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File 35  ( Capex )\E. True up\04. MYT V\Form 4\RCD Working\Data Gap I\Final form 4 &amp; 5 FDG updated\"/>
    </mc:Choice>
  </mc:AlternateContent>
  <bookViews>
    <workbookView xWindow="-120" yWindow="-120" windowWidth="29040" windowHeight="15720"/>
  </bookViews>
  <sheets>
    <sheet name="F4" sheetId="1" r:id="rId1"/>
    <sheet name="F4.1" sheetId="2" r:id="rId2"/>
    <sheet name="F4.2" sheetId="3" r:id="rId3"/>
    <sheet name="F4.3" sheetId="4" r:id="rId4"/>
  </sheets>
  <externalReferences>
    <externalReference r:id="rId5"/>
    <externalReference r:id="rId6"/>
    <externalReference r:id="rId7"/>
  </externalReferences>
  <definedNames>
    <definedName name="__123Graph_A" localSheetId="0" hidden="1">[1]CE!#REF!</definedName>
    <definedName name="__123Graph_A" hidden="1">[1]CE!#REF!</definedName>
    <definedName name="__123Graph_ASTNPLF" localSheetId="0" hidden="1">[1]CE!#REF!</definedName>
    <definedName name="__123Graph_ASTNPLF" hidden="1">[1]CE!#REF!</definedName>
    <definedName name="__123Graph_B" localSheetId="0" hidden="1">[1]CE!#REF!</definedName>
    <definedName name="__123Graph_B" hidden="1">[1]CE!#REF!</definedName>
    <definedName name="__123Graph_BSTNPLF" localSheetId="0" hidden="1">[1]CE!#REF!</definedName>
    <definedName name="__123Graph_BSTNPLF" hidden="1">[1]CE!#REF!</definedName>
    <definedName name="__123Graph_C" localSheetId="0" hidden="1">[1]CE!#REF!</definedName>
    <definedName name="__123Graph_C" hidden="1">[1]CE!#REF!</definedName>
    <definedName name="__123Graph_CSTNPLF" localSheetId="0" hidden="1">[1]CE!#REF!</definedName>
    <definedName name="__123Graph_CSTNPLF" hidden="1">[1]CE!#REF!</definedName>
    <definedName name="__123Graph_X" localSheetId="0" hidden="1">[1]CE!#REF!</definedName>
    <definedName name="__123Graph_X" hidden="1">[1]CE!#REF!</definedName>
    <definedName name="__123Graph_XSTNPLF" localSheetId="0" hidden="1">[1]CE!#REF!</definedName>
    <definedName name="__123Graph_XSTNPLF" hidden="1">[1]CE!#REF!</definedName>
    <definedName name="_Fill" localSheetId="0" hidden="1">#REF!</definedName>
    <definedName name="_Fill" hidden="1">#REF!</definedName>
    <definedName name="_Order1" hidden="1">255</definedName>
    <definedName name="new" localSheetId="0" hidden="1">[2]CE!#REF!</definedName>
    <definedName name="new" hidden="1">[2]CE!#REF!</definedName>
    <definedName name="_xlnm.Print_Area" localSheetId="1">'F4.1'!$A$1:$S$158</definedName>
    <definedName name="_xlnm.Print_Area" localSheetId="2">'F4.2'!$A$1:$AY$431</definedName>
    <definedName name="_xlnm.Print_Area" localSheetId="3">'F4.3'!$A$1:$N$3414</definedName>
    <definedName name="_xlnm.Print_Titles" localSheetId="0">'F4'!$A:$B</definedName>
    <definedName name="_xlnm.Print_Titles" localSheetId="1">'F4.1'!$1:$6</definedName>
    <definedName name="_xlnm.Print_Titles" localSheetId="2">'F4.2'!$A:$B,'F4.2'!$1:$6</definedName>
    <definedName name="_xlnm.Print_Titles" localSheetId="3">'F4.3'!$1:$6</definedName>
    <definedName name="xxxx" localSheetId="0" hidden="1">[3]CE!#REF!</definedName>
    <definedName name="xxxx" hidden="1">[3]CE!#REF!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433" i="3" l="1"/>
  <c r="M12" i="1" l="1"/>
  <c r="J13" i="1"/>
  <c r="K13" i="1"/>
  <c r="A156" i="2"/>
  <c r="B156" i="2"/>
  <c r="C156" i="2"/>
  <c r="M156" i="2" s="1"/>
  <c r="D156" i="2"/>
  <c r="E156" i="2"/>
  <c r="G156" i="2" s="1"/>
  <c r="I156" i="2"/>
  <c r="J156" i="2"/>
  <c r="L156" i="2"/>
  <c r="A157" i="2"/>
  <c r="B157" i="2"/>
  <c r="C157" i="2"/>
  <c r="M157" i="2" s="1"/>
  <c r="I157" i="2"/>
  <c r="J157" i="2"/>
  <c r="L157" i="2"/>
  <c r="A158" i="2"/>
  <c r="B158" i="2"/>
  <c r="C158" i="2"/>
  <c r="M158" i="2" s="1"/>
  <c r="E158" i="2"/>
  <c r="G158" i="2" s="1"/>
  <c r="I158" i="2"/>
  <c r="J158" i="2"/>
  <c r="L158" i="2"/>
  <c r="I2993" i="4"/>
  <c r="J2993" i="4"/>
  <c r="I2994" i="4"/>
  <c r="J2994" i="4"/>
  <c r="M2994" i="4" s="1"/>
  <c r="I2995" i="4"/>
  <c r="J2995" i="4"/>
  <c r="M2995" i="4" s="1"/>
  <c r="I2996" i="4"/>
  <c r="J2996" i="4"/>
  <c r="M2996" i="4" s="1"/>
  <c r="O2996" i="4" s="1"/>
  <c r="I2997" i="4"/>
  <c r="J2997" i="4"/>
  <c r="M2997" i="4" s="1"/>
  <c r="O2997" i="4" s="1"/>
  <c r="P2997" i="4" s="1"/>
  <c r="I2998" i="4"/>
  <c r="J2998" i="4"/>
  <c r="M2998" i="4" s="1"/>
  <c r="O2998" i="4" s="1"/>
  <c r="I2999" i="4"/>
  <c r="J2999" i="4"/>
  <c r="M2999" i="4" s="1"/>
  <c r="O2999" i="4" s="1"/>
  <c r="I3000" i="4"/>
  <c r="J3000" i="4"/>
  <c r="M3000" i="4" s="1"/>
  <c r="I3001" i="4"/>
  <c r="J3001" i="4"/>
  <c r="M3001" i="4" s="1"/>
  <c r="O3001" i="4" s="1"/>
  <c r="I3002" i="4"/>
  <c r="J3002" i="4"/>
  <c r="M3002" i="4" s="1"/>
  <c r="O3002" i="4" s="1"/>
  <c r="I3003" i="4"/>
  <c r="J3003" i="4"/>
  <c r="M3003" i="4" s="1"/>
  <c r="O3003" i="4" s="1"/>
  <c r="P3003" i="4" s="1"/>
  <c r="I3004" i="4"/>
  <c r="J3004" i="4"/>
  <c r="M3004" i="4" s="1"/>
  <c r="I3005" i="4"/>
  <c r="J3005" i="4"/>
  <c r="M3005" i="4" s="1"/>
  <c r="O3005" i="4" s="1"/>
  <c r="I3006" i="4"/>
  <c r="J3006" i="4"/>
  <c r="M3006" i="4" s="1"/>
  <c r="O3006" i="4" s="1"/>
  <c r="P3006" i="4" s="1"/>
  <c r="I3007" i="4"/>
  <c r="J3007" i="4"/>
  <c r="M3007" i="4" s="1"/>
  <c r="I3008" i="4"/>
  <c r="J3008" i="4"/>
  <c r="M3008" i="4" s="1"/>
  <c r="O3008" i="4" s="1"/>
  <c r="I3009" i="4"/>
  <c r="J3009" i="4"/>
  <c r="M3009" i="4" s="1"/>
  <c r="O3009" i="4" s="1"/>
  <c r="P3009" i="4" s="1"/>
  <c r="I3010" i="4"/>
  <c r="J3010" i="4"/>
  <c r="M3010" i="4" s="1"/>
  <c r="I3011" i="4"/>
  <c r="J3011" i="4"/>
  <c r="M3011" i="4" s="1"/>
  <c r="O3011" i="4" s="1"/>
  <c r="I3012" i="4"/>
  <c r="J3012" i="4"/>
  <c r="M3012" i="4" s="1"/>
  <c r="I3013" i="4"/>
  <c r="J3013" i="4"/>
  <c r="M3013" i="4" s="1"/>
  <c r="I3014" i="4"/>
  <c r="J3014" i="4"/>
  <c r="M3014" i="4" s="1"/>
  <c r="O3014" i="4" s="1"/>
  <c r="I3015" i="4"/>
  <c r="J3015" i="4"/>
  <c r="M3015" i="4" s="1"/>
  <c r="I3016" i="4"/>
  <c r="J3016" i="4"/>
  <c r="M3016" i="4" s="1"/>
  <c r="I3017" i="4"/>
  <c r="J3017" i="4"/>
  <c r="M3017" i="4" s="1"/>
  <c r="O3017" i="4" s="1"/>
  <c r="I3018" i="4"/>
  <c r="J3018" i="4"/>
  <c r="M3018" i="4" s="1"/>
  <c r="O3018" i="4" s="1"/>
  <c r="P3018" i="4" s="1"/>
  <c r="I3019" i="4"/>
  <c r="J3019" i="4"/>
  <c r="M3019" i="4" s="1"/>
  <c r="O3019" i="4" s="1"/>
  <c r="I3020" i="4"/>
  <c r="J3020" i="4"/>
  <c r="M3020" i="4" s="1"/>
  <c r="O3020" i="4" s="1"/>
  <c r="I3021" i="4"/>
  <c r="J3021" i="4"/>
  <c r="M3021" i="4" s="1"/>
  <c r="I3022" i="4"/>
  <c r="J3022" i="4"/>
  <c r="M3022" i="4" s="1"/>
  <c r="O3022" i="4" s="1"/>
  <c r="I3023" i="4"/>
  <c r="J3023" i="4"/>
  <c r="M3023" i="4" s="1"/>
  <c r="O3023" i="4" s="1"/>
  <c r="I3024" i="4"/>
  <c r="J3024" i="4"/>
  <c r="M3024" i="4" s="1"/>
  <c r="I3025" i="4"/>
  <c r="J3025" i="4"/>
  <c r="M3025" i="4" s="1"/>
  <c r="O3025" i="4" s="1"/>
  <c r="I3026" i="4"/>
  <c r="J3026" i="4"/>
  <c r="M3026" i="4" s="1"/>
  <c r="O3026" i="4" s="1"/>
  <c r="I3027" i="4"/>
  <c r="J3027" i="4"/>
  <c r="M3027" i="4" s="1"/>
  <c r="I3028" i="4"/>
  <c r="J3028" i="4"/>
  <c r="M3028" i="4" s="1"/>
  <c r="O3028" i="4" s="1"/>
  <c r="I3029" i="4"/>
  <c r="J3029" i="4"/>
  <c r="M3029" i="4" s="1"/>
  <c r="O3029" i="4" s="1"/>
  <c r="I3030" i="4"/>
  <c r="J3030" i="4"/>
  <c r="M3030" i="4" s="1"/>
  <c r="I3031" i="4"/>
  <c r="J3031" i="4"/>
  <c r="M3031" i="4" s="1"/>
  <c r="O3031" i="4" s="1"/>
  <c r="I3032" i="4"/>
  <c r="J3032" i="4"/>
  <c r="M3032" i="4" s="1"/>
  <c r="O3032" i="4" s="1"/>
  <c r="I3033" i="4"/>
  <c r="J3033" i="4"/>
  <c r="M3033" i="4" s="1"/>
  <c r="I3034" i="4"/>
  <c r="J3034" i="4"/>
  <c r="M3034" i="4" s="1"/>
  <c r="O3034" i="4" s="1"/>
  <c r="I3035" i="4"/>
  <c r="J3035" i="4"/>
  <c r="M3035" i="4" s="1"/>
  <c r="O3035" i="4" s="1"/>
  <c r="I3036" i="4"/>
  <c r="J3036" i="4"/>
  <c r="M3036" i="4" s="1"/>
  <c r="I3037" i="4"/>
  <c r="J3037" i="4"/>
  <c r="M3037" i="4" s="1"/>
  <c r="O3037" i="4" s="1"/>
  <c r="I3038" i="4"/>
  <c r="J3038" i="4"/>
  <c r="M3038" i="4" s="1"/>
  <c r="O3038" i="4" s="1"/>
  <c r="I3039" i="4"/>
  <c r="J3039" i="4"/>
  <c r="M3039" i="4" s="1"/>
  <c r="O3039" i="4" s="1"/>
  <c r="P3039" i="4" s="1"/>
  <c r="I3040" i="4"/>
  <c r="J3040" i="4"/>
  <c r="M3040" i="4" s="1"/>
  <c r="O3040" i="4" s="1"/>
  <c r="I3041" i="4"/>
  <c r="J3041" i="4"/>
  <c r="M3041" i="4" s="1"/>
  <c r="O3041" i="4" s="1"/>
  <c r="I3042" i="4"/>
  <c r="J3042" i="4"/>
  <c r="M3042" i="4" s="1"/>
  <c r="I3043" i="4"/>
  <c r="J3043" i="4"/>
  <c r="M3043" i="4" s="1"/>
  <c r="I3044" i="4"/>
  <c r="J3044" i="4"/>
  <c r="M3044" i="4" s="1"/>
  <c r="O3044" i="4" s="1"/>
  <c r="I3045" i="4"/>
  <c r="J3045" i="4"/>
  <c r="M3045" i="4" s="1"/>
  <c r="O3045" i="4" s="1"/>
  <c r="P3045" i="4" s="1"/>
  <c r="I3046" i="4"/>
  <c r="J3046" i="4"/>
  <c r="M3046" i="4" s="1"/>
  <c r="I3047" i="4"/>
  <c r="J3047" i="4"/>
  <c r="M3047" i="4" s="1"/>
  <c r="O3047" i="4" s="1"/>
  <c r="I3048" i="4"/>
  <c r="J3048" i="4"/>
  <c r="M3048" i="4" s="1"/>
  <c r="I3049" i="4"/>
  <c r="J3049" i="4"/>
  <c r="M3049" i="4" s="1"/>
  <c r="I3050" i="4"/>
  <c r="J3050" i="4"/>
  <c r="M3050" i="4" s="1"/>
  <c r="O3050" i="4" s="1"/>
  <c r="I3051" i="4"/>
  <c r="J3051" i="4"/>
  <c r="M3051" i="4" s="1"/>
  <c r="I3052" i="4"/>
  <c r="J3052" i="4"/>
  <c r="M3052" i="4" s="1"/>
  <c r="I3053" i="4"/>
  <c r="J3053" i="4"/>
  <c r="M3053" i="4" s="1"/>
  <c r="O3053" i="4" s="1"/>
  <c r="I3054" i="4"/>
  <c r="J3054" i="4"/>
  <c r="M3054" i="4" s="1"/>
  <c r="O3054" i="4" s="1"/>
  <c r="P3054" i="4" s="1"/>
  <c r="I3055" i="4"/>
  <c r="J3055" i="4"/>
  <c r="M3055" i="4" s="1"/>
  <c r="I3056" i="4"/>
  <c r="J3056" i="4"/>
  <c r="M3056" i="4" s="1"/>
  <c r="O3056" i="4" s="1"/>
  <c r="P3056" i="4" s="1"/>
  <c r="I3057" i="4"/>
  <c r="J3057" i="4"/>
  <c r="M3057" i="4" s="1"/>
  <c r="I3058" i="4"/>
  <c r="J3058" i="4"/>
  <c r="M3058" i="4" s="1"/>
  <c r="I3059" i="4"/>
  <c r="J3059" i="4"/>
  <c r="M3059" i="4" s="1"/>
  <c r="O3059" i="4" s="1"/>
  <c r="I3060" i="4"/>
  <c r="J3060" i="4"/>
  <c r="M3060" i="4" s="1"/>
  <c r="O3060" i="4" s="1"/>
  <c r="P3060" i="4" s="1"/>
  <c r="I3061" i="4"/>
  <c r="J3061" i="4"/>
  <c r="M3061" i="4" s="1"/>
  <c r="O3061" i="4" s="1"/>
  <c r="I3062" i="4"/>
  <c r="J3062" i="4"/>
  <c r="M3062" i="4" s="1"/>
  <c r="O3062" i="4" s="1"/>
  <c r="I3063" i="4"/>
  <c r="J3063" i="4"/>
  <c r="M3063" i="4" s="1"/>
  <c r="O3063" i="4" s="1"/>
  <c r="P3063" i="4" s="1"/>
  <c r="I3064" i="4"/>
  <c r="J3064" i="4"/>
  <c r="M3064" i="4" s="1"/>
  <c r="I3065" i="4"/>
  <c r="J3065" i="4"/>
  <c r="M3065" i="4" s="1"/>
  <c r="O3065" i="4" s="1"/>
  <c r="I3066" i="4"/>
  <c r="J3066" i="4"/>
  <c r="M3066" i="4" s="1"/>
  <c r="O3066" i="4" s="1"/>
  <c r="P3066" i="4" s="1"/>
  <c r="I3067" i="4"/>
  <c r="J3067" i="4"/>
  <c r="M3067" i="4" s="1"/>
  <c r="O3067" i="4" s="1"/>
  <c r="I3068" i="4"/>
  <c r="J3068" i="4"/>
  <c r="M3068" i="4" s="1"/>
  <c r="O3068" i="4" s="1"/>
  <c r="I3069" i="4"/>
  <c r="J3069" i="4"/>
  <c r="M3069" i="4" s="1"/>
  <c r="O3069" i="4" s="1"/>
  <c r="P3069" i="4" s="1"/>
  <c r="I3070" i="4"/>
  <c r="J3070" i="4"/>
  <c r="M3070" i="4" s="1"/>
  <c r="O3070" i="4" s="1"/>
  <c r="I3071" i="4"/>
  <c r="J3071" i="4"/>
  <c r="M3071" i="4" s="1"/>
  <c r="O3071" i="4" s="1"/>
  <c r="I3072" i="4"/>
  <c r="J3072" i="4"/>
  <c r="M3072" i="4" s="1"/>
  <c r="O3072" i="4" s="1"/>
  <c r="P3072" i="4" s="1"/>
  <c r="I3073" i="4"/>
  <c r="J3073" i="4"/>
  <c r="M3073" i="4" s="1"/>
  <c r="I3074" i="4"/>
  <c r="J3074" i="4"/>
  <c r="M3074" i="4" s="1"/>
  <c r="O3074" i="4" s="1"/>
  <c r="I3075" i="4"/>
  <c r="J3075" i="4"/>
  <c r="M3075" i="4" s="1"/>
  <c r="I3076" i="4"/>
  <c r="J3076" i="4"/>
  <c r="M3076" i="4" s="1"/>
  <c r="I3077" i="4"/>
  <c r="J3077" i="4"/>
  <c r="M3077" i="4" s="1"/>
  <c r="O3077" i="4" s="1"/>
  <c r="I3078" i="4"/>
  <c r="J3078" i="4"/>
  <c r="I3079" i="4"/>
  <c r="J3079" i="4"/>
  <c r="M3079" i="4" s="1"/>
  <c r="I3080" i="4"/>
  <c r="J3080" i="4"/>
  <c r="M3080" i="4" s="1"/>
  <c r="O3080" i="4" s="1"/>
  <c r="I3081" i="4"/>
  <c r="J3081" i="4"/>
  <c r="M3081" i="4" s="1"/>
  <c r="I3082" i="4"/>
  <c r="J3082" i="4"/>
  <c r="M3082" i="4" s="1"/>
  <c r="I3083" i="4"/>
  <c r="J3083" i="4"/>
  <c r="M3083" i="4" s="1"/>
  <c r="O3083" i="4" s="1"/>
  <c r="I3084" i="4"/>
  <c r="J3084" i="4"/>
  <c r="M3084" i="4" s="1"/>
  <c r="O3084" i="4" s="1"/>
  <c r="P3084" i="4" s="1"/>
  <c r="I3085" i="4"/>
  <c r="J3085" i="4"/>
  <c r="M3085" i="4" s="1"/>
  <c r="O3085" i="4" s="1"/>
  <c r="I3086" i="4"/>
  <c r="J3086" i="4"/>
  <c r="M3086" i="4" s="1"/>
  <c r="O3086" i="4" s="1"/>
  <c r="I3087" i="4"/>
  <c r="J3087" i="4"/>
  <c r="M3087" i="4" s="1"/>
  <c r="O3087" i="4" s="1"/>
  <c r="P3087" i="4" s="1"/>
  <c r="I3088" i="4"/>
  <c r="J3088" i="4"/>
  <c r="M3088" i="4" s="1"/>
  <c r="I3089" i="4"/>
  <c r="J3089" i="4"/>
  <c r="M3089" i="4" s="1"/>
  <c r="O3089" i="4" s="1"/>
  <c r="I3090" i="4"/>
  <c r="J3090" i="4"/>
  <c r="M3090" i="4" s="1"/>
  <c r="I3091" i="4"/>
  <c r="J3091" i="4"/>
  <c r="M3091" i="4" s="1"/>
  <c r="I3092" i="4"/>
  <c r="J3092" i="4"/>
  <c r="M3092" i="4" s="1"/>
  <c r="O3092" i="4" s="1"/>
  <c r="I3093" i="4"/>
  <c r="J3093" i="4"/>
  <c r="M3093" i="4" s="1"/>
  <c r="I3094" i="4"/>
  <c r="J3094" i="4"/>
  <c r="M3094" i="4" s="1"/>
  <c r="I3095" i="4"/>
  <c r="J3095" i="4"/>
  <c r="M3095" i="4" s="1"/>
  <c r="O3095" i="4" s="1"/>
  <c r="I3096" i="4"/>
  <c r="J3096" i="4"/>
  <c r="M3096" i="4" s="1"/>
  <c r="I3097" i="4"/>
  <c r="J3097" i="4"/>
  <c r="M3097" i="4" s="1"/>
  <c r="I3098" i="4"/>
  <c r="J3098" i="4"/>
  <c r="M3098" i="4" s="1"/>
  <c r="O3098" i="4" s="1"/>
  <c r="P3098" i="4" s="1"/>
  <c r="I3099" i="4"/>
  <c r="J3099" i="4"/>
  <c r="M3099" i="4" s="1"/>
  <c r="I3100" i="4"/>
  <c r="J3100" i="4"/>
  <c r="M3100" i="4" s="1"/>
  <c r="I3101" i="4"/>
  <c r="J3101" i="4"/>
  <c r="M3101" i="4" s="1"/>
  <c r="O3101" i="4" s="1"/>
  <c r="P3101" i="4" s="1"/>
  <c r="I3102" i="4"/>
  <c r="J3102" i="4"/>
  <c r="M3102" i="4" s="1"/>
  <c r="I3103" i="4"/>
  <c r="J3103" i="4"/>
  <c r="M3103" i="4" s="1"/>
  <c r="I3104" i="4"/>
  <c r="J3104" i="4"/>
  <c r="M3104" i="4" s="1"/>
  <c r="O3104" i="4" s="1"/>
  <c r="I3105" i="4"/>
  <c r="J3105" i="4"/>
  <c r="M3105" i="4" s="1"/>
  <c r="I3106" i="4"/>
  <c r="J3106" i="4"/>
  <c r="M3106" i="4" s="1"/>
  <c r="I3107" i="4"/>
  <c r="J3107" i="4"/>
  <c r="M3107" i="4" s="1"/>
  <c r="I3108" i="4"/>
  <c r="J3108" i="4"/>
  <c r="M3108" i="4" s="1"/>
  <c r="I3109" i="4"/>
  <c r="J3109" i="4"/>
  <c r="M3109" i="4" s="1"/>
  <c r="I3110" i="4"/>
  <c r="J3110" i="4"/>
  <c r="M3110" i="4" s="1"/>
  <c r="O3110" i="4" s="1"/>
  <c r="P3110" i="4" s="1"/>
  <c r="I3111" i="4"/>
  <c r="J3111" i="4"/>
  <c r="M3111" i="4" s="1"/>
  <c r="I3112" i="4"/>
  <c r="J3112" i="4"/>
  <c r="M3112" i="4" s="1"/>
  <c r="I3113" i="4"/>
  <c r="J3113" i="4"/>
  <c r="M3113" i="4" s="1"/>
  <c r="I3114" i="4"/>
  <c r="J3114" i="4"/>
  <c r="M3114" i="4" s="1"/>
  <c r="I3115" i="4"/>
  <c r="J3115" i="4"/>
  <c r="M3115" i="4" s="1"/>
  <c r="I3116" i="4"/>
  <c r="J3116" i="4"/>
  <c r="M3116" i="4" s="1"/>
  <c r="I3117" i="4"/>
  <c r="J3117" i="4"/>
  <c r="M3117" i="4" s="1"/>
  <c r="I3118" i="4"/>
  <c r="J3118" i="4"/>
  <c r="M3118" i="4" s="1"/>
  <c r="I3119" i="4"/>
  <c r="J3119" i="4"/>
  <c r="M3119" i="4" s="1"/>
  <c r="I3120" i="4"/>
  <c r="J3120" i="4"/>
  <c r="M3120" i="4" s="1"/>
  <c r="I3121" i="4"/>
  <c r="J3121" i="4"/>
  <c r="M3121" i="4" s="1"/>
  <c r="I3122" i="4"/>
  <c r="J3122" i="4"/>
  <c r="M3122" i="4" s="1"/>
  <c r="I3123" i="4"/>
  <c r="J3123" i="4"/>
  <c r="M3123" i="4" s="1"/>
  <c r="I3124" i="4"/>
  <c r="J3124" i="4"/>
  <c r="M3124" i="4" s="1"/>
  <c r="I3125" i="4"/>
  <c r="J3125" i="4"/>
  <c r="M3125" i="4" s="1"/>
  <c r="I3126" i="4"/>
  <c r="J3126" i="4"/>
  <c r="M3126" i="4" s="1"/>
  <c r="I3127" i="4"/>
  <c r="J3127" i="4"/>
  <c r="M3127" i="4" s="1"/>
  <c r="I3128" i="4"/>
  <c r="J3128" i="4"/>
  <c r="M3128" i="4" s="1"/>
  <c r="I3129" i="4"/>
  <c r="J3129" i="4"/>
  <c r="M3129" i="4" s="1"/>
  <c r="I3130" i="4"/>
  <c r="J3130" i="4"/>
  <c r="M3130" i="4" s="1"/>
  <c r="I3131" i="4"/>
  <c r="J3131" i="4"/>
  <c r="M3131" i="4" s="1"/>
  <c r="I3132" i="4"/>
  <c r="J3132" i="4"/>
  <c r="M3132" i="4" s="1"/>
  <c r="I3133" i="4"/>
  <c r="J3133" i="4"/>
  <c r="M3133" i="4" s="1"/>
  <c r="I3134" i="4"/>
  <c r="J3134" i="4"/>
  <c r="M3134" i="4" s="1"/>
  <c r="I3135" i="4"/>
  <c r="J3135" i="4"/>
  <c r="M3135" i="4" s="1"/>
  <c r="I3136" i="4"/>
  <c r="J3136" i="4"/>
  <c r="M3136" i="4" s="1"/>
  <c r="I3137" i="4"/>
  <c r="J3137" i="4"/>
  <c r="M3137" i="4" s="1"/>
  <c r="I3138" i="4"/>
  <c r="J3138" i="4"/>
  <c r="M3138" i="4" s="1"/>
  <c r="I3139" i="4"/>
  <c r="J3139" i="4"/>
  <c r="M3139" i="4" s="1"/>
  <c r="I3140" i="4"/>
  <c r="J3140" i="4"/>
  <c r="M3140" i="4" s="1"/>
  <c r="I3141" i="4"/>
  <c r="J3141" i="4"/>
  <c r="M3141" i="4" s="1"/>
  <c r="I3142" i="4"/>
  <c r="J3142" i="4"/>
  <c r="M3142" i="4" s="1"/>
  <c r="I3143" i="4"/>
  <c r="J3143" i="4"/>
  <c r="M3143" i="4" s="1"/>
  <c r="I3144" i="4"/>
  <c r="J3144" i="4"/>
  <c r="M3144" i="4" s="1"/>
  <c r="I3145" i="4"/>
  <c r="J3145" i="4"/>
  <c r="M3145" i="4" s="1"/>
  <c r="I3146" i="4"/>
  <c r="J3146" i="4"/>
  <c r="M3146" i="4" s="1"/>
  <c r="I3147" i="4"/>
  <c r="J3147" i="4"/>
  <c r="M3147" i="4" s="1"/>
  <c r="I3148" i="4"/>
  <c r="J3148" i="4"/>
  <c r="M3148" i="4" s="1"/>
  <c r="I3149" i="4"/>
  <c r="J3149" i="4"/>
  <c r="M3149" i="4" s="1"/>
  <c r="I3150" i="4"/>
  <c r="J3150" i="4"/>
  <c r="M3150" i="4" s="1"/>
  <c r="I3151" i="4"/>
  <c r="J3151" i="4"/>
  <c r="M3151" i="4" s="1"/>
  <c r="I3152" i="4"/>
  <c r="J3152" i="4"/>
  <c r="M3152" i="4" s="1"/>
  <c r="I3153" i="4"/>
  <c r="J3153" i="4"/>
  <c r="M3153" i="4" s="1"/>
  <c r="I3154" i="4"/>
  <c r="J3154" i="4"/>
  <c r="M3154" i="4" s="1"/>
  <c r="I3155" i="4"/>
  <c r="J3155" i="4"/>
  <c r="M3155" i="4" s="1"/>
  <c r="I3156" i="4"/>
  <c r="J3156" i="4"/>
  <c r="M3156" i="4" s="1"/>
  <c r="I3157" i="4"/>
  <c r="J3157" i="4"/>
  <c r="M3157" i="4" s="1"/>
  <c r="I3158" i="4"/>
  <c r="J3158" i="4"/>
  <c r="M3158" i="4" s="1"/>
  <c r="I3159" i="4"/>
  <c r="J3159" i="4"/>
  <c r="M3159" i="4" s="1"/>
  <c r="I3160" i="4"/>
  <c r="J3160" i="4"/>
  <c r="M3160" i="4" s="1"/>
  <c r="I3161" i="4"/>
  <c r="J3161" i="4"/>
  <c r="M3161" i="4" s="1"/>
  <c r="I3162" i="4"/>
  <c r="J3162" i="4"/>
  <c r="M3162" i="4" s="1"/>
  <c r="I3163" i="4"/>
  <c r="J3163" i="4"/>
  <c r="M3163" i="4" s="1"/>
  <c r="I3164" i="4"/>
  <c r="J3164" i="4"/>
  <c r="M3164" i="4" s="1"/>
  <c r="I3165" i="4"/>
  <c r="J3165" i="4"/>
  <c r="M3165" i="4" s="1"/>
  <c r="I3166" i="4"/>
  <c r="J3166" i="4"/>
  <c r="M3166" i="4" s="1"/>
  <c r="I3167" i="4"/>
  <c r="J3167" i="4"/>
  <c r="M3167" i="4" s="1"/>
  <c r="I3168" i="4"/>
  <c r="J3168" i="4"/>
  <c r="M3168" i="4" s="1"/>
  <c r="I3169" i="4"/>
  <c r="J3169" i="4"/>
  <c r="M3169" i="4" s="1"/>
  <c r="I3170" i="4"/>
  <c r="J3170" i="4"/>
  <c r="M3170" i="4" s="1"/>
  <c r="I3171" i="4"/>
  <c r="J3171" i="4"/>
  <c r="M3171" i="4" s="1"/>
  <c r="I3172" i="4"/>
  <c r="J3172" i="4"/>
  <c r="M3172" i="4" s="1"/>
  <c r="I3173" i="4"/>
  <c r="J3173" i="4"/>
  <c r="M3173" i="4" s="1"/>
  <c r="I3174" i="4"/>
  <c r="J3174" i="4"/>
  <c r="M3174" i="4" s="1"/>
  <c r="I3175" i="4"/>
  <c r="J3175" i="4"/>
  <c r="M3175" i="4" s="1"/>
  <c r="I3176" i="4"/>
  <c r="J3176" i="4"/>
  <c r="M3176" i="4" s="1"/>
  <c r="I3177" i="4"/>
  <c r="J3177" i="4"/>
  <c r="M3177" i="4" s="1"/>
  <c r="I3178" i="4"/>
  <c r="J3178" i="4"/>
  <c r="M3178" i="4" s="1"/>
  <c r="I3179" i="4"/>
  <c r="J3179" i="4"/>
  <c r="M3179" i="4" s="1"/>
  <c r="I3180" i="4"/>
  <c r="J3180" i="4"/>
  <c r="M3180" i="4" s="1"/>
  <c r="I3181" i="4"/>
  <c r="J3181" i="4"/>
  <c r="M3181" i="4" s="1"/>
  <c r="I3182" i="4"/>
  <c r="J3182" i="4"/>
  <c r="M3182" i="4" s="1"/>
  <c r="I3183" i="4"/>
  <c r="J3183" i="4"/>
  <c r="M3183" i="4" s="1"/>
  <c r="I3184" i="4"/>
  <c r="J3184" i="4"/>
  <c r="M3184" i="4" s="1"/>
  <c r="I3185" i="4"/>
  <c r="J3185" i="4"/>
  <c r="M3185" i="4" s="1"/>
  <c r="I3186" i="4"/>
  <c r="J3186" i="4"/>
  <c r="M3186" i="4" s="1"/>
  <c r="I3187" i="4"/>
  <c r="J3187" i="4"/>
  <c r="M3187" i="4" s="1"/>
  <c r="I3188" i="4"/>
  <c r="J3188" i="4"/>
  <c r="M3188" i="4" s="1"/>
  <c r="I3189" i="4"/>
  <c r="J3189" i="4"/>
  <c r="M3189" i="4" s="1"/>
  <c r="I3190" i="4"/>
  <c r="J3190" i="4"/>
  <c r="M3190" i="4" s="1"/>
  <c r="I3191" i="4"/>
  <c r="J3191" i="4"/>
  <c r="M3191" i="4" s="1"/>
  <c r="I3192" i="4"/>
  <c r="J3192" i="4"/>
  <c r="M3192" i="4" s="1"/>
  <c r="I3193" i="4"/>
  <c r="J3193" i="4"/>
  <c r="M3193" i="4" s="1"/>
  <c r="I3194" i="4"/>
  <c r="J3194" i="4"/>
  <c r="M3194" i="4" s="1"/>
  <c r="I3195" i="4"/>
  <c r="J3195" i="4"/>
  <c r="M3195" i="4" s="1"/>
  <c r="I3196" i="4"/>
  <c r="J3196" i="4"/>
  <c r="M3196" i="4" s="1"/>
  <c r="I3197" i="4"/>
  <c r="J3197" i="4"/>
  <c r="M3197" i="4" s="1"/>
  <c r="I3198" i="4"/>
  <c r="J3198" i="4"/>
  <c r="M3198" i="4" s="1"/>
  <c r="I3199" i="4"/>
  <c r="J3199" i="4"/>
  <c r="M3199" i="4" s="1"/>
  <c r="I3200" i="4"/>
  <c r="J3200" i="4"/>
  <c r="M3200" i="4" s="1"/>
  <c r="I3201" i="4"/>
  <c r="J3201" i="4"/>
  <c r="M3201" i="4" s="1"/>
  <c r="I3202" i="4"/>
  <c r="J3202" i="4"/>
  <c r="M3202" i="4" s="1"/>
  <c r="I3203" i="4"/>
  <c r="J3203" i="4"/>
  <c r="M3203" i="4" s="1"/>
  <c r="I3204" i="4"/>
  <c r="J3204" i="4"/>
  <c r="M3204" i="4" s="1"/>
  <c r="I3205" i="4"/>
  <c r="J3205" i="4"/>
  <c r="M3205" i="4" s="1"/>
  <c r="I3206" i="4"/>
  <c r="J3206" i="4"/>
  <c r="M3206" i="4" s="1"/>
  <c r="I3207" i="4"/>
  <c r="J3207" i="4"/>
  <c r="M3207" i="4" s="1"/>
  <c r="I3208" i="4"/>
  <c r="J3208" i="4"/>
  <c r="M3208" i="4" s="1"/>
  <c r="I3209" i="4"/>
  <c r="J3209" i="4"/>
  <c r="M3209" i="4" s="1"/>
  <c r="I3210" i="4"/>
  <c r="J3210" i="4"/>
  <c r="M3210" i="4" s="1"/>
  <c r="I3211" i="4"/>
  <c r="J3211" i="4"/>
  <c r="M3211" i="4" s="1"/>
  <c r="I3212" i="4"/>
  <c r="J3212" i="4"/>
  <c r="M3212" i="4" s="1"/>
  <c r="I3213" i="4"/>
  <c r="J3213" i="4"/>
  <c r="M3213" i="4" s="1"/>
  <c r="I3214" i="4"/>
  <c r="J3214" i="4"/>
  <c r="M3214" i="4" s="1"/>
  <c r="I3215" i="4"/>
  <c r="J3215" i="4"/>
  <c r="M3215" i="4" s="1"/>
  <c r="I3216" i="4"/>
  <c r="J3216" i="4"/>
  <c r="M3216" i="4" s="1"/>
  <c r="I3217" i="4"/>
  <c r="J3217" i="4"/>
  <c r="M3217" i="4" s="1"/>
  <c r="I3218" i="4"/>
  <c r="J3218" i="4"/>
  <c r="M3218" i="4" s="1"/>
  <c r="I3219" i="4"/>
  <c r="J3219" i="4"/>
  <c r="M3219" i="4" s="1"/>
  <c r="I3220" i="4"/>
  <c r="J3220" i="4"/>
  <c r="M3220" i="4" s="1"/>
  <c r="I3221" i="4"/>
  <c r="J3221" i="4"/>
  <c r="M3221" i="4" s="1"/>
  <c r="I3222" i="4"/>
  <c r="J3222" i="4"/>
  <c r="M3222" i="4" s="1"/>
  <c r="I3223" i="4"/>
  <c r="J3223" i="4"/>
  <c r="M3223" i="4" s="1"/>
  <c r="I3224" i="4"/>
  <c r="J3224" i="4"/>
  <c r="M3224" i="4" s="1"/>
  <c r="I3225" i="4"/>
  <c r="J3225" i="4"/>
  <c r="M3225" i="4" s="1"/>
  <c r="I3226" i="4"/>
  <c r="J3226" i="4"/>
  <c r="M3226" i="4" s="1"/>
  <c r="I3227" i="4"/>
  <c r="J3227" i="4"/>
  <c r="M3227" i="4" s="1"/>
  <c r="I3228" i="4"/>
  <c r="J3228" i="4"/>
  <c r="M3228" i="4" s="1"/>
  <c r="I3229" i="4"/>
  <c r="J3229" i="4"/>
  <c r="M3229" i="4" s="1"/>
  <c r="I3230" i="4"/>
  <c r="J3230" i="4"/>
  <c r="M3230" i="4" s="1"/>
  <c r="I3231" i="4"/>
  <c r="J3231" i="4"/>
  <c r="M3231" i="4" s="1"/>
  <c r="I3232" i="4"/>
  <c r="J3232" i="4"/>
  <c r="M3232" i="4" s="1"/>
  <c r="I3233" i="4"/>
  <c r="J3233" i="4"/>
  <c r="M3233" i="4" s="1"/>
  <c r="I3234" i="4"/>
  <c r="J3234" i="4"/>
  <c r="M3234" i="4" s="1"/>
  <c r="I3235" i="4"/>
  <c r="J3235" i="4"/>
  <c r="M3235" i="4" s="1"/>
  <c r="I3236" i="4"/>
  <c r="J3236" i="4"/>
  <c r="M3236" i="4" s="1"/>
  <c r="I3237" i="4"/>
  <c r="J3237" i="4"/>
  <c r="M3237" i="4" s="1"/>
  <c r="I3238" i="4"/>
  <c r="J3238" i="4"/>
  <c r="M3238" i="4" s="1"/>
  <c r="I3239" i="4"/>
  <c r="J3239" i="4"/>
  <c r="I3240" i="4"/>
  <c r="J3240" i="4"/>
  <c r="M3240" i="4" s="1"/>
  <c r="I3241" i="4"/>
  <c r="J3241" i="4"/>
  <c r="M3241" i="4" s="1"/>
  <c r="I3242" i="4"/>
  <c r="J3242" i="4"/>
  <c r="M3242" i="4" s="1"/>
  <c r="I3243" i="4"/>
  <c r="J3243" i="4"/>
  <c r="M3243" i="4" s="1"/>
  <c r="I3244" i="4"/>
  <c r="J3244" i="4"/>
  <c r="M3244" i="4" s="1"/>
  <c r="I3245" i="4"/>
  <c r="J3245" i="4"/>
  <c r="M3245" i="4" s="1"/>
  <c r="I3246" i="4"/>
  <c r="J3246" i="4"/>
  <c r="M3246" i="4" s="1"/>
  <c r="I3247" i="4"/>
  <c r="J3247" i="4"/>
  <c r="M3247" i="4" s="1"/>
  <c r="I3248" i="4"/>
  <c r="J3248" i="4"/>
  <c r="M3248" i="4" s="1"/>
  <c r="I3249" i="4"/>
  <c r="J3249" i="4"/>
  <c r="M3249" i="4" s="1"/>
  <c r="I3250" i="4"/>
  <c r="J3250" i="4"/>
  <c r="M3250" i="4" s="1"/>
  <c r="I3251" i="4"/>
  <c r="J3251" i="4"/>
  <c r="M3251" i="4" s="1"/>
  <c r="I3252" i="4"/>
  <c r="J3252" i="4"/>
  <c r="M3252" i="4" s="1"/>
  <c r="I3253" i="4"/>
  <c r="J3253" i="4"/>
  <c r="M3253" i="4" s="1"/>
  <c r="I3254" i="4"/>
  <c r="J3254" i="4"/>
  <c r="M3254" i="4" s="1"/>
  <c r="I3255" i="4"/>
  <c r="J3255" i="4"/>
  <c r="M3255" i="4" s="1"/>
  <c r="I3256" i="4"/>
  <c r="J3256" i="4"/>
  <c r="M3256" i="4" s="1"/>
  <c r="I3257" i="4"/>
  <c r="J3257" i="4"/>
  <c r="M3257" i="4" s="1"/>
  <c r="I3258" i="4"/>
  <c r="J3258" i="4"/>
  <c r="M3258" i="4" s="1"/>
  <c r="I3259" i="4"/>
  <c r="J3259" i="4"/>
  <c r="M3259" i="4" s="1"/>
  <c r="I3260" i="4"/>
  <c r="J3260" i="4"/>
  <c r="M3260" i="4" s="1"/>
  <c r="I3261" i="4"/>
  <c r="J3261" i="4"/>
  <c r="M3261" i="4" s="1"/>
  <c r="I3262" i="4"/>
  <c r="J3262" i="4"/>
  <c r="M3262" i="4" s="1"/>
  <c r="I3263" i="4"/>
  <c r="J3263" i="4"/>
  <c r="M3263" i="4" s="1"/>
  <c r="I3264" i="4"/>
  <c r="J3264" i="4"/>
  <c r="M3264" i="4" s="1"/>
  <c r="I3265" i="4"/>
  <c r="J3265" i="4"/>
  <c r="M3265" i="4" s="1"/>
  <c r="I3266" i="4"/>
  <c r="J3266" i="4"/>
  <c r="M3266" i="4" s="1"/>
  <c r="I3267" i="4"/>
  <c r="J3267" i="4"/>
  <c r="M3267" i="4" s="1"/>
  <c r="I3268" i="4"/>
  <c r="J3268" i="4"/>
  <c r="M3268" i="4" s="1"/>
  <c r="I3269" i="4"/>
  <c r="J3269" i="4"/>
  <c r="M3269" i="4" s="1"/>
  <c r="I3270" i="4"/>
  <c r="J3270" i="4"/>
  <c r="M3270" i="4" s="1"/>
  <c r="I3271" i="4"/>
  <c r="J3271" i="4"/>
  <c r="M3271" i="4" s="1"/>
  <c r="I3272" i="4"/>
  <c r="J3272" i="4"/>
  <c r="M3272" i="4" s="1"/>
  <c r="I3273" i="4"/>
  <c r="J3273" i="4"/>
  <c r="M3273" i="4" s="1"/>
  <c r="I3274" i="4"/>
  <c r="J3274" i="4"/>
  <c r="M3274" i="4" s="1"/>
  <c r="I3275" i="4"/>
  <c r="J3275" i="4"/>
  <c r="M3275" i="4" s="1"/>
  <c r="I3276" i="4"/>
  <c r="J3276" i="4"/>
  <c r="M3276" i="4" s="1"/>
  <c r="I3277" i="4"/>
  <c r="J3277" i="4"/>
  <c r="M3277" i="4" s="1"/>
  <c r="I3278" i="4"/>
  <c r="J3278" i="4"/>
  <c r="M3278" i="4" s="1"/>
  <c r="I3279" i="4"/>
  <c r="J3279" i="4"/>
  <c r="M3279" i="4" s="1"/>
  <c r="I3280" i="4"/>
  <c r="J3280" i="4"/>
  <c r="M3280" i="4" s="1"/>
  <c r="I3281" i="4"/>
  <c r="J3281" i="4"/>
  <c r="M3281" i="4" s="1"/>
  <c r="I3282" i="4"/>
  <c r="J3282" i="4"/>
  <c r="M3282" i="4" s="1"/>
  <c r="I3283" i="4"/>
  <c r="J3283" i="4"/>
  <c r="M3283" i="4" s="1"/>
  <c r="I3284" i="4"/>
  <c r="J3284" i="4"/>
  <c r="M3284" i="4" s="1"/>
  <c r="I3285" i="4"/>
  <c r="J3285" i="4"/>
  <c r="M3285" i="4" s="1"/>
  <c r="I3286" i="4"/>
  <c r="J3286" i="4"/>
  <c r="M3286" i="4" s="1"/>
  <c r="I3287" i="4"/>
  <c r="J3287" i="4"/>
  <c r="M3287" i="4" s="1"/>
  <c r="I3288" i="4"/>
  <c r="J3288" i="4"/>
  <c r="M3288" i="4" s="1"/>
  <c r="I3289" i="4"/>
  <c r="J3289" i="4"/>
  <c r="M3289" i="4" s="1"/>
  <c r="I3290" i="4"/>
  <c r="J3290" i="4"/>
  <c r="M3290" i="4" s="1"/>
  <c r="I3291" i="4"/>
  <c r="J3291" i="4"/>
  <c r="M3291" i="4" s="1"/>
  <c r="I3292" i="4"/>
  <c r="J3292" i="4"/>
  <c r="M3292" i="4" s="1"/>
  <c r="I3293" i="4"/>
  <c r="J3293" i="4"/>
  <c r="M3293" i="4" s="1"/>
  <c r="I3294" i="4"/>
  <c r="J3294" i="4"/>
  <c r="M3294" i="4" s="1"/>
  <c r="I3295" i="4"/>
  <c r="J3295" i="4"/>
  <c r="M3295" i="4" s="1"/>
  <c r="I3296" i="4"/>
  <c r="J3296" i="4"/>
  <c r="M3296" i="4" s="1"/>
  <c r="I3297" i="4"/>
  <c r="J3297" i="4"/>
  <c r="M3297" i="4" s="1"/>
  <c r="I3298" i="4"/>
  <c r="J3298" i="4"/>
  <c r="M3298" i="4" s="1"/>
  <c r="I3299" i="4"/>
  <c r="J3299" i="4"/>
  <c r="M3299" i="4" s="1"/>
  <c r="I3300" i="4"/>
  <c r="J3300" i="4"/>
  <c r="M3300" i="4" s="1"/>
  <c r="I3301" i="4"/>
  <c r="J3301" i="4"/>
  <c r="M3301" i="4" s="1"/>
  <c r="I3302" i="4"/>
  <c r="J3302" i="4"/>
  <c r="M3302" i="4" s="1"/>
  <c r="I3303" i="4"/>
  <c r="J3303" i="4"/>
  <c r="M3303" i="4" s="1"/>
  <c r="I3304" i="4"/>
  <c r="J3304" i="4"/>
  <c r="M3304" i="4" s="1"/>
  <c r="I3305" i="4"/>
  <c r="J3305" i="4"/>
  <c r="M3305" i="4" s="1"/>
  <c r="I3306" i="4"/>
  <c r="J3306" i="4"/>
  <c r="M3306" i="4" s="1"/>
  <c r="I3307" i="4"/>
  <c r="J3307" i="4"/>
  <c r="M3307" i="4" s="1"/>
  <c r="I3308" i="4"/>
  <c r="J3308" i="4"/>
  <c r="M3308" i="4" s="1"/>
  <c r="I3309" i="4"/>
  <c r="J3309" i="4"/>
  <c r="M3309" i="4" s="1"/>
  <c r="I3310" i="4"/>
  <c r="J3310" i="4"/>
  <c r="M3310" i="4" s="1"/>
  <c r="I3311" i="4"/>
  <c r="J3311" i="4"/>
  <c r="M3311" i="4" s="1"/>
  <c r="I3312" i="4"/>
  <c r="J3312" i="4"/>
  <c r="M3312" i="4" s="1"/>
  <c r="I3313" i="4"/>
  <c r="J3313" i="4"/>
  <c r="M3313" i="4" s="1"/>
  <c r="I3314" i="4"/>
  <c r="J3314" i="4"/>
  <c r="M3314" i="4" s="1"/>
  <c r="I3315" i="4"/>
  <c r="J3315" i="4"/>
  <c r="M3315" i="4" s="1"/>
  <c r="I3316" i="4"/>
  <c r="J3316" i="4"/>
  <c r="M3316" i="4" s="1"/>
  <c r="I3317" i="4"/>
  <c r="J3317" i="4"/>
  <c r="M3317" i="4" s="1"/>
  <c r="I3318" i="4"/>
  <c r="J3318" i="4"/>
  <c r="M3318" i="4" s="1"/>
  <c r="I3319" i="4"/>
  <c r="J3319" i="4"/>
  <c r="M3319" i="4" s="1"/>
  <c r="I3320" i="4"/>
  <c r="J3320" i="4"/>
  <c r="M3320" i="4" s="1"/>
  <c r="I3321" i="4"/>
  <c r="J3321" i="4"/>
  <c r="M3321" i="4" s="1"/>
  <c r="I3322" i="4"/>
  <c r="J3322" i="4"/>
  <c r="M3322" i="4" s="1"/>
  <c r="I3323" i="4"/>
  <c r="J3323" i="4"/>
  <c r="M3323" i="4" s="1"/>
  <c r="I3324" i="4"/>
  <c r="J3324" i="4"/>
  <c r="M3324" i="4" s="1"/>
  <c r="I3325" i="4"/>
  <c r="J3325" i="4"/>
  <c r="M3325" i="4" s="1"/>
  <c r="I3326" i="4"/>
  <c r="J3326" i="4"/>
  <c r="M3326" i="4" s="1"/>
  <c r="I3327" i="4"/>
  <c r="J3327" i="4"/>
  <c r="M3327" i="4" s="1"/>
  <c r="I3328" i="4"/>
  <c r="J3328" i="4"/>
  <c r="M3328" i="4" s="1"/>
  <c r="I3329" i="4"/>
  <c r="J3329" i="4"/>
  <c r="M3329" i="4" s="1"/>
  <c r="I3330" i="4"/>
  <c r="J3330" i="4"/>
  <c r="M3330" i="4" s="1"/>
  <c r="I3331" i="4"/>
  <c r="J3331" i="4"/>
  <c r="M3331" i="4" s="1"/>
  <c r="I3332" i="4"/>
  <c r="J3332" i="4"/>
  <c r="M3332" i="4" s="1"/>
  <c r="I3333" i="4"/>
  <c r="J3333" i="4"/>
  <c r="M3333" i="4" s="1"/>
  <c r="I3334" i="4"/>
  <c r="J3334" i="4"/>
  <c r="M3334" i="4" s="1"/>
  <c r="I3335" i="4"/>
  <c r="J3335" i="4"/>
  <c r="M3335" i="4" s="1"/>
  <c r="I3336" i="4"/>
  <c r="J3336" i="4"/>
  <c r="M3336" i="4" s="1"/>
  <c r="I3337" i="4"/>
  <c r="J3337" i="4"/>
  <c r="M3337" i="4" s="1"/>
  <c r="I3338" i="4"/>
  <c r="J3338" i="4"/>
  <c r="M3338" i="4" s="1"/>
  <c r="I3339" i="4"/>
  <c r="J3339" i="4"/>
  <c r="M3339" i="4" s="1"/>
  <c r="I3340" i="4"/>
  <c r="J3340" i="4"/>
  <c r="M3340" i="4" s="1"/>
  <c r="I3341" i="4"/>
  <c r="J3341" i="4"/>
  <c r="M3341" i="4" s="1"/>
  <c r="I3342" i="4"/>
  <c r="J3342" i="4"/>
  <c r="M3342" i="4" s="1"/>
  <c r="I3343" i="4"/>
  <c r="J3343" i="4"/>
  <c r="M3343" i="4" s="1"/>
  <c r="I3344" i="4"/>
  <c r="J3344" i="4"/>
  <c r="M3344" i="4" s="1"/>
  <c r="I3345" i="4"/>
  <c r="J3345" i="4"/>
  <c r="M3345" i="4" s="1"/>
  <c r="I3346" i="4"/>
  <c r="J3346" i="4"/>
  <c r="M3346" i="4" s="1"/>
  <c r="I3347" i="4"/>
  <c r="J3347" i="4"/>
  <c r="M3347" i="4" s="1"/>
  <c r="I3348" i="4"/>
  <c r="J3348" i="4"/>
  <c r="M3348" i="4" s="1"/>
  <c r="I3349" i="4"/>
  <c r="J3349" i="4"/>
  <c r="M3349" i="4" s="1"/>
  <c r="I3350" i="4"/>
  <c r="J3350" i="4"/>
  <c r="M3350" i="4" s="1"/>
  <c r="I3351" i="4"/>
  <c r="J3351" i="4"/>
  <c r="M3351" i="4" s="1"/>
  <c r="I3352" i="4"/>
  <c r="J3352" i="4"/>
  <c r="M3352" i="4" s="1"/>
  <c r="I3353" i="4"/>
  <c r="J3353" i="4"/>
  <c r="M3353" i="4" s="1"/>
  <c r="I3354" i="4"/>
  <c r="J3354" i="4"/>
  <c r="M3354" i="4" s="1"/>
  <c r="I3355" i="4"/>
  <c r="J3355" i="4"/>
  <c r="M3355" i="4" s="1"/>
  <c r="I3356" i="4"/>
  <c r="J3356" i="4"/>
  <c r="M3356" i="4" s="1"/>
  <c r="I3357" i="4"/>
  <c r="J3357" i="4"/>
  <c r="M3357" i="4" s="1"/>
  <c r="I3358" i="4"/>
  <c r="J3358" i="4"/>
  <c r="M3358" i="4" s="1"/>
  <c r="I3359" i="4"/>
  <c r="J3359" i="4"/>
  <c r="M3359" i="4" s="1"/>
  <c r="I3360" i="4"/>
  <c r="J3360" i="4"/>
  <c r="M3360" i="4" s="1"/>
  <c r="I3361" i="4"/>
  <c r="J3361" i="4"/>
  <c r="M3361" i="4" s="1"/>
  <c r="I3362" i="4"/>
  <c r="J3362" i="4"/>
  <c r="M3362" i="4" s="1"/>
  <c r="I3363" i="4"/>
  <c r="J3363" i="4"/>
  <c r="M3363" i="4" s="1"/>
  <c r="I3364" i="4"/>
  <c r="J3364" i="4"/>
  <c r="M3364" i="4" s="1"/>
  <c r="I3365" i="4"/>
  <c r="J3365" i="4"/>
  <c r="M3365" i="4" s="1"/>
  <c r="I3366" i="4"/>
  <c r="J3366" i="4"/>
  <c r="M3366" i="4" s="1"/>
  <c r="I3367" i="4"/>
  <c r="J3367" i="4"/>
  <c r="M3367" i="4" s="1"/>
  <c r="I3368" i="4"/>
  <c r="J3368" i="4"/>
  <c r="M3368" i="4" s="1"/>
  <c r="I3369" i="4"/>
  <c r="J3369" i="4"/>
  <c r="M3369" i="4" s="1"/>
  <c r="I3370" i="4"/>
  <c r="J3370" i="4"/>
  <c r="M3370" i="4" s="1"/>
  <c r="I3371" i="4"/>
  <c r="J3371" i="4"/>
  <c r="M3371" i="4" s="1"/>
  <c r="I3372" i="4"/>
  <c r="J3372" i="4"/>
  <c r="M3372" i="4" s="1"/>
  <c r="I3373" i="4"/>
  <c r="J3373" i="4"/>
  <c r="M3373" i="4" s="1"/>
  <c r="I3374" i="4"/>
  <c r="J3374" i="4"/>
  <c r="M3374" i="4" s="1"/>
  <c r="I3375" i="4"/>
  <c r="J3375" i="4"/>
  <c r="M3375" i="4" s="1"/>
  <c r="I3376" i="4"/>
  <c r="J3376" i="4"/>
  <c r="M3376" i="4" s="1"/>
  <c r="I3377" i="4"/>
  <c r="J3377" i="4"/>
  <c r="M3377" i="4" s="1"/>
  <c r="I3378" i="4"/>
  <c r="J3378" i="4"/>
  <c r="M3378" i="4" s="1"/>
  <c r="I3379" i="4"/>
  <c r="J3379" i="4"/>
  <c r="M3379" i="4" s="1"/>
  <c r="I3380" i="4"/>
  <c r="J3380" i="4"/>
  <c r="M3380" i="4" s="1"/>
  <c r="I3381" i="4"/>
  <c r="J3381" i="4"/>
  <c r="M3381" i="4" s="1"/>
  <c r="I3382" i="4"/>
  <c r="J3382" i="4"/>
  <c r="M3382" i="4" s="1"/>
  <c r="I3383" i="4"/>
  <c r="J3383" i="4"/>
  <c r="M3383" i="4" s="1"/>
  <c r="I3384" i="4"/>
  <c r="J3384" i="4"/>
  <c r="M3384" i="4" s="1"/>
  <c r="I3385" i="4"/>
  <c r="J3385" i="4"/>
  <c r="M3385" i="4" s="1"/>
  <c r="I3386" i="4"/>
  <c r="J3386" i="4"/>
  <c r="M3386" i="4" s="1"/>
  <c r="I3387" i="4"/>
  <c r="J3387" i="4"/>
  <c r="M3387" i="4" s="1"/>
  <c r="I3388" i="4"/>
  <c r="J3388" i="4"/>
  <c r="M3388" i="4" s="1"/>
  <c r="I3389" i="4"/>
  <c r="J3389" i="4"/>
  <c r="M3389" i="4" s="1"/>
  <c r="I3390" i="4"/>
  <c r="J3390" i="4"/>
  <c r="M3390" i="4" s="1"/>
  <c r="I3391" i="4"/>
  <c r="J3391" i="4"/>
  <c r="M3391" i="4" s="1"/>
  <c r="I3392" i="4"/>
  <c r="J3392" i="4"/>
  <c r="M3392" i="4" s="1"/>
  <c r="I3393" i="4"/>
  <c r="J3393" i="4"/>
  <c r="M3393" i="4" s="1"/>
  <c r="I3394" i="4"/>
  <c r="J3394" i="4"/>
  <c r="M3394" i="4" s="1"/>
  <c r="I3395" i="4"/>
  <c r="J3395" i="4"/>
  <c r="M3395" i="4" s="1"/>
  <c r="I3396" i="4"/>
  <c r="J3396" i="4"/>
  <c r="M3396" i="4" s="1"/>
  <c r="I3397" i="4"/>
  <c r="J3397" i="4"/>
  <c r="M3397" i="4" s="1"/>
  <c r="I3398" i="4"/>
  <c r="J3398" i="4"/>
  <c r="M3398" i="4" s="1"/>
  <c r="I3399" i="4"/>
  <c r="J3399" i="4"/>
  <c r="M3399" i="4" s="1"/>
  <c r="I3400" i="4"/>
  <c r="J3400" i="4"/>
  <c r="M3400" i="4" s="1"/>
  <c r="I3401" i="4"/>
  <c r="J3401" i="4"/>
  <c r="M3401" i="4" s="1"/>
  <c r="I3402" i="4"/>
  <c r="J3402" i="4"/>
  <c r="M3402" i="4" s="1"/>
  <c r="I3403" i="4"/>
  <c r="J3403" i="4"/>
  <c r="M3403" i="4" s="1"/>
  <c r="I3404" i="4"/>
  <c r="J3404" i="4"/>
  <c r="M3404" i="4" s="1"/>
  <c r="I3405" i="4"/>
  <c r="J3405" i="4"/>
  <c r="M3405" i="4" s="1"/>
  <c r="I3406" i="4"/>
  <c r="J3406" i="4"/>
  <c r="M3406" i="4" s="1"/>
  <c r="I3407" i="4"/>
  <c r="J3407" i="4"/>
  <c r="M3407" i="4" s="1"/>
  <c r="I3408" i="4"/>
  <c r="J3408" i="4"/>
  <c r="M3408" i="4" s="1"/>
  <c r="I3409" i="4"/>
  <c r="J3409" i="4"/>
  <c r="M3409" i="4" s="1"/>
  <c r="I3410" i="4"/>
  <c r="J3410" i="4"/>
  <c r="M3410" i="4" s="1"/>
  <c r="I3411" i="4"/>
  <c r="J3411" i="4"/>
  <c r="M3411" i="4" s="1"/>
  <c r="I3412" i="4"/>
  <c r="J3412" i="4"/>
  <c r="M3412" i="4" s="1"/>
  <c r="J2992" i="4"/>
  <c r="I2992" i="4"/>
  <c r="L3413" i="4"/>
  <c r="K3413" i="4"/>
  <c r="M3239" i="4"/>
  <c r="M3078" i="4"/>
  <c r="O3078" i="4" s="1"/>
  <c r="P3078" i="4" s="1"/>
  <c r="I2567" i="4"/>
  <c r="J2567" i="4"/>
  <c r="I2568" i="4"/>
  <c r="J2568" i="4"/>
  <c r="I2569" i="4"/>
  <c r="J2569" i="4"/>
  <c r="M2569" i="4" s="1"/>
  <c r="O2569" i="4" s="1"/>
  <c r="P2569" i="4" s="1"/>
  <c r="I2570" i="4"/>
  <c r="J2570" i="4"/>
  <c r="M2570" i="4" s="1"/>
  <c r="I2571" i="4"/>
  <c r="J2571" i="4"/>
  <c r="M2571" i="4" s="1"/>
  <c r="O2571" i="4" s="1"/>
  <c r="I2572" i="4"/>
  <c r="J2572" i="4"/>
  <c r="M2572" i="4" s="1"/>
  <c r="O2572" i="4" s="1"/>
  <c r="P2572" i="4" s="1"/>
  <c r="I2573" i="4"/>
  <c r="J2573" i="4"/>
  <c r="M2573" i="4" s="1"/>
  <c r="I2574" i="4"/>
  <c r="J2574" i="4"/>
  <c r="M2574" i="4" s="1"/>
  <c r="O2574" i="4" s="1"/>
  <c r="I2575" i="4"/>
  <c r="J2575" i="4"/>
  <c r="M2575" i="4" s="1"/>
  <c r="O2575" i="4" s="1"/>
  <c r="P2575" i="4" s="1"/>
  <c r="I2576" i="4"/>
  <c r="J2576" i="4"/>
  <c r="M2576" i="4" s="1"/>
  <c r="I2577" i="4"/>
  <c r="J2577" i="4"/>
  <c r="M2577" i="4" s="1"/>
  <c r="O2577" i="4" s="1"/>
  <c r="I2578" i="4"/>
  <c r="J2578" i="4"/>
  <c r="M2578" i="4" s="1"/>
  <c r="O2578" i="4" s="1"/>
  <c r="P2578" i="4" s="1"/>
  <c r="I2579" i="4"/>
  <c r="J2579" i="4"/>
  <c r="M2579" i="4" s="1"/>
  <c r="I2580" i="4"/>
  <c r="J2580" i="4"/>
  <c r="M2580" i="4" s="1"/>
  <c r="O2580" i="4" s="1"/>
  <c r="I2581" i="4"/>
  <c r="J2581" i="4"/>
  <c r="M2581" i="4" s="1"/>
  <c r="O2581" i="4" s="1"/>
  <c r="P2581" i="4" s="1"/>
  <c r="I2582" i="4"/>
  <c r="J2582" i="4"/>
  <c r="M2582" i="4" s="1"/>
  <c r="I2583" i="4"/>
  <c r="J2583" i="4"/>
  <c r="M2583" i="4" s="1"/>
  <c r="O2583" i="4" s="1"/>
  <c r="I2584" i="4"/>
  <c r="J2584" i="4"/>
  <c r="M2584" i="4" s="1"/>
  <c r="O2584" i="4" s="1"/>
  <c r="P2584" i="4" s="1"/>
  <c r="I2585" i="4"/>
  <c r="J2585" i="4"/>
  <c r="M2585" i="4" s="1"/>
  <c r="I2586" i="4"/>
  <c r="J2586" i="4"/>
  <c r="M2586" i="4" s="1"/>
  <c r="O2586" i="4" s="1"/>
  <c r="I2587" i="4"/>
  <c r="J2587" i="4"/>
  <c r="M2587" i="4" s="1"/>
  <c r="O2587" i="4" s="1"/>
  <c r="P2587" i="4" s="1"/>
  <c r="I2588" i="4"/>
  <c r="J2588" i="4"/>
  <c r="M2588" i="4" s="1"/>
  <c r="I2589" i="4"/>
  <c r="J2589" i="4"/>
  <c r="M2589" i="4" s="1"/>
  <c r="O2589" i="4" s="1"/>
  <c r="I2590" i="4"/>
  <c r="J2590" i="4"/>
  <c r="M2590" i="4" s="1"/>
  <c r="O2590" i="4" s="1"/>
  <c r="P2590" i="4" s="1"/>
  <c r="I2591" i="4"/>
  <c r="J2591" i="4"/>
  <c r="M2591" i="4" s="1"/>
  <c r="I2592" i="4"/>
  <c r="J2592" i="4"/>
  <c r="M2592" i="4" s="1"/>
  <c r="O2592" i="4" s="1"/>
  <c r="I2593" i="4"/>
  <c r="J2593" i="4"/>
  <c r="M2593" i="4" s="1"/>
  <c r="O2593" i="4" s="1"/>
  <c r="P2593" i="4" s="1"/>
  <c r="I2594" i="4"/>
  <c r="J2594" i="4"/>
  <c r="M2594" i="4" s="1"/>
  <c r="I2595" i="4"/>
  <c r="J2595" i="4"/>
  <c r="M2595" i="4" s="1"/>
  <c r="O2595" i="4" s="1"/>
  <c r="P2595" i="4" s="1"/>
  <c r="I2596" i="4"/>
  <c r="J2596" i="4"/>
  <c r="M2596" i="4" s="1"/>
  <c r="O2596" i="4" s="1"/>
  <c r="P2596" i="4" s="1"/>
  <c r="I2597" i="4"/>
  <c r="J2597" i="4"/>
  <c r="M2597" i="4" s="1"/>
  <c r="I2598" i="4"/>
  <c r="J2598" i="4"/>
  <c r="M2598" i="4" s="1"/>
  <c r="O2598" i="4" s="1"/>
  <c r="I2599" i="4"/>
  <c r="J2599" i="4"/>
  <c r="M2599" i="4" s="1"/>
  <c r="O2599" i="4" s="1"/>
  <c r="P2599" i="4" s="1"/>
  <c r="I2600" i="4"/>
  <c r="J2600" i="4"/>
  <c r="M2600" i="4" s="1"/>
  <c r="I2601" i="4"/>
  <c r="J2601" i="4"/>
  <c r="M2601" i="4" s="1"/>
  <c r="O2601" i="4" s="1"/>
  <c r="I2602" i="4"/>
  <c r="J2602" i="4"/>
  <c r="M2602" i="4" s="1"/>
  <c r="O2602" i="4" s="1"/>
  <c r="P2602" i="4" s="1"/>
  <c r="I2603" i="4"/>
  <c r="J2603" i="4"/>
  <c r="M2603" i="4" s="1"/>
  <c r="I2604" i="4"/>
  <c r="J2604" i="4"/>
  <c r="M2604" i="4" s="1"/>
  <c r="O2604" i="4" s="1"/>
  <c r="I2605" i="4"/>
  <c r="J2605" i="4"/>
  <c r="M2605" i="4" s="1"/>
  <c r="O2605" i="4" s="1"/>
  <c r="P2605" i="4" s="1"/>
  <c r="I2606" i="4"/>
  <c r="J2606" i="4"/>
  <c r="M2606" i="4" s="1"/>
  <c r="I2607" i="4"/>
  <c r="J2607" i="4"/>
  <c r="M2607" i="4" s="1"/>
  <c r="O2607" i="4" s="1"/>
  <c r="I2608" i="4"/>
  <c r="J2608" i="4"/>
  <c r="M2608" i="4" s="1"/>
  <c r="O2608" i="4" s="1"/>
  <c r="P2608" i="4" s="1"/>
  <c r="I2609" i="4"/>
  <c r="J2609" i="4"/>
  <c r="M2609" i="4" s="1"/>
  <c r="I2610" i="4"/>
  <c r="J2610" i="4"/>
  <c r="M2610" i="4" s="1"/>
  <c r="O2610" i="4" s="1"/>
  <c r="I2611" i="4"/>
  <c r="J2611" i="4"/>
  <c r="M2611" i="4" s="1"/>
  <c r="O2611" i="4" s="1"/>
  <c r="P2611" i="4" s="1"/>
  <c r="I2612" i="4"/>
  <c r="J2612" i="4"/>
  <c r="M2612" i="4" s="1"/>
  <c r="I2613" i="4"/>
  <c r="J2613" i="4"/>
  <c r="M2613" i="4" s="1"/>
  <c r="O2613" i="4" s="1"/>
  <c r="I2614" i="4"/>
  <c r="J2614" i="4"/>
  <c r="M2614" i="4" s="1"/>
  <c r="O2614" i="4" s="1"/>
  <c r="P2614" i="4" s="1"/>
  <c r="I2615" i="4"/>
  <c r="J2615" i="4"/>
  <c r="M2615" i="4" s="1"/>
  <c r="I2616" i="4"/>
  <c r="J2616" i="4"/>
  <c r="M2616" i="4" s="1"/>
  <c r="O2616" i="4" s="1"/>
  <c r="I2617" i="4"/>
  <c r="J2617" i="4"/>
  <c r="M2617" i="4" s="1"/>
  <c r="O2617" i="4" s="1"/>
  <c r="P2617" i="4" s="1"/>
  <c r="I2618" i="4"/>
  <c r="J2618" i="4"/>
  <c r="M2618" i="4" s="1"/>
  <c r="I2619" i="4"/>
  <c r="J2619" i="4"/>
  <c r="M2619" i="4" s="1"/>
  <c r="O2619" i="4" s="1"/>
  <c r="I2620" i="4"/>
  <c r="J2620" i="4"/>
  <c r="M2620" i="4" s="1"/>
  <c r="O2620" i="4" s="1"/>
  <c r="P2620" i="4" s="1"/>
  <c r="I2621" i="4"/>
  <c r="J2621" i="4"/>
  <c r="M2621" i="4" s="1"/>
  <c r="O2621" i="4" s="1"/>
  <c r="I2622" i="4"/>
  <c r="J2622" i="4"/>
  <c r="M2622" i="4" s="1"/>
  <c r="I2623" i="4"/>
  <c r="J2623" i="4"/>
  <c r="M2623" i="4" s="1"/>
  <c r="O2623" i="4" s="1"/>
  <c r="P2623" i="4" s="1"/>
  <c r="I2624" i="4"/>
  <c r="J2624" i="4"/>
  <c r="M2624" i="4" s="1"/>
  <c r="O2624" i="4" s="1"/>
  <c r="I2625" i="4"/>
  <c r="J2625" i="4"/>
  <c r="M2625" i="4" s="1"/>
  <c r="I2626" i="4"/>
  <c r="J2626" i="4"/>
  <c r="M2626" i="4" s="1"/>
  <c r="O2626" i="4" s="1"/>
  <c r="I2627" i="4"/>
  <c r="J2627" i="4"/>
  <c r="M2627" i="4" s="1"/>
  <c r="O2627" i="4" s="1"/>
  <c r="I2628" i="4"/>
  <c r="J2628" i="4"/>
  <c r="M2628" i="4" s="1"/>
  <c r="I2629" i="4"/>
  <c r="J2629" i="4"/>
  <c r="M2629" i="4" s="1"/>
  <c r="O2629" i="4" s="1"/>
  <c r="I2630" i="4"/>
  <c r="J2630" i="4"/>
  <c r="M2630" i="4" s="1"/>
  <c r="O2630" i="4" s="1"/>
  <c r="I2631" i="4"/>
  <c r="J2631" i="4"/>
  <c r="M2631" i="4" s="1"/>
  <c r="I2632" i="4"/>
  <c r="J2632" i="4"/>
  <c r="M2632" i="4" s="1"/>
  <c r="O2632" i="4" s="1"/>
  <c r="P2632" i="4" s="1"/>
  <c r="I2633" i="4"/>
  <c r="J2633" i="4"/>
  <c r="M2633" i="4" s="1"/>
  <c r="O2633" i="4" s="1"/>
  <c r="I2634" i="4"/>
  <c r="J2634" i="4"/>
  <c r="M2634" i="4" s="1"/>
  <c r="I2635" i="4"/>
  <c r="J2635" i="4"/>
  <c r="M2635" i="4" s="1"/>
  <c r="O2635" i="4" s="1"/>
  <c r="I2636" i="4"/>
  <c r="J2636" i="4"/>
  <c r="M2636" i="4" s="1"/>
  <c r="I2637" i="4"/>
  <c r="J2637" i="4"/>
  <c r="M2637" i="4" s="1"/>
  <c r="I2638" i="4"/>
  <c r="J2638" i="4"/>
  <c r="M2638" i="4" s="1"/>
  <c r="O2638" i="4" s="1"/>
  <c r="I2639" i="4"/>
  <c r="J2639" i="4"/>
  <c r="M2639" i="4" s="1"/>
  <c r="I2640" i="4"/>
  <c r="J2640" i="4"/>
  <c r="M2640" i="4" s="1"/>
  <c r="I2641" i="4"/>
  <c r="J2641" i="4"/>
  <c r="M2641" i="4" s="1"/>
  <c r="O2641" i="4" s="1"/>
  <c r="I2642" i="4"/>
  <c r="J2642" i="4"/>
  <c r="M2642" i="4" s="1"/>
  <c r="I2643" i="4"/>
  <c r="J2643" i="4"/>
  <c r="M2643" i="4" s="1"/>
  <c r="I2644" i="4"/>
  <c r="J2644" i="4"/>
  <c r="M2644" i="4" s="1"/>
  <c r="O2644" i="4" s="1"/>
  <c r="I2645" i="4"/>
  <c r="J2645" i="4"/>
  <c r="M2645" i="4" s="1"/>
  <c r="I2646" i="4"/>
  <c r="J2646" i="4"/>
  <c r="M2646" i="4" s="1"/>
  <c r="I2647" i="4"/>
  <c r="J2647" i="4"/>
  <c r="M2647" i="4" s="1"/>
  <c r="O2647" i="4" s="1"/>
  <c r="I2648" i="4"/>
  <c r="J2648" i="4"/>
  <c r="M2648" i="4" s="1"/>
  <c r="I2649" i="4"/>
  <c r="J2649" i="4"/>
  <c r="M2649" i="4" s="1"/>
  <c r="I2650" i="4"/>
  <c r="J2650" i="4"/>
  <c r="M2650" i="4" s="1"/>
  <c r="O2650" i="4" s="1"/>
  <c r="I2651" i="4"/>
  <c r="J2651" i="4"/>
  <c r="M2651" i="4" s="1"/>
  <c r="I2652" i="4"/>
  <c r="J2652" i="4"/>
  <c r="M2652" i="4" s="1"/>
  <c r="I2653" i="4"/>
  <c r="J2653" i="4"/>
  <c r="M2653" i="4" s="1"/>
  <c r="O2653" i="4" s="1"/>
  <c r="I2654" i="4"/>
  <c r="J2654" i="4"/>
  <c r="M2654" i="4" s="1"/>
  <c r="I2655" i="4"/>
  <c r="J2655" i="4"/>
  <c r="M2655" i="4" s="1"/>
  <c r="I2656" i="4"/>
  <c r="J2656" i="4"/>
  <c r="M2656" i="4" s="1"/>
  <c r="O2656" i="4" s="1"/>
  <c r="I2657" i="4"/>
  <c r="J2657" i="4"/>
  <c r="M2657" i="4" s="1"/>
  <c r="I2658" i="4"/>
  <c r="J2658" i="4"/>
  <c r="M2658" i="4" s="1"/>
  <c r="I2659" i="4"/>
  <c r="J2659" i="4"/>
  <c r="M2659" i="4" s="1"/>
  <c r="O2659" i="4" s="1"/>
  <c r="I2660" i="4"/>
  <c r="J2660" i="4"/>
  <c r="M2660" i="4" s="1"/>
  <c r="I2661" i="4"/>
  <c r="J2661" i="4"/>
  <c r="M2661" i="4" s="1"/>
  <c r="I2662" i="4"/>
  <c r="J2662" i="4"/>
  <c r="M2662" i="4" s="1"/>
  <c r="O2662" i="4" s="1"/>
  <c r="I2663" i="4"/>
  <c r="J2663" i="4"/>
  <c r="M2663" i="4" s="1"/>
  <c r="O2663" i="4" s="1"/>
  <c r="P2663" i="4" s="1"/>
  <c r="I2664" i="4"/>
  <c r="J2664" i="4"/>
  <c r="M2664" i="4" s="1"/>
  <c r="O2664" i="4" s="1"/>
  <c r="I2665" i="4"/>
  <c r="J2665" i="4"/>
  <c r="M2665" i="4" s="1"/>
  <c r="I2666" i="4"/>
  <c r="J2666" i="4"/>
  <c r="M2666" i="4" s="1"/>
  <c r="O2666" i="4" s="1"/>
  <c r="P2666" i="4" s="1"/>
  <c r="I2667" i="4"/>
  <c r="J2667" i="4"/>
  <c r="M2667" i="4" s="1"/>
  <c r="O2667" i="4" s="1"/>
  <c r="I2668" i="4"/>
  <c r="J2668" i="4"/>
  <c r="M2668" i="4" s="1"/>
  <c r="I2669" i="4"/>
  <c r="J2669" i="4"/>
  <c r="M2669" i="4" s="1"/>
  <c r="O2669" i="4" s="1"/>
  <c r="P2669" i="4" s="1"/>
  <c r="I2670" i="4"/>
  <c r="J2670" i="4"/>
  <c r="M2670" i="4" s="1"/>
  <c r="O2670" i="4" s="1"/>
  <c r="I2671" i="4"/>
  <c r="J2671" i="4"/>
  <c r="M2671" i="4" s="1"/>
  <c r="I2672" i="4"/>
  <c r="J2672" i="4"/>
  <c r="M2672" i="4" s="1"/>
  <c r="O2672" i="4" s="1"/>
  <c r="P2672" i="4" s="1"/>
  <c r="I2673" i="4"/>
  <c r="J2673" i="4"/>
  <c r="M2673" i="4" s="1"/>
  <c r="O2673" i="4" s="1"/>
  <c r="I2674" i="4"/>
  <c r="J2674" i="4"/>
  <c r="M2674" i="4" s="1"/>
  <c r="I2675" i="4"/>
  <c r="J2675" i="4"/>
  <c r="M2675" i="4" s="1"/>
  <c r="O2675" i="4" s="1"/>
  <c r="P2675" i="4" s="1"/>
  <c r="I2676" i="4"/>
  <c r="J2676" i="4"/>
  <c r="M2676" i="4" s="1"/>
  <c r="O2676" i="4" s="1"/>
  <c r="I2677" i="4"/>
  <c r="J2677" i="4"/>
  <c r="M2677" i="4" s="1"/>
  <c r="I2678" i="4"/>
  <c r="J2678" i="4"/>
  <c r="M2678" i="4" s="1"/>
  <c r="O2678" i="4" s="1"/>
  <c r="P2678" i="4" s="1"/>
  <c r="I2679" i="4"/>
  <c r="J2679" i="4"/>
  <c r="M2679" i="4" s="1"/>
  <c r="O2679" i="4" s="1"/>
  <c r="I2680" i="4"/>
  <c r="J2680" i="4"/>
  <c r="M2680" i="4" s="1"/>
  <c r="I2681" i="4"/>
  <c r="J2681" i="4"/>
  <c r="M2681" i="4" s="1"/>
  <c r="O2681" i="4" s="1"/>
  <c r="P2681" i="4" s="1"/>
  <c r="I2682" i="4"/>
  <c r="J2682" i="4"/>
  <c r="M2682" i="4" s="1"/>
  <c r="I2683" i="4"/>
  <c r="J2683" i="4"/>
  <c r="M2683" i="4" s="1"/>
  <c r="I2684" i="4"/>
  <c r="J2684" i="4"/>
  <c r="M2684" i="4" s="1"/>
  <c r="O2684" i="4" s="1"/>
  <c r="I2685" i="4"/>
  <c r="J2685" i="4"/>
  <c r="M2685" i="4" s="1"/>
  <c r="I2686" i="4"/>
  <c r="J2686" i="4"/>
  <c r="M2686" i="4" s="1"/>
  <c r="I2687" i="4"/>
  <c r="J2687" i="4"/>
  <c r="M2687" i="4" s="1"/>
  <c r="I2688" i="4"/>
  <c r="J2688" i="4"/>
  <c r="M2688" i="4" s="1"/>
  <c r="I2689" i="4"/>
  <c r="J2689" i="4"/>
  <c r="M2689" i="4" s="1"/>
  <c r="I2690" i="4"/>
  <c r="J2690" i="4"/>
  <c r="M2690" i="4" s="1"/>
  <c r="I2691" i="4"/>
  <c r="J2691" i="4"/>
  <c r="M2691" i="4" s="1"/>
  <c r="I2692" i="4"/>
  <c r="J2692" i="4"/>
  <c r="M2692" i="4" s="1"/>
  <c r="I2693" i="4"/>
  <c r="J2693" i="4"/>
  <c r="M2693" i="4" s="1"/>
  <c r="I2694" i="4"/>
  <c r="J2694" i="4"/>
  <c r="M2694" i="4" s="1"/>
  <c r="I2695" i="4"/>
  <c r="J2695" i="4"/>
  <c r="M2695" i="4" s="1"/>
  <c r="I2696" i="4"/>
  <c r="J2696" i="4"/>
  <c r="M2696" i="4" s="1"/>
  <c r="I2697" i="4"/>
  <c r="J2697" i="4"/>
  <c r="M2697" i="4" s="1"/>
  <c r="I2698" i="4"/>
  <c r="J2698" i="4"/>
  <c r="M2698" i="4" s="1"/>
  <c r="I2699" i="4"/>
  <c r="J2699" i="4"/>
  <c r="M2699" i="4" s="1"/>
  <c r="I2700" i="4"/>
  <c r="J2700" i="4"/>
  <c r="M2700" i="4" s="1"/>
  <c r="I2701" i="4"/>
  <c r="J2701" i="4"/>
  <c r="M2701" i="4" s="1"/>
  <c r="I2702" i="4"/>
  <c r="J2702" i="4"/>
  <c r="M2702" i="4" s="1"/>
  <c r="I2703" i="4"/>
  <c r="J2703" i="4"/>
  <c r="M2703" i="4" s="1"/>
  <c r="I2704" i="4"/>
  <c r="J2704" i="4"/>
  <c r="M2704" i="4" s="1"/>
  <c r="I2705" i="4"/>
  <c r="J2705" i="4"/>
  <c r="M2705" i="4" s="1"/>
  <c r="I2706" i="4"/>
  <c r="J2706" i="4"/>
  <c r="M2706" i="4" s="1"/>
  <c r="I2707" i="4"/>
  <c r="J2707" i="4"/>
  <c r="M2707" i="4" s="1"/>
  <c r="I2708" i="4"/>
  <c r="J2708" i="4"/>
  <c r="M2708" i="4" s="1"/>
  <c r="I2709" i="4"/>
  <c r="J2709" i="4"/>
  <c r="M2709" i="4" s="1"/>
  <c r="I2710" i="4"/>
  <c r="J2710" i="4"/>
  <c r="I2711" i="4"/>
  <c r="J2711" i="4"/>
  <c r="M2711" i="4" s="1"/>
  <c r="I2712" i="4"/>
  <c r="J2712" i="4"/>
  <c r="M2712" i="4" s="1"/>
  <c r="I2713" i="4"/>
  <c r="J2713" i="4"/>
  <c r="M2713" i="4" s="1"/>
  <c r="I2714" i="4"/>
  <c r="J2714" i="4"/>
  <c r="M2714" i="4" s="1"/>
  <c r="I2715" i="4"/>
  <c r="J2715" i="4"/>
  <c r="M2715" i="4" s="1"/>
  <c r="I2716" i="4"/>
  <c r="J2716" i="4"/>
  <c r="M2716" i="4" s="1"/>
  <c r="I2717" i="4"/>
  <c r="J2717" i="4"/>
  <c r="M2717" i="4" s="1"/>
  <c r="I2718" i="4"/>
  <c r="J2718" i="4"/>
  <c r="M2718" i="4" s="1"/>
  <c r="I2719" i="4"/>
  <c r="J2719" i="4"/>
  <c r="M2719" i="4" s="1"/>
  <c r="I2720" i="4"/>
  <c r="J2720" i="4"/>
  <c r="M2720" i="4" s="1"/>
  <c r="I2721" i="4"/>
  <c r="J2721" i="4"/>
  <c r="M2721" i="4" s="1"/>
  <c r="I2722" i="4"/>
  <c r="J2722" i="4"/>
  <c r="M2722" i="4" s="1"/>
  <c r="I2723" i="4"/>
  <c r="J2723" i="4"/>
  <c r="M2723" i="4" s="1"/>
  <c r="I2724" i="4"/>
  <c r="J2724" i="4"/>
  <c r="M2724" i="4" s="1"/>
  <c r="I2725" i="4"/>
  <c r="J2725" i="4"/>
  <c r="M2725" i="4" s="1"/>
  <c r="I2726" i="4"/>
  <c r="J2726" i="4"/>
  <c r="M2726" i="4" s="1"/>
  <c r="I2727" i="4"/>
  <c r="J2727" i="4"/>
  <c r="M2727" i="4" s="1"/>
  <c r="I2728" i="4"/>
  <c r="J2728" i="4"/>
  <c r="M2728" i="4" s="1"/>
  <c r="I2729" i="4"/>
  <c r="J2729" i="4"/>
  <c r="M2729" i="4" s="1"/>
  <c r="I2730" i="4"/>
  <c r="J2730" i="4"/>
  <c r="I2731" i="4"/>
  <c r="J2731" i="4"/>
  <c r="M2731" i="4" s="1"/>
  <c r="I2732" i="4"/>
  <c r="J2732" i="4"/>
  <c r="M2732" i="4" s="1"/>
  <c r="I2733" i="4"/>
  <c r="J2733" i="4"/>
  <c r="M2733" i="4" s="1"/>
  <c r="I2734" i="4"/>
  <c r="J2734" i="4"/>
  <c r="I2735" i="4"/>
  <c r="J2735" i="4"/>
  <c r="M2735" i="4" s="1"/>
  <c r="I2736" i="4"/>
  <c r="J2736" i="4"/>
  <c r="M2736" i="4" s="1"/>
  <c r="I2737" i="4"/>
  <c r="J2737" i="4"/>
  <c r="M2737" i="4" s="1"/>
  <c r="I2738" i="4"/>
  <c r="J2738" i="4"/>
  <c r="M2738" i="4" s="1"/>
  <c r="I2739" i="4"/>
  <c r="J2739" i="4"/>
  <c r="M2739" i="4" s="1"/>
  <c r="I2740" i="4"/>
  <c r="J2740" i="4"/>
  <c r="M2740" i="4" s="1"/>
  <c r="I2741" i="4"/>
  <c r="J2741" i="4"/>
  <c r="M2741" i="4" s="1"/>
  <c r="I2742" i="4"/>
  <c r="J2742" i="4"/>
  <c r="M2742" i="4" s="1"/>
  <c r="I2743" i="4"/>
  <c r="J2743" i="4"/>
  <c r="M2743" i="4" s="1"/>
  <c r="I2744" i="4"/>
  <c r="J2744" i="4"/>
  <c r="M2744" i="4" s="1"/>
  <c r="I2745" i="4"/>
  <c r="J2745" i="4"/>
  <c r="M2745" i="4" s="1"/>
  <c r="I2746" i="4"/>
  <c r="J2746" i="4"/>
  <c r="M2746" i="4" s="1"/>
  <c r="I2747" i="4"/>
  <c r="J2747" i="4"/>
  <c r="M2747" i="4" s="1"/>
  <c r="I2748" i="4"/>
  <c r="J2748" i="4"/>
  <c r="M2748" i="4" s="1"/>
  <c r="I2749" i="4"/>
  <c r="J2749" i="4"/>
  <c r="M2749" i="4" s="1"/>
  <c r="I2750" i="4"/>
  <c r="J2750" i="4"/>
  <c r="M2750" i="4" s="1"/>
  <c r="I2751" i="4"/>
  <c r="J2751" i="4"/>
  <c r="M2751" i="4" s="1"/>
  <c r="I2752" i="4"/>
  <c r="J2752" i="4"/>
  <c r="M2752" i="4" s="1"/>
  <c r="I2753" i="4"/>
  <c r="J2753" i="4"/>
  <c r="M2753" i="4" s="1"/>
  <c r="I2754" i="4"/>
  <c r="J2754" i="4"/>
  <c r="M2754" i="4" s="1"/>
  <c r="I2755" i="4"/>
  <c r="J2755" i="4"/>
  <c r="M2755" i="4" s="1"/>
  <c r="I2756" i="4"/>
  <c r="J2756" i="4"/>
  <c r="M2756" i="4" s="1"/>
  <c r="I2757" i="4"/>
  <c r="J2757" i="4"/>
  <c r="M2757" i="4" s="1"/>
  <c r="I2758" i="4"/>
  <c r="J2758" i="4"/>
  <c r="M2758" i="4" s="1"/>
  <c r="I2759" i="4"/>
  <c r="J2759" i="4"/>
  <c r="M2759" i="4" s="1"/>
  <c r="I2760" i="4"/>
  <c r="J2760" i="4"/>
  <c r="I2761" i="4"/>
  <c r="J2761" i="4"/>
  <c r="M2761" i="4" s="1"/>
  <c r="I2762" i="4"/>
  <c r="J2762" i="4"/>
  <c r="M2762" i="4" s="1"/>
  <c r="I2763" i="4"/>
  <c r="J2763" i="4"/>
  <c r="M2763" i="4" s="1"/>
  <c r="I2764" i="4"/>
  <c r="J2764" i="4"/>
  <c r="M2764" i="4" s="1"/>
  <c r="I2765" i="4"/>
  <c r="J2765" i="4"/>
  <c r="M2765" i="4" s="1"/>
  <c r="I2766" i="4"/>
  <c r="J2766" i="4"/>
  <c r="I2767" i="4"/>
  <c r="J2767" i="4"/>
  <c r="M2767" i="4" s="1"/>
  <c r="I2768" i="4"/>
  <c r="J2768" i="4"/>
  <c r="M2768" i="4" s="1"/>
  <c r="I2769" i="4"/>
  <c r="J2769" i="4"/>
  <c r="M2769" i="4" s="1"/>
  <c r="I2770" i="4"/>
  <c r="J2770" i="4"/>
  <c r="M2770" i="4" s="1"/>
  <c r="I2771" i="4"/>
  <c r="J2771" i="4"/>
  <c r="M2771" i="4" s="1"/>
  <c r="I2772" i="4"/>
  <c r="J2772" i="4"/>
  <c r="M2772" i="4" s="1"/>
  <c r="I2773" i="4"/>
  <c r="J2773" i="4"/>
  <c r="M2773" i="4" s="1"/>
  <c r="I2774" i="4"/>
  <c r="J2774" i="4"/>
  <c r="M2774" i="4" s="1"/>
  <c r="I2775" i="4"/>
  <c r="J2775" i="4"/>
  <c r="M2775" i="4" s="1"/>
  <c r="I2776" i="4"/>
  <c r="J2776" i="4"/>
  <c r="M2776" i="4" s="1"/>
  <c r="I2777" i="4"/>
  <c r="J2777" i="4"/>
  <c r="M2777" i="4" s="1"/>
  <c r="I2778" i="4"/>
  <c r="J2778" i="4"/>
  <c r="M2778" i="4" s="1"/>
  <c r="I2779" i="4"/>
  <c r="J2779" i="4"/>
  <c r="M2779" i="4" s="1"/>
  <c r="I2780" i="4"/>
  <c r="J2780" i="4"/>
  <c r="M2780" i="4" s="1"/>
  <c r="I2781" i="4"/>
  <c r="J2781" i="4"/>
  <c r="M2781" i="4" s="1"/>
  <c r="I2782" i="4"/>
  <c r="J2782" i="4"/>
  <c r="M2782" i="4" s="1"/>
  <c r="I2783" i="4"/>
  <c r="J2783" i="4"/>
  <c r="M2783" i="4" s="1"/>
  <c r="I2784" i="4"/>
  <c r="J2784" i="4"/>
  <c r="M2784" i="4" s="1"/>
  <c r="I2785" i="4"/>
  <c r="J2785" i="4"/>
  <c r="M2785" i="4" s="1"/>
  <c r="I2786" i="4"/>
  <c r="J2786" i="4"/>
  <c r="M2786" i="4" s="1"/>
  <c r="I2787" i="4"/>
  <c r="J2787" i="4"/>
  <c r="M2787" i="4" s="1"/>
  <c r="I2788" i="4"/>
  <c r="J2788" i="4"/>
  <c r="M2788" i="4" s="1"/>
  <c r="I2789" i="4"/>
  <c r="J2789" i="4"/>
  <c r="M2789" i="4" s="1"/>
  <c r="I2790" i="4"/>
  <c r="J2790" i="4"/>
  <c r="I2791" i="4"/>
  <c r="J2791" i="4"/>
  <c r="M2791" i="4" s="1"/>
  <c r="I2792" i="4"/>
  <c r="J2792" i="4"/>
  <c r="M2792" i="4" s="1"/>
  <c r="I2793" i="4"/>
  <c r="J2793" i="4"/>
  <c r="M2793" i="4" s="1"/>
  <c r="I2794" i="4"/>
  <c r="J2794" i="4"/>
  <c r="M2794" i="4" s="1"/>
  <c r="I2795" i="4"/>
  <c r="J2795" i="4"/>
  <c r="M2795" i="4" s="1"/>
  <c r="I2796" i="4"/>
  <c r="J2796" i="4"/>
  <c r="M2796" i="4" s="1"/>
  <c r="I2797" i="4"/>
  <c r="J2797" i="4"/>
  <c r="M2797" i="4" s="1"/>
  <c r="I2798" i="4"/>
  <c r="J2798" i="4"/>
  <c r="M2798" i="4" s="1"/>
  <c r="I2799" i="4"/>
  <c r="J2799" i="4"/>
  <c r="M2799" i="4" s="1"/>
  <c r="I2800" i="4"/>
  <c r="J2800" i="4"/>
  <c r="M2800" i="4" s="1"/>
  <c r="I2801" i="4"/>
  <c r="J2801" i="4"/>
  <c r="M2801" i="4" s="1"/>
  <c r="I2802" i="4"/>
  <c r="J2802" i="4"/>
  <c r="M2802" i="4" s="1"/>
  <c r="I2803" i="4"/>
  <c r="J2803" i="4"/>
  <c r="M2803" i="4" s="1"/>
  <c r="I2804" i="4"/>
  <c r="J2804" i="4"/>
  <c r="M2804" i="4" s="1"/>
  <c r="I2805" i="4"/>
  <c r="J2805" i="4"/>
  <c r="M2805" i="4" s="1"/>
  <c r="I2806" i="4"/>
  <c r="J2806" i="4"/>
  <c r="M2806" i="4" s="1"/>
  <c r="I2807" i="4"/>
  <c r="J2807" i="4"/>
  <c r="M2807" i="4" s="1"/>
  <c r="I2808" i="4"/>
  <c r="J2808" i="4"/>
  <c r="M2808" i="4" s="1"/>
  <c r="I2809" i="4"/>
  <c r="J2809" i="4"/>
  <c r="M2809" i="4" s="1"/>
  <c r="I2810" i="4"/>
  <c r="J2810" i="4"/>
  <c r="M2810" i="4" s="1"/>
  <c r="I2811" i="4"/>
  <c r="J2811" i="4"/>
  <c r="M2811" i="4" s="1"/>
  <c r="I2812" i="4"/>
  <c r="J2812" i="4"/>
  <c r="M2812" i="4" s="1"/>
  <c r="I2813" i="4"/>
  <c r="J2813" i="4"/>
  <c r="M2813" i="4" s="1"/>
  <c r="I2814" i="4"/>
  <c r="J2814" i="4"/>
  <c r="M2814" i="4" s="1"/>
  <c r="I2815" i="4"/>
  <c r="J2815" i="4"/>
  <c r="M2815" i="4" s="1"/>
  <c r="I2816" i="4"/>
  <c r="J2816" i="4"/>
  <c r="M2816" i="4" s="1"/>
  <c r="I2817" i="4"/>
  <c r="J2817" i="4"/>
  <c r="M2817" i="4" s="1"/>
  <c r="I2818" i="4"/>
  <c r="J2818" i="4"/>
  <c r="M2818" i="4" s="1"/>
  <c r="I2819" i="4"/>
  <c r="J2819" i="4"/>
  <c r="M2819" i="4" s="1"/>
  <c r="I2820" i="4"/>
  <c r="J2820" i="4"/>
  <c r="M2820" i="4" s="1"/>
  <c r="I2821" i="4"/>
  <c r="J2821" i="4"/>
  <c r="M2821" i="4" s="1"/>
  <c r="I2822" i="4"/>
  <c r="J2822" i="4"/>
  <c r="M2822" i="4" s="1"/>
  <c r="I2823" i="4"/>
  <c r="J2823" i="4"/>
  <c r="M2823" i="4" s="1"/>
  <c r="I2824" i="4"/>
  <c r="J2824" i="4"/>
  <c r="M2824" i="4" s="1"/>
  <c r="I2825" i="4"/>
  <c r="J2825" i="4"/>
  <c r="M2825" i="4" s="1"/>
  <c r="I2826" i="4"/>
  <c r="J2826" i="4"/>
  <c r="M2826" i="4" s="1"/>
  <c r="I2827" i="4"/>
  <c r="J2827" i="4"/>
  <c r="M2827" i="4" s="1"/>
  <c r="I2828" i="4"/>
  <c r="J2828" i="4"/>
  <c r="M2828" i="4" s="1"/>
  <c r="I2829" i="4"/>
  <c r="J2829" i="4"/>
  <c r="M2829" i="4" s="1"/>
  <c r="I2830" i="4"/>
  <c r="J2830" i="4"/>
  <c r="M2830" i="4" s="1"/>
  <c r="I2831" i="4"/>
  <c r="J2831" i="4"/>
  <c r="M2831" i="4" s="1"/>
  <c r="I2832" i="4"/>
  <c r="J2832" i="4"/>
  <c r="M2832" i="4" s="1"/>
  <c r="I2833" i="4"/>
  <c r="J2833" i="4"/>
  <c r="M2833" i="4" s="1"/>
  <c r="I2834" i="4"/>
  <c r="J2834" i="4"/>
  <c r="M2834" i="4" s="1"/>
  <c r="I2835" i="4"/>
  <c r="J2835" i="4"/>
  <c r="M2835" i="4" s="1"/>
  <c r="I2836" i="4"/>
  <c r="J2836" i="4"/>
  <c r="M2836" i="4" s="1"/>
  <c r="I2837" i="4"/>
  <c r="J2837" i="4"/>
  <c r="M2837" i="4" s="1"/>
  <c r="I2838" i="4"/>
  <c r="J2838" i="4"/>
  <c r="M2838" i="4" s="1"/>
  <c r="I2839" i="4"/>
  <c r="J2839" i="4"/>
  <c r="M2839" i="4" s="1"/>
  <c r="I2840" i="4"/>
  <c r="J2840" i="4"/>
  <c r="M2840" i="4" s="1"/>
  <c r="I2841" i="4"/>
  <c r="J2841" i="4"/>
  <c r="M2841" i="4" s="1"/>
  <c r="I2842" i="4"/>
  <c r="J2842" i="4"/>
  <c r="M2842" i="4" s="1"/>
  <c r="I2843" i="4"/>
  <c r="J2843" i="4"/>
  <c r="M2843" i="4" s="1"/>
  <c r="I2844" i="4"/>
  <c r="J2844" i="4"/>
  <c r="M2844" i="4" s="1"/>
  <c r="I2845" i="4"/>
  <c r="J2845" i="4"/>
  <c r="M2845" i="4" s="1"/>
  <c r="I2846" i="4"/>
  <c r="J2846" i="4"/>
  <c r="M2846" i="4" s="1"/>
  <c r="I2847" i="4"/>
  <c r="J2847" i="4"/>
  <c r="M2847" i="4" s="1"/>
  <c r="I2848" i="4"/>
  <c r="J2848" i="4"/>
  <c r="M2848" i="4" s="1"/>
  <c r="I2849" i="4"/>
  <c r="J2849" i="4"/>
  <c r="M2849" i="4" s="1"/>
  <c r="I2850" i="4"/>
  <c r="J2850" i="4"/>
  <c r="M2850" i="4" s="1"/>
  <c r="I2851" i="4"/>
  <c r="J2851" i="4"/>
  <c r="M2851" i="4" s="1"/>
  <c r="I2852" i="4"/>
  <c r="J2852" i="4"/>
  <c r="M2852" i="4" s="1"/>
  <c r="I2853" i="4"/>
  <c r="J2853" i="4"/>
  <c r="M2853" i="4" s="1"/>
  <c r="I2854" i="4"/>
  <c r="J2854" i="4"/>
  <c r="M2854" i="4" s="1"/>
  <c r="I2855" i="4"/>
  <c r="J2855" i="4"/>
  <c r="M2855" i="4" s="1"/>
  <c r="I2856" i="4"/>
  <c r="J2856" i="4"/>
  <c r="M2856" i="4" s="1"/>
  <c r="I2857" i="4"/>
  <c r="J2857" i="4"/>
  <c r="M2857" i="4" s="1"/>
  <c r="I2858" i="4"/>
  <c r="J2858" i="4"/>
  <c r="M2858" i="4" s="1"/>
  <c r="I2859" i="4"/>
  <c r="J2859" i="4"/>
  <c r="M2859" i="4" s="1"/>
  <c r="I2860" i="4"/>
  <c r="J2860" i="4"/>
  <c r="M2860" i="4" s="1"/>
  <c r="I2861" i="4"/>
  <c r="J2861" i="4"/>
  <c r="M2861" i="4" s="1"/>
  <c r="I2862" i="4"/>
  <c r="J2862" i="4"/>
  <c r="M2862" i="4" s="1"/>
  <c r="I2863" i="4"/>
  <c r="J2863" i="4"/>
  <c r="M2863" i="4" s="1"/>
  <c r="I2864" i="4"/>
  <c r="J2864" i="4"/>
  <c r="M2864" i="4" s="1"/>
  <c r="I2865" i="4"/>
  <c r="J2865" i="4"/>
  <c r="M2865" i="4" s="1"/>
  <c r="I2866" i="4"/>
  <c r="J2866" i="4"/>
  <c r="M2866" i="4" s="1"/>
  <c r="I2867" i="4"/>
  <c r="J2867" i="4"/>
  <c r="M2867" i="4" s="1"/>
  <c r="I2868" i="4"/>
  <c r="J2868" i="4"/>
  <c r="M2868" i="4" s="1"/>
  <c r="I2869" i="4"/>
  <c r="J2869" i="4"/>
  <c r="M2869" i="4" s="1"/>
  <c r="I2870" i="4"/>
  <c r="J2870" i="4"/>
  <c r="M2870" i="4" s="1"/>
  <c r="I2871" i="4"/>
  <c r="J2871" i="4"/>
  <c r="M2871" i="4" s="1"/>
  <c r="I2872" i="4"/>
  <c r="J2872" i="4"/>
  <c r="M2872" i="4" s="1"/>
  <c r="I2873" i="4"/>
  <c r="J2873" i="4"/>
  <c r="M2873" i="4" s="1"/>
  <c r="I2874" i="4"/>
  <c r="J2874" i="4"/>
  <c r="M2874" i="4" s="1"/>
  <c r="I2875" i="4"/>
  <c r="J2875" i="4"/>
  <c r="M2875" i="4" s="1"/>
  <c r="I2876" i="4"/>
  <c r="J2876" i="4"/>
  <c r="M2876" i="4" s="1"/>
  <c r="I2877" i="4"/>
  <c r="J2877" i="4"/>
  <c r="M2877" i="4" s="1"/>
  <c r="I2878" i="4"/>
  <c r="J2878" i="4"/>
  <c r="M2878" i="4" s="1"/>
  <c r="I2879" i="4"/>
  <c r="J2879" i="4"/>
  <c r="M2879" i="4" s="1"/>
  <c r="I2880" i="4"/>
  <c r="J2880" i="4"/>
  <c r="M2880" i="4" s="1"/>
  <c r="I2881" i="4"/>
  <c r="J2881" i="4"/>
  <c r="M2881" i="4" s="1"/>
  <c r="I2882" i="4"/>
  <c r="J2882" i="4"/>
  <c r="M2882" i="4" s="1"/>
  <c r="I2883" i="4"/>
  <c r="J2883" i="4"/>
  <c r="M2883" i="4" s="1"/>
  <c r="I2884" i="4"/>
  <c r="J2884" i="4"/>
  <c r="M2884" i="4" s="1"/>
  <c r="I2885" i="4"/>
  <c r="J2885" i="4"/>
  <c r="M2885" i="4" s="1"/>
  <c r="I2886" i="4"/>
  <c r="J2886" i="4"/>
  <c r="M2886" i="4" s="1"/>
  <c r="I2887" i="4"/>
  <c r="J2887" i="4"/>
  <c r="M2887" i="4" s="1"/>
  <c r="I2888" i="4"/>
  <c r="J2888" i="4"/>
  <c r="M2888" i="4" s="1"/>
  <c r="I2889" i="4"/>
  <c r="J2889" i="4"/>
  <c r="M2889" i="4" s="1"/>
  <c r="I2890" i="4"/>
  <c r="J2890" i="4"/>
  <c r="M2890" i="4" s="1"/>
  <c r="I2891" i="4"/>
  <c r="J2891" i="4"/>
  <c r="M2891" i="4" s="1"/>
  <c r="I2892" i="4"/>
  <c r="J2892" i="4"/>
  <c r="M2892" i="4" s="1"/>
  <c r="I2893" i="4"/>
  <c r="J2893" i="4"/>
  <c r="M2893" i="4" s="1"/>
  <c r="I2894" i="4"/>
  <c r="J2894" i="4"/>
  <c r="M2894" i="4" s="1"/>
  <c r="I2895" i="4"/>
  <c r="J2895" i="4"/>
  <c r="M2895" i="4" s="1"/>
  <c r="I2896" i="4"/>
  <c r="J2896" i="4"/>
  <c r="M2896" i="4" s="1"/>
  <c r="I2897" i="4"/>
  <c r="J2897" i="4"/>
  <c r="M2897" i="4" s="1"/>
  <c r="I2898" i="4"/>
  <c r="J2898" i="4"/>
  <c r="M2898" i="4" s="1"/>
  <c r="I2899" i="4"/>
  <c r="J2899" i="4"/>
  <c r="M2899" i="4" s="1"/>
  <c r="I2900" i="4"/>
  <c r="J2900" i="4"/>
  <c r="M2900" i="4" s="1"/>
  <c r="I2901" i="4"/>
  <c r="J2901" i="4"/>
  <c r="M2901" i="4" s="1"/>
  <c r="I2902" i="4"/>
  <c r="J2902" i="4"/>
  <c r="M2902" i="4" s="1"/>
  <c r="I2903" i="4"/>
  <c r="J2903" i="4"/>
  <c r="M2903" i="4" s="1"/>
  <c r="I2904" i="4"/>
  <c r="J2904" i="4"/>
  <c r="M2904" i="4" s="1"/>
  <c r="I2905" i="4"/>
  <c r="J2905" i="4"/>
  <c r="M2905" i="4" s="1"/>
  <c r="I2906" i="4"/>
  <c r="J2906" i="4"/>
  <c r="M2906" i="4" s="1"/>
  <c r="I2907" i="4"/>
  <c r="J2907" i="4"/>
  <c r="M2907" i="4" s="1"/>
  <c r="I2908" i="4"/>
  <c r="J2908" i="4"/>
  <c r="M2908" i="4" s="1"/>
  <c r="I2909" i="4"/>
  <c r="J2909" i="4"/>
  <c r="M2909" i="4" s="1"/>
  <c r="I2910" i="4"/>
  <c r="J2910" i="4"/>
  <c r="M2910" i="4" s="1"/>
  <c r="I2911" i="4"/>
  <c r="J2911" i="4"/>
  <c r="M2911" i="4" s="1"/>
  <c r="I2912" i="4"/>
  <c r="J2912" i="4"/>
  <c r="M2912" i="4" s="1"/>
  <c r="I2913" i="4"/>
  <c r="J2913" i="4"/>
  <c r="M2913" i="4" s="1"/>
  <c r="I2914" i="4"/>
  <c r="J2914" i="4"/>
  <c r="M2914" i="4" s="1"/>
  <c r="I2915" i="4"/>
  <c r="J2915" i="4"/>
  <c r="M2915" i="4" s="1"/>
  <c r="I2916" i="4"/>
  <c r="J2916" i="4"/>
  <c r="M2916" i="4" s="1"/>
  <c r="I2917" i="4"/>
  <c r="J2917" i="4"/>
  <c r="M2917" i="4" s="1"/>
  <c r="I2918" i="4"/>
  <c r="J2918" i="4"/>
  <c r="M2918" i="4" s="1"/>
  <c r="I2919" i="4"/>
  <c r="J2919" i="4"/>
  <c r="M2919" i="4" s="1"/>
  <c r="I2920" i="4"/>
  <c r="J2920" i="4"/>
  <c r="M2920" i="4" s="1"/>
  <c r="I2921" i="4"/>
  <c r="J2921" i="4"/>
  <c r="M2921" i="4" s="1"/>
  <c r="I2922" i="4"/>
  <c r="J2922" i="4"/>
  <c r="M2922" i="4" s="1"/>
  <c r="I2923" i="4"/>
  <c r="J2923" i="4"/>
  <c r="M2923" i="4" s="1"/>
  <c r="I2924" i="4"/>
  <c r="J2924" i="4"/>
  <c r="M2924" i="4" s="1"/>
  <c r="I2925" i="4"/>
  <c r="J2925" i="4"/>
  <c r="M2925" i="4" s="1"/>
  <c r="I2926" i="4"/>
  <c r="J2926" i="4"/>
  <c r="M2926" i="4" s="1"/>
  <c r="I2927" i="4"/>
  <c r="J2927" i="4"/>
  <c r="M2927" i="4" s="1"/>
  <c r="I2928" i="4"/>
  <c r="J2928" i="4"/>
  <c r="M2928" i="4" s="1"/>
  <c r="I2929" i="4"/>
  <c r="J2929" i="4"/>
  <c r="M2929" i="4" s="1"/>
  <c r="I2930" i="4"/>
  <c r="J2930" i="4"/>
  <c r="M2930" i="4" s="1"/>
  <c r="I2931" i="4"/>
  <c r="J2931" i="4"/>
  <c r="M2931" i="4" s="1"/>
  <c r="I2932" i="4"/>
  <c r="J2932" i="4"/>
  <c r="M2932" i="4" s="1"/>
  <c r="I2933" i="4"/>
  <c r="J2933" i="4"/>
  <c r="M2933" i="4" s="1"/>
  <c r="I2934" i="4"/>
  <c r="J2934" i="4"/>
  <c r="M2934" i="4" s="1"/>
  <c r="I2935" i="4"/>
  <c r="J2935" i="4"/>
  <c r="M2935" i="4" s="1"/>
  <c r="I2936" i="4"/>
  <c r="J2936" i="4"/>
  <c r="M2936" i="4" s="1"/>
  <c r="I2937" i="4"/>
  <c r="J2937" i="4"/>
  <c r="M2937" i="4" s="1"/>
  <c r="I2938" i="4"/>
  <c r="J2938" i="4"/>
  <c r="M2938" i="4" s="1"/>
  <c r="I2939" i="4"/>
  <c r="J2939" i="4"/>
  <c r="M2939" i="4" s="1"/>
  <c r="I2940" i="4"/>
  <c r="J2940" i="4"/>
  <c r="M2940" i="4" s="1"/>
  <c r="I2941" i="4"/>
  <c r="J2941" i="4"/>
  <c r="M2941" i="4" s="1"/>
  <c r="I2942" i="4"/>
  <c r="J2942" i="4"/>
  <c r="M2942" i="4" s="1"/>
  <c r="I2943" i="4"/>
  <c r="J2943" i="4"/>
  <c r="M2943" i="4" s="1"/>
  <c r="I2944" i="4"/>
  <c r="J2944" i="4"/>
  <c r="M2944" i="4" s="1"/>
  <c r="I2945" i="4"/>
  <c r="J2945" i="4"/>
  <c r="M2945" i="4" s="1"/>
  <c r="I2946" i="4"/>
  <c r="J2946" i="4"/>
  <c r="M2946" i="4" s="1"/>
  <c r="I2947" i="4"/>
  <c r="J2947" i="4"/>
  <c r="M2947" i="4" s="1"/>
  <c r="I2948" i="4"/>
  <c r="J2948" i="4"/>
  <c r="M2948" i="4" s="1"/>
  <c r="I2949" i="4"/>
  <c r="J2949" i="4"/>
  <c r="M2949" i="4" s="1"/>
  <c r="I2950" i="4"/>
  <c r="J2950" i="4"/>
  <c r="M2950" i="4" s="1"/>
  <c r="I2951" i="4"/>
  <c r="J2951" i="4"/>
  <c r="M2951" i="4" s="1"/>
  <c r="I2952" i="4"/>
  <c r="J2952" i="4"/>
  <c r="M2952" i="4" s="1"/>
  <c r="I2953" i="4"/>
  <c r="J2953" i="4"/>
  <c r="M2953" i="4" s="1"/>
  <c r="I2954" i="4"/>
  <c r="J2954" i="4"/>
  <c r="M2954" i="4" s="1"/>
  <c r="I2955" i="4"/>
  <c r="J2955" i="4"/>
  <c r="M2955" i="4" s="1"/>
  <c r="I2956" i="4"/>
  <c r="J2956" i="4"/>
  <c r="M2956" i="4" s="1"/>
  <c r="I2957" i="4"/>
  <c r="J2957" i="4"/>
  <c r="M2957" i="4" s="1"/>
  <c r="I2958" i="4"/>
  <c r="J2958" i="4"/>
  <c r="M2958" i="4" s="1"/>
  <c r="I2959" i="4"/>
  <c r="J2959" i="4"/>
  <c r="M2959" i="4" s="1"/>
  <c r="I2960" i="4"/>
  <c r="J2960" i="4"/>
  <c r="M2960" i="4" s="1"/>
  <c r="I2961" i="4"/>
  <c r="J2961" i="4"/>
  <c r="M2961" i="4" s="1"/>
  <c r="I2962" i="4"/>
  <c r="J2962" i="4"/>
  <c r="M2962" i="4" s="1"/>
  <c r="I2963" i="4"/>
  <c r="J2963" i="4"/>
  <c r="M2963" i="4" s="1"/>
  <c r="I2964" i="4"/>
  <c r="J2964" i="4"/>
  <c r="M2964" i="4" s="1"/>
  <c r="I2965" i="4"/>
  <c r="J2965" i="4"/>
  <c r="M2965" i="4" s="1"/>
  <c r="I2966" i="4"/>
  <c r="J2966" i="4"/>
  <c r="M2966" i="4" s="1"/>
  <c r="I2967" i="4"/>
  <c r="J2967" i="4"/>
  <c r="M2967" i="4" s="1"/>
  <c r="I2968" i="4"/>
  <c r="J2968" i="4"/>
  <c r="M2968" i="4" s="1"/>
  <c r="I2969" i="4"/>
  <c r="J2969" i="4"/>
  <c r="M2969" i="4" s="1"/>
  <c r="I2970" i="4"/>
  <c r="J2970" i="4"/>
  <c r="M2970" i="4" s="1"/>
  <c r="I2971" i="4"/>
  <c r="J2971" i="4"/>
  <c r="M2971" i="4" s="1"/>
  <c r="I2972" i="4"/>
  <c r="J2972" i="4"/>
  <c r="M2972" i="4" s="1"/>
  <c r="I2973" i="4"/>
  <c r="J2973" i="4"/>
  <c r="M2973" i="4" s="1"/>
  <c r="I2974" i="4"/>
  <c r="J2974" i="4"/>
  <c r="M2974" i="4" s="1"/>
  <c r="I2975" i="4"/>
  <c r="J2975" i="4"/>
  <c r="M2975" i="4" s="1"/>
  <c r="I2976" i="4"/>
  <c r="J2976" i="4"/>
  <c r="M2976" i="4" s="1"/>
  <c r="I2977" i="4"/>
  <c r="J2977" i="4"/>
  <c r="M2977" i="4" s="1"/>
  <c r="I2978" i="4"/>
  <c r="J2978" i="4"/>
  <c r="M2978" i="4" s="1"/>
  <c r="I2979" i="4"/>
  <c r="J2979" i="4"/>
  <c r="M2979" i="4" s="1"/>
  <c r="I2980" i="4"/>
  <c r="J2980" i="4"/>
  <c r="M2980" i="4" s="1"/>
  <c r="I2981" i="4"/>
  <c r="J2981" i="4"/>
  <c r="M2981" i="4" s="1"/>
  <c r="I2982" i="4"/>
  <c r="J2982" i="4"/>
  <c r="M2982" i="4" s="1"/>
  <c r="I2983" i="4"/>
  <c r="J2983" i="4"/>
  <c r="M2983" i="4" s="1"/>
  <c r="I2984" i="4"/>
  <c r="J2984" i="4"/>
  <c r="M2984" i="4" s="1"/>
  <c r="I2985" i="4"/>
  <c r="J2985" i="4"/>
  <c r="M2985" i="4" s="1"/>
  <c r="I2986" i="4"/>
  <c r="J2986" i="4"/>
  <c r="M2986" i="4" s="1"/>
  <c r="J2566" i="4"/>
  <c r="I2566" i="4"/>
  <c r="L2987" i="4"/>
  <c r="K2987" i="4"/>
  <c r="M2790" i="4"/>
  <c r="M2766" i="4"/>
  <c r="M2760" i="4"/>
  <c r="M2734" i="4"/>
  <c r="M2730" i="4"/>
  <c r="M2710" i="4"/>
  <c r="I2141" i="4"/>
  <c r="J2141" i="4"/>
  <c r="I2142" i="4"/>
  <c r="J2142" i="4"/>
  <c r="M2142" i="4" s="1"/>
  <c r="I2143" i="4"/>
  <c r="J2143" i="4"/>
  <c r="M2143" i="4" s="1"/>
  <c r="O2143" i="4" s="1"/>
  <c r="I2144" i="4"/>
  <c r="J2144" i="4"/>
  <c r="M2144" i="4" s="1"/>
  <c r="O2144" i="4" s="1"/>
  <c r="I2145" i="4"/>
  <c r="J2145" i="4"/>
  <c r="M2145" i="4" s="1"/>
  <c r="I2146" i="4"/>
  <c r="J2146" i="4"/>
  <c r="M2146" i="4" s="1"/>
  <c r="O2146" i="4" s="1"/>
  <c r="I2147" i="4"/>
  <c r="J2147" i="4"/>
  <c r="M2147" i="4" s="1"/>
  <c r="O2147" i="4" s="1"/>
  <c r="I2148" i="4"/>
  <c r="J2148" i="4"/>
  <c r="M2148" i="4" s="1"/>
  <c r="I2149" i="4"/>
  <c r="J2149" i="4"/>
  <c r="M2149" i="4" s="1"/>
  <c r="O2149" i="4" s="1"/>
  <c r="I2150" i="4"/>
  <c r="J2150" i="4"/>
  <c r="M2150" i="4" s="1"/>
  <c r="O2150" i="4" s="1"/>
  <c r="I2151" i="4"/>
  <c r="J2151" i="4"/>
  <c r="M2151" i="4" s="1"/>
  <c r="I2152" i="4"/>
  <c r="J2152" i="4"/>
  <c r="M2152" i="4" s="1"/>
  <c r="O2152" i="4" s="1"/>
  <c r="I2153" i="4"/>
  <c r="J2153" i="4"/>
  <c r="M2153" i="4" s="1"/>
  <c r="O2153" i="4" s="1"/>
  <c r="P2153" i="4" s="1"/>
  <c r="I2154" i="4"/>
  <c r="J2154" i="4"/>
  <c r="M2154" i="4" s="1"/>
  <c r="I2155" i="4"/>
  <c r="J2155" i="4"/>
  <c r="M2155" i="4" s="1"/>
  <c r="I2156" i="4"/>
  <c r="J2156" i="4"/>
  <c r="M2156" i="4" s="1"/>
  <c r="O2156" i="4" s="1"/>
  <c r="P2156" i="4" s="1"/>
  <c r="I2157" i="4"/>
  <c r="J2157" i="4"/>
  <c r="M2157" i="4" s="1"/>
  <c r="I2158" i="4"/>
  <c r="J2158" i="4"/>
  <c r="M2158" i="4" s="1"/>
  <c r="I2159" i="4"/>
  <c r="J2159" i="4"/>
  <c r="M2159" i="4" s="1"/>
  <c r="I2160" i="4"/>
  <c r="J2160" i="4"/>
  <c r="M2160" i="4" s="1"/>
  <c r="I2161" i="4"/>
  <c r="J2161" i="4"/>
  <c r="M2161" i="4" s="1"/>
  <c r="O2161" i="4" s="1"/>
  <c r="I2162" i="4"/>
  <c r="J2162" i="4"/>
  <c r="M2162" i="4" s="1"/>
  <c r="O2162" i="4" s="1"/>
  <c r="I2163" i="4"/>
  <c r="J2163" i="4"/>
  <c r="M2163" i="4" s="1"/>
  <c r="I2164" i="4"/>
  <c r="J2164" i="4"/>
  <c r="M2164" i="4" s="1"/>
  <c r="O2164" i="4" s="1"/>
  <c r="I2165" i="4"/>
  <c r="J2165" i="4"/>
  <c r="M2165" i="4" s="1"/>
  <c r="O2165" i="4" s="1"/>
  <c r="I2166" i="4"/>
  <c r="J2166" i="4"/>
  <c r="M2166" i="4" s="1"/>
  <c r="I2167" i="4"/>
  <c r="J2167" i="4"/>
  <c r="M2167" i="4" s="1"/>
  <c r="O2167" i="4" s="1"/>
  <c r="I2168" i="4"/>
  <c r="J2168" i="4"/>
  <c r="M2168" i="4" s="1"/>
  <c r="I2169" i="4"/>
  <c r="J2169" i="4"/>
  <c r="M2169" i="4" s="1"/>
  <c r="I2170" i="4"/>
  <c r="J2170" i="4"/>
  <c r="M2170" i="4" s="1"/>
  <c r="I2171" i="4"/>
  <c r="J2171" i="4"/>
  <c r="M2171" i="4" s="1"/>
  <c r="O2171" i="4" s="1"/>
  <c r="I2172" i="4"/>
  <c r="J2172" i="4"/>
  <c r="M2172" i="4" s="1"/>
  <c r="I2173" i="4"/>
  <c r="J2173" i="4"/>
  <c r="M2173" i="4" s="1"/>
  <c r="I2174" i="4"/>
  <c r="J2174" i="4"/>
  <c r="M2174" i="4" s="1"/>
  <c r="O2174" i="4" s="1"/>
  <c r="I2175" i="4"/>
  <c r="J2175" i="4"/>
  <c r="M2175" i="4" s="1"/>
  <c r="I2176" i="4"/>
  <c r="J2176" i="4"/>
  <c r="M2176" i="4" s="1"/>
  <c r="I2177" i="4"/>
  <c r="J2177" i="4"/>
  <c r="M2177" i="4" s="1"/>
  <c r="O2177" i="4" s="1"/>
  <c r="I2178" i="4"/>
  <c r="J2178" i="4"/>
  <c r="M2178" i="4" s="1"/>
  <c r="I2179" i="4"/>
  <c r="J2179" i="4"/>
  <c r="M2179" i="4" s="1"/>
  <c r="I2180" i="4"/>
  <c r="J2180" i="4"/>
  <c r="M2180" i="4" s="1"/>
  <c r="I2181" i="4"/>
  <c r="J2181" i="4"/>
  <c r="M2181" i="4" s="1"/>
  <c r="I2182" i="4"/>
  <c r="J2182" i="4"/>
  <c r="M2182" i="4" s="1"/>
  <c r="I2183" i="4"/>
  <c r="J2183" i="4"/>
  <c r="M2183" i="4" s="1"/>
  <c r="I2184" i="4"/>
  <c r="J2184" i="4"/>
  <c r="M2184" i="4" s="1"/>
  <c r="I2185" i="4"/>
  <c r="J2185" i="4"/>
  <c r="M2185" i="4" s="1"/>
  <c r="O2185" i="4" s="1"/>
  <c r="I2186" i="4"/>
  <c r="J2186" i="4"/>
  <c r="M2186" i="4" s="1"/>
  <c r="I2187" i="4"/>
  <c r="J2187" i="4"/>
  <c r="M2187" i="4" s="1"/>
  <c r="I2188" i="4"/>
  <c r="J2188" i="4"/>
  <c r="M2188" i="4" s="1"/>
  <c r="I2189" i="4"/>
  <c r="J2189" i="4"/>
  <c r="M2189" i="4" s="1"/>
  <c r="I2190" i="4"/>
  <c r="J2190" i="4"/>
  <c r="M2190" i="4" s="1"/>
  <c r="I2191" i="4"/>
  <c r="J2191" i="4"/>
  <c r="M2191" i="4" s="1"/>
  <c r="I2192" i="4"/>
  <c r="J2192" i="4"/>
  <c r="M2192" i="4" s="1"/>
  <c r="I2193" i="4"/>
  <c r="J2193" i="4"/>
  <c r="M2193" i="4" s="1"/>
  <c r="O2193" i="4" s="1"/>
  <c r="I2194" i="4"/>
  <c r="J2194" i="4"/>
  <c r="M2194" i="4" s="1"/>
  <c r="O2194" i="4" s="1"/>
  <c r="I2195" i="4"/>
  <c r="J2195" i="4"/>
  <c r="M2195" i="4" s="1"/>
  <c r="I2196" i="4"/>
  <c r="J2196" i="4"/>
  <c r="M2196" i="4" s="1"/>
  <c r="I2197" i="4"/>
  <c r="J2197" i="4"/>
  <c r="M2197" i="4" s="1"/>
  <c r="O2197" i="4" s="1"/>
  <c r="I2198" i="4"/>
  <c r="J2198" i="4"/>
  <c r="M2198" i="4" s="1"/>
  <c r="I2199" i="4"/>
  <c r="J2199" i="4"/>
  <c r="M2199" i="4" s="1"/>
  <c r="I2200" i="4"/>
  <c r="J2200" i="4"/>
  <c r="M2200" i="4" s="1"/>
  <c r="I2201" i="4"/>
  <c r="J2201" i="4"/>
  <c r="M2201" i="4" s="1"/>
  <c r="I2202" i="4"/>
  <c r="J2202" i="4"/>
  <c r="M2202" i="4" s="1"/>
  <c r="O2202" i="4" s="1"/>
  <c r="P2202" i="4" s="1"/>
  <c r="I2203" i="4"/>
  <c r="J2203" i="4"/>
  <c r="M2203" i="4" s="1"/>
  <c r="I2204" i="4"/>
  <c r="J2204" i="4"/>
  <c r="M2204" i="4" s="1"/>
  <c r="I2205" i="4"/>
  <c r="J2205" i="4"/>
  <c r="M2205" i="4" s="1"/>
  <c r="O2205" i="4" s="1"/>
  <c r="P2205" i="4" s="1"/>
  <c r="I2206" i="4"/>
  <c r="J2206" i="4"/>
  <c r="M2206" i="4" s="1"/>
  <c r="I2207" i="4"/>
  <c r="J2207" i="4"/>
  <c r="M2207" i="4" s="1"/>
  <c r="I2208" i="4"/>
  <c r="J2208" i="4"/>
  <c r="M2208" i="4" s="1"/>
  <c r="O2208" i="4" s="1"/>
  <c r="P2208" i="4" s="1"/>
  <c r="I2209" i="4"/>
  <c r="J2209" i="4"/>
  <c r="M2209" i="4" s="1"/>
  <c r="I2210" i="4"/>
  <c r="J2210" i="4"/>
  <c r="M2210" i="4" s="1"/>
  <c r="O2210" i="4" s="1"/>
  <c r="I2211" i="4"/>
  <c r="J2211" i="4"/>
  <c r="M2211" i="4" s="1"/>
  <c r="O2211" i="4" s="1"/>
  <c r="I2212" i="4"/>
  <c r="J2212" i="4"/>
  <c r="M2212" i="4" s="1"/>
  <c r="I2213" i="4"/>
  <c r="J2213" i="4"/>
  <c r="M2213" i="4" s="1"/>
  <c r="O2213" i="4" s="1"/>
  <c r="I2214" i="4"/>
  <c r="J2214" i="4"/>
  <c r="M2214" i="4" s="1"/>
  <c r="O2214" i="4" s="1"/>
  <c r="I2215" i="4"/>
  <c r="J2215" i="4"/>
  <c r="M2215" i="4" s="1"/>
  <c r="I2216" i="4"/>
  <c r="J2216" i="4"/>
  <c r="M2216" i="4" s="1"/>
  <c r="O2216" i="4" s="1"/>
  <c r="I2217" i="4"/>
  <c r="J2217" i="4"/>
  <c r="M2217" i="4" s="1"/>
  <c r="I2218" i="4"/>
  <c r="J2218" i="4"/>
  <c r="M2218" i="4" s="1"/>
  <c r="O2218" i="4" s="1"/>
  <c r="I2219" i="4"/>
  <c r="J2219" i="4"/>
  <c r="M2219" i="4" s="1"/>
  <c r="I2220" i="4"/>
  <c r="J2220" i="4"/>
  <c r="M2220" i="4" s="1"/>
  <c r="O2220" i="4" s="1"/>
  <c r="P2220" i="4" s="1"/>
  <c r="I2221" i="4"/>
  <c r="J2221" i="4"/>
  <c r="M2221" i="4" s="1"/>
  <c r="I2222" i="4"/>
  <c r="J2222" i="4"/>
  <c r="M2222" i="4" s="1"/>
  <c r="I2223" i="4"/>
  <c r="J2223" i="4"/>
  <c r="M2223" i="4" s="1"/>
  <c r="I2224" i="4"/>
  <c r="J2224" i="4"/>
  <c r="M2224" i="4" s="1"/>
  <c r="I2225" i="4"/>
  <c r="J2225" i="4"/>
  <c r="M2225" i="4" s="1"/>
  <c r="I2226" i="4"/>
  <c r="J2226" i="4"/>
  <c r="M2226" i="4" s="1"/>
  <c r="O2226" i="4" s="1"/>
  <c r="I2227" i="4"/>
  <c r="J2227" i="4"/>
  <c r="M2227" i="4" s="1"/>
  <c r="I2228" i="4"/>
  <c r="J2228" i="4"/>
  <c r="M2228" i="4" s="1"/>
  <c r="I2229" i="4"/>
  <c r="J2229" i="4"/>
  <c r="M2229" i="4" s="1"/>
  <c r="O2229" i="4" s="1"/>
  <c r="I2230" i="4"/>
  <c r="J2230" i="4"/>
  <c r="M2230" i="4" s="1"/>
  <c r="I2231" i="4"/>
  <c r="J2231" i="4"/>
  <c r="M2231" i="4" s="1"/>
  <c r="I2232" i="4"/>
  <c r="J2232" i="4"/>
  <c r="M2232" i="4" s="1"/>
  <c r="O2232" i="4" s="1"/>
  <c r="I2233" i="4"/>
  <c r="J2233" i="4"/>
  <c r="M2233" i="4" s="1"/>
  <c r="I2234" i="4"/>
  <c r="J2234" i="4"/>
  <c r="M2234" i="4" s="1"/>
  <c r="O2234" i="4" s="1"/>
  <c r="I2235" i="4"/>
  <c r="J2235" i="4"/>
  <c r="M2235" i="4" s="1"/>
  <c r="O2235" i="4" s="1"/>
  <c r="I2236" i="4"/>
  <c r="J2236" i="4"/>
  <c r="M2236" i="4" s="1"/>
  <c r="I2237" i="4"/>
  <c r="J2237" i="4"/>
  <c r="M2237" i="4" s="1"/>
  <c r="O2237" i="4" s="1"/>
  <c r="I2238" i="4"/>
  <c r="J2238" i="4"/>
  <c r="M2238" i="4" s="1"/>
  <c r="O2238" i="4" s="1"/>
  <c r="I2239" i="4"/>
  <c r="J2239" i="4"/>
  <c r="M2239" i="4" s="1"/>
  <c r="I2240" i="4"/>
  <c r="J2240" i="4"/>
  <c r="M2240" i="4" s="1"/>
  <c r="O2240" i="4" s="1"/>
  <c r="I2241" i="4"/>
  <c r="J2241" i="4"/>
  <c r="M2241" i="4" s="1"/>
  <c r="O2241" i="4" s="1"/>
  <c r="I2242" i="4"/>
  <c r="J2242" i="4"/>
  <c r="M2242" i="4" s="1"/>
  <c r="I2243" i="4"/>
  <c r="J2243" i="4"/>
  <c r="M2243" i="4" s="1"/>
  <c r="I2244" i="4"/>
  <c r="J2244" i="4"/>
  <c r="M2244" i="4" s="1"/>
  <c r="O2244" i="4" s="1"/>
  <c r="I2245" i="4"/>
  <c r="J2245" i="4"/>
  <c r="M2245" i="4" s="1"/>
  <c r="I2246" i="4"/>
  <c r="J2246" i="4"/>
  <c r="M2246" i="4" s="1"/>
  <c r="O2246" i="4" s="1"/>
  <c r="I2247" i="4"/>
  <c r="J2247" i="4"/>
  <c r="M2247" i="4" s="1"/>
  <c r="O2247" i="4" s="1"/>
  <c r="I2248" i="4"/>
  <c r="J2248" i="4"/>
  <c r="M2248" i="4" s="1"/>
  <c r="I2249" i="4"/>
  <c r="J2249" i="4"/>
  <c r="M2249" i="4" s="1"/>
  <c r="I2250" i="4"/>
  <c r="J2250" i="4"/>
  <c r="M2250" i="4" s="1"/>
  <c r="O2250" i="4" s="1"/>
  <c r="I2251" i="4"/>
  <c r="J2251" i="4"/>
  <c r="M2251" i="4" s="1"/>
  <c r="I2252" i="4"/>
  <c r="J2252" i="4"/>
  <c r="M2252" i="4" s="1"/>
  <c r="O2252" i="4" s="1"/>
  <c r="P2252" i="4" s="1"/>
  <c r="I2253" i="4"/>
  <c r="J2253" i="4"/>
  <c r="M2253" i="4" s="1"/>
  <c r="O2253" i="4" s="1"/>
  <c r="I2254" i="4"/>
  <c r="J2254" i="4"/>
  <c r="M2254" i="4" s="1"/>
  <c r="I2255" i="4"/>
  <c r="J2255" i="4"/>
  <c r="M2255" i="4" s="1"/>
  <c r="I2256" i="4"/>
  <c r="J2256" i="4"/>
  <c r="M2256" i="4" s="1"/>
  <c r="I2257" i="4"/>
  <c r="J2257" i="4"/>
  <c r="M2257" i="4" s="1"/>
  <c r="I2258" i="4"/>
  <c r="J2258" i="4"/>
  <c r="M2258" i="4" s="1"/>
  <c r="O2258" i="4" s="1"/>
  <c r="P2258" i="4" s="1"/>
  <c r="I2259" i="4"/>
  <c r="J2259" i="4"/>
  <c r="M2259" i="4" s="1"/>
  <c r="I2260" i="4"/>
  <c r="J2260" i="4"/>
  <c r="M2260" i="4" s="1"/>
  <c r="I2261" i="4"/>
  <c r="J2261" i="4"/>
  <c r="M2261" i="4" s="1"/>
  <c r="I2262" i="4"/>
  <c r="J2262" i="4"/>
  <c r="M2262" i="4" s="1"/>
  <c r="I2263" i="4"/>
  <c r="J2263" i="4"/>
  <c r="M2263" i="4" s="1"/>
  <c r="I2264" i="4"/>
  <c r="J2264" i="4"/>
  <c r="M2264" i="4" s="1"/>
  <c r="I2265" i="4"/>
  <c r="J2265" i="4"/>
  <c r="M2265" i="4" s="1"/>
  <c r="I2266" i="4"/>
  <c r="J2266" i="4"/>
  <c r="M2266" i="4" s="1"/>
  <c r="I2267" i="4"/>
  <c r="J2267" i="4"/>
  <c r="M2267" i="4" s="1"/>
  <c r="I2268" i="4"/>
  <c r="J2268" i="4"/>
  <c r="M2268" i="4" s="1"/>
  <c r="I2269" i="4"/>
  <c r="J2269" i="4"/>
  <c r="M2269" i="4" s="1"/>
  <c r="I2270" i="4"/>
  <c r="J2270" i="4"/>
  <c r="M2270" i="4" s="1"/>
  <c r="I2271" i="4"/>
  <c r="J2271" i="4"/>
  <c r="M2271" i="4" s="1"/>
  <c r="I2272" i="4"/>
  <c r="J2272" i="4"/>
  <c r="M2272" i="4" s="1"/>
  <c r="I2273" i="4"/>
  <c r="J2273" i="4"/>
  <c r="M2273" i="4" s="1"/>
  <c r="I2274" i="4"/>
  <c r="J2274" i="4"/>
  <c r="M2274" i="4" s="1"/>
  <c r="I2275" i="4"/>
  <c r="J2275" i="4"/>
  <c r="M2275" i="4" s="1"/>
  <c r="I2276" i="4"/>
  <c r="J2276" i="4"/>
  <c r="M2276" i="4" s="1"/>
  <c r="I2277" i="4"/>
  <c r="J2277" i="4"/>
  <c r="M2277" i="4" s="1"/>
  <c r="I2278" i="4"/>
  <c r="J2278" i="4"/>
  <c r="M2278" i="4" s="1"/>
  <c r="I2279" i="4"/>
  <c r="J2279" i="4"/>
  <c r="M2279" i="4" s="1"/>
  <c r="I2280" i="4"/>
  <c r="J2280" i="4"/>
  <c r="M2280" i="4" s="1"/>
  <c r="I2281" i="4"/>
  <c r="J2281" i="4"/>
  <c r="M2281" i="4" s="1"/>
  <c r="I2282" i="4"/>
  <c r="J2282" i="4"/>
  <c r="M2282" i="4" s="1"/>
  <c r="I2283" i="4"/>
  <c r="J2283" i="4"/>
  <c r="M2283" i="4" s="1"/>
  <c r="I2284" i="4"/>
  <c r="J2284" i="4"/>
  <c r="M2284" i="4" s="1"/>
  <c r="I2285" i="4"/>
  <c r="J2285" i="4"/>
  <c r="M2285" i="4" s="1"/>
  <c r="I2286" i="4"/>
  <c r="J2286" i="4"/>
  <c r="M2286" i="4" s="1"/>
  <c r="I2287" i="4"/>
  <c r="J2287" i="4"/>
  <c r="M2287" i="4" s="1"/>
  <c r="I2288" i="4"/>
  <c r="J2288" i="4"/>
  <c r="M2288" i="4" s="1"/>
  <c r="I2289" i="4"/>
  <c r="J2289" i="4"/>
  <c r="M2289" i="4" s="1"/>
  <c r="I2290" i="4"/>
  <c r="J2290" i="4"/>
  <c r="M2290" i="4" s="1"/>
  <c r="I2291" i="4"/>
  <c r="J2291" i="4"/>
  <c r="M2291" i="4" s="1"/>
  <c r="I2292" i="4"/>
  <c r="J2292" i="4"/>
  <c r="M2292" i="4" s="1"/>
  <c r="I2293" i="4"/>
  <c r="J2293" i="4"/>
  <c r="M2293" i="4" s="1"/>
  <c r="I2294" i="4"/>
  <c r="J2294" i="4"/>
  <c r="M2294" i="4" s="1"/>
  <c r="I2295" i="4"/>
  <c r="J2295" i="4"/>
  <c r="M2295" i="4" s="1"/>
  <c r="I2296" i="4"/>
  <c r="J2296" i="4"/>
  <c r="M2296" i="4" s="1"/>
  <c r="I2297" i="4"/>
  <c r="J2297" i="4"/>
  <c r="M2297" i="4" s="1"/>
  <c r="I2298" i="4"/>
  <c r="J2298" i="4"/>
  <c r="M2298" i="4" s="1"/>
  <c r="I2299" i="4"/>
  <c r="J2299" i="4"/>
  <c r="M2299" i="4" s="1"/>
  <c r="I2300" i="4"/>
  <c r="J2300" i="4"/>
  <c r="M2300" i="4" s="1"/>
  <c r="I2301" i="4"/>
  <c r="J2301" i="4"/>
  <c r="M2301" i="4" s="1"/>
  <c r="I2302" i="4"/>
  <c r="J2302" i="4"/>
  <c r="M2302" i="4" s="1"/>
  <c r="I2303" i="4"/>
  <c r="J2303" i="4"/>
  <c r="M2303" i="4" s="1"/>
  <c r="I2304" i="4"/>
  <c r="J2304" i="4"/>
  <c r="M2304" i="4" s="1"/>
  <c r="I2305" i="4"/>
  <c r="J2305" i="4"/>
  <c r="M2305" i="4" s="1"/>
  <c r="I2306" i="4"/>
  <c r="J2306" i="4"/>
  <c r="M2306" i="4" s="1"/>
  <c r="I2307" i="4"/>
  <c r="J2307" i="4"/>
  <c r="M2307" i="4" s="1"/>
  <c r="I2308" i="4"/>
  <c r="J2308" i="4"/>
  <c r="M2308" i="4" s="1"/>
  <c r="I2309" i="4"/>
  <c r="J2309" i="4"/>
  <c r="M2309" i="4" s="1"/>
  <c r="I2310" i="4"/>
  <c r="J2310" i="4"/>
  <c r="M2310" i="4" s="1"/>
  <c r="I2311" i="4"/>
  <c r="J2311" i="4"/>
  <c r="M2311" i="4" s="1"/>
  <c r="I2312" i="4"/>
  <c r="J2312" i="4"/>
  <c r="M2312" i="4" s="1"/>
  <c r="I2313" i="4"/>
  <c r="J2313" i="4"/>
  <c r="M2313" i="4" s="1"/>
  <c r="I2314" i="4"/>
  <c r="J2314" i="4"/>
  <c r="M2314" i="4" s="1"/>
  <c r="I2315" i="4"/>
  <c r="J2315" i="4"/>
  <c r="M2315" i="4" s="1"/>
  <c r="I2316" i="4"/>
  <c r="J2316" i="4"/>
  <c r="M2316" i="4" s="1"/>
  <c r="I2317" i="4"/>
  <c r="J2317" i="4"/>
  <c r="M2317" i="4" s="1"/>
  <c r="I2318" i="4"/>
  <c r="J2318" i="4"/>
  <c r="M2318" i="4" s="1"/>
  <c r="I2319" i="4"/>
  <c r="J2319" i="4"/>
  <c r="M2319" i="4" s="1"/>
  <c r="I2320" i="4"/>
  <c r="J2320" i="4"/>
  <c r="M2320" i="4" s="1"/>
  <c r="I2321" i="4"/>
  <c r="J2321" i="4"/>
  <c r="M2321" i="4" s="1"/>
  <c r="I2322" i="4"/>
  <c r="J2322" i="4"/>
  <c r="M2322" i="4" s="1"/>
  <c r="I2323" i="4"/>
  <c r="J2323" i="4"/>
  <c r="M2323" i="4" s="1"/>
  <c r="I2324" i="4"/>
  <c r="J2324" i="4"/>
  <c r="M2324" i="4" s="1"/>
  <c r="I2325" i="4"/>
  <c r="J2325" i="4"/>
  <c r="M2325" i="4" s="1"/>
  <c r="I2326" i="4"/>
  <c r="J2326" i="4"/>
  <c r="M2326" i="4" s="1"/>
  <c r="I2327" i="4"/>
  <c r="J2327" i="4"/>
  <c r="M2327" i="4" s="1"/>
  <c r="I2328" i="4"/>
  <c r="J2328" i="4"/>
  <c r="M2328" i="4" s="1"/>
  <c r="I2329" i="4"/>
  <c r="J2329" i="4"/>
  <c r="M2329" i="4" s="1"/>
  <c r="I2330" i="4"/>
  <c r="J2330" i="4"/>
  <c r="M2330" i="4" s="1"/>
  <c r="I2331" i="4"/>
  <c r="J2331" i="4"/>
  <c r="M2331" i="4" s="1"/>
  <c r="I2332" i="4"/>
  <c r="J2332" i="4"/>
  <c r="M2332" i="4" s="1"/>
  <c r="I2333" i="4"/>
  <c r="J2333" i="4"/>
  <c r="M2333" i="4" s="1"/>
  <c r="I2334" i="4"/>
  <c r="J2334" i="4"/>
  <c r="M2334" i="4" s="1"/>
  <c r="I2335" i="4"/>
  <c r="J2335" i="4"/>
  <c r="M2335" i="4" s="1"/>
  <c r="I2336" i="4"/>
  <c r="J2336" i="4"/>
  <c r="M2336" i="4" s="1"/>
  <c r="I2337" i="4"/>
  <c r="J2337" i="4"/>
  <c r="M2337" i="4" s="1"/>
  <c r="I2338" i="4"/>
  <c r="J2338" i="4"/>
  <c r="M2338" i="4" s="1"/>
  <c r="I2339" i="4"/>
  <c r="J2339" i="4"/>
  <c r="M2339" i="4" s="1"/>
  <c r="I2340" i="4"/>
  <c r="J2340" i="4"/>
  <c r="M2340" i="4" s="1"/>
  <c r="I2341" i="4"/>
  <c r="J2341" i="4"/>
  <c r="M2341" i="4" s="1"/>
  <c r="I2342" i="4"/>
  <c r="J2342" i="4"/>
  <c r="M2342" i="4" s="1"/>
  <c r="I2343" i="4"/>
  <c r="J2343" i="4"/>
  <c r="M2343" i="4" s="1"/>
  <c r="I2344" i="4"/>
  <c r="J2344" i="4"/>
  <c r="M2344" i="4" s="1"/>
  <c r="I2345" i="4"/>
  <c r="J2345" i="4"/>
  <c r="M2345" i="4" s="1"/>
  <c r="I2346" i="4"/>
  <c r="J2346" i="4"/>
  <c r="M2346" i="4" s="1"/>
  <c r="I2347" i="4"/>
  <c r="J2347" i="4"/>
  <c r="M2347" i="4" s="1"/>
  <c r="I2348" i="4"/>
  <c r="J2348" i="4"/>
  <c r="M2348" i="4" s="1"/>
  <c r="I2349" i="4"/>
  <c r="J2349" i="4"/>
  <c r="M2349" i="4" s="1"/>
  <c r="I2350" i="4"/>
  <c r="J2350" i="4"/>
  <c r="M2350" i="4" s="1"/>
  <c r="I2351" i="4"/>
  <c r="J2351" i="4"/>
  <c r="M2351" i="4" s="1"/>
  <c r="I2352" i="4"/>
  <c r="J2352" i="4"/>
  <c r="M2352" i="4" s="1"/>
  <c r="I2353" i="4"/>
  <c r="J2353" i="4"/>
  <c r="M2353" i="4" s="1"/>
  <c r="I2354" i="4"/>
  <c r="J2354" i="4"/>
  <c r="I2355" i="4"/>
  <c r="J2355" i="4"/>
  <c r="M2355" i="4" s="1"/>
  <c r="I2356" i="4"/>
  <c r="J2356" i="4"/>
  <c r="M2356" i="4" s="1"/>
  <c r="I2357" i="4"/>
  <c r="J2357" i="4"/>
  <c r="M2357" i="4" s="1"/>
  <c r="I2358" i="4"/>
  <c r="J2358" i="4"/>
  <c r="M2358" i="4" s="1"/>
  <c r="I2359" i="4"/>
  <c r="J2359" i="4"/>
  <c r="M2359" i="4" s="1"/>
  <c r="I2360" i="4"/>
  <c r="J2360" i="4"/>
  <c r="M2360" i="4" s="1"/>
  <c r="I2361" i="4"/>
  <c r="J2361" i="4"/>
  <c r="M2361" i="4" s="1"/>
  <c r="I2362" i="4"/>
  <c r="J2362" i="4"/>
  <c r="M2362" i="4" s="1"/>
  <c r="I2363" i="4"/>
  <c r="J2363" i="4"/>
  <c r="M2363" i="4" s="1"/>
  <c r="I2364" i="4"/>
  <c r="J2364" i="4"/>
  <c r="M2364" i="4" s="1"/>
  <c r="I2365" i="4"/>
  <c r="J2365" i="4"/>
  <c r="M2365" i="4" s="1"/>
  <c r="I2366" i="4"/>
  <c r="J2366" i="4"/>
  <c r="M2366" i="4" s="1"/>
  <c r="I2367" i="4"/>
  <c r="J2367" i="4"/>
  <c r="M2367" i="4" s="1"/>
  <c r="I2368" i="4"/>
  <c r="J2368" i="4"/>
  <c r="M2368" i="4" s="1"/>
  <c r="I2369" i="4"/>
  <c r="J2369" i="4"/>
  <c r="M2369" i="4" s="1"/>
  <c r="I2370" i="4"/>
  <c r="J2370" i="4"/>
  <c r="M2370" i="4" s="1"/>
  <c r="I2371" i="4"/>
  <c r="J2371" i="4"/>
  <c r="M2371" i="4" s="1"/>
  <c r="I2372" i="4"/>
  <c r="J2372" i="4"/>
  <c r="M2372" i="4" s="1"/>
  <c r="I2373" i="4"/>
  <c r="J2373" i="4"/>
  <c r="M2373" i="4" s="1"/>
  <c r="I2374" i="4"/>
  <c r="J2374" i="4"/>
  <c r="M2374" i="4" s="1"/>
  <c r="I2375" i="4"/>
  <c r="J2375" i="4"/>
  <c r="M2375" i="4" s="1"/>
  <c r="I2376" i="4"/>
  <c r="J2376" i="4"/>
  <c r="M2376" i="4" s="1"/>
  <c r="I2377" i="4"/>
  <c r="J2377" i="4"/>
  <c r="M2377" i="4" s="1"/>
  <c r="I2378" i="4"/>
  <c r="J2378" i="4"/>
  <c r="M2378" i="4" s="1"/>
  <c r="I2379" i="4"/>
  <c r="J2379" i="4"/>
  <c r="M2379" i="4" s="1"/>
  <c r="I2380" i="4"/>
  <c r="J2380" i="4"/>
  <c r="M2380" i="4" s="1"/>
  <c r="I2381" i="4"/>
  <c r="J2381" i="4"/>
  <c r="M2381" i="4" s="1"/>
  <c r="I2382" i="4"/>
  <c r="J2382" i="4"/>
  <c r="M2382" i="4" s="1"/>
  <c r="I2383" i="4"/>
  <c r="J2383" i="4"/>
  <c r="M2383" i="4" s="1"/>
  <c r="I2384" i="4"/>
  <c r="J2384" i="4"/>
  <c r="M2384" i="4" s="1"/>
  <c r="I2385" i="4"/>
  <c r="J2385" i="4"/>
  <c r="M2385" i="4" s="1"/>
  <c r="I2386" i="4"/>
  <c r="J2386" i="4"/>
  <c r="M2386" i="4" s="1"/>
  <c r="I2387" i="4"/>
  <c r="J2387" i="4"/>
  <c r="M2387" i="4" s="1"/>
  <c r="I2388" i="4"/>
  <c r="J2388" i="4"/>
  <c r="M2388" i="4" s="1"/>
  <c r="I2389" i="4"/>
  <c r="J2389" i="4"/>
  <c r="M2389" i="4" s="1"/>
  <c r="I2390" i="4"/>
  <c r="J2390" i="4"/>
  <c r="M2390" i="4" s="1"/>
  <c r="I2391" i="4"/>
  <c r="J2391" i="4"/>
  <c r="M2391" i="4" s="1"/>
  <c r="I2392" i="4"/>
  <c r="J2392" i="4"/>
  <c r="M2392" i="4" s="1"/>
  <c r="I2393" i="4"/>
  <c r="J2393" i="4"/>
  <c r="M2393" i="4" s="1"/>
  <c r="I2394" i="4"/>
  <c r="J2394" i="4"/>
  <c r="M2394" i="4" s="1"/>
  <c r="I2395" i="4"/>
  <c r="J2395" i="4"/>
  <c r="M2395" i="4" s="1"/>
  <c r="I2396" i="4"/>
  <c r="J2396" i="4"/>
  <c r="M2396" i="4" s="1"/>
  <c r="I2397" i="4"/>
  <c r="J2397" i="4"/>
  <c r="M2397" i="4" s="1"/>
  <c r="I2398" i="4"/>
  <c r="J2398" i="4"/>
  <c r="M2398" i="4" s="1"/>
  <c r="I2399" i="4"/>
  <c r="J2399" i="4"/>
  <c r="M2399" i="4" s="1"/>
  <c r="I2400" i="4"/>
  <c r="J2400" i="4"/>
  <c r="M2400" i="4" s="1"/>
  <c r="I2401" i="4"/>
  <c r="J2401" i="4"/>
  <c r="M2401" i="4" s="1"/>
  <c r="I2402" i="4"/>
  <c r="J2402" i="4"/>
  <c r="M2402" i="4" s="1"/>
  <c r="I2403" i="4"/>
  <c r="J2403" i="4"/>
  <c r="M2403" i="4" s="1"/>
  <c r="I2404" i="4"/>
  <c r="J2404" i="4"/>
  <c r="M2404" i="4" s="1"/>
  <c r="I2405" i="4"/>
  <c r="J2405" i="4"/>
  <c r="M2405" i="4" s="1"/>
  <c r="I2406" i="4"/>
  <c r="J2406" i="4"/>
  <c r="M2406" i="4" s="1"/>
  <c r="I2407" i="4"/>
  <c r="J2407" i="4"/>
  <c r="M2407" i="4" s="1"/>
  <c r="I2408" i="4"/>
  <c r="J2408" i="4"/>
  <c r="M2408" i="4" s="1"/>
  <c r="I2409" i="4"/>
  <c r="J2409" i="4"/>
  <c r="M2409" i="4" s="1"/>
  <c r="I2410" i="4"/>
  <c r="J2410" i="4"/>
  <c r="M2410" i="4" s="1"/>
  <c r="I2411" i="4"/>
  <c r="J2411" i="4"/>
  <c r="M2411" i="4" s="1"/>
  <c r="I2412" i="4"/>
  <c r="J2412" i="4"/>
  <c r="M2412" i="4" s="1"/>
  <c r="I2413" i="4"/>
  <c r="J2413" i="4"/>
  <c r="M2413" i="4" s="1"/>
  <c r="I2414" i="4"/>
  <c r="J2414" i="4"/>
  <c r="M2414" i="4" s="1"/>
  <c r="I2415" i="4"/>
  <c r="J2415" i="4"/>
  <c r="M2415" i="4" s="1"/>
  <c r="I2416" i="4"/>
  <c r="J2416" i="4"/>
  <c r="M2416" i="4" s="1"/>
  <c r="I2417" i="4"/>
  <c r="J2417" i="4"/>
  <c r="M2417" i="4" s="1"/>
  <c r="I2418" i="4"/>
  <c r="J2418" i="4"/>
  <c r="M2418" i="4" s="1"/>
  <c r="I2419" i="4"/>
  <c r="J2419" i="4"/>
  <c r="M2419" i="4" s="1"/>
  <c r="I2420" i="4"/>
  <c r="J2420" i="4"/>
  <c r="M2420" i="4" s="1"/>
  <c r="I2421" i="4"/>
  <c r="J2421" i="4"/>
  <c r="M2421" i="4" s="1"/>
  <c r="I2422" i="4"/>
  <c r="J2422" i="4"/>
  <c r="M2422" i="4" s="1"/>
  <c r="I2423" i="4"/>
  <c r="J2423" i="4"/>
  <c r="M2423" i="4" s="1"/>
  <c r="I2424" i="4"/>
  <c r="J2424" i="4"/>
  <c r="M2424" i="4" s="1"/>
  <c r="I2425" i="4"/>
  <c r="J2425" i="4"/>
  <c r="M2425" i="4" s="1"/>
  <c r="I2426" i="4"/>
  <c r="J2426" i="4"/>
  <c r="M2426" i="4" s="1"/>
  <c r="I2427" i="4"/>
  <c r="J2427" i="4"/>
  <c r="M2427" i="4" s="1"/>
  <c r="I2428" i="4"/>
  <c r="J2428" i="4"/>
  <c r="M2428" i="4" s="1"/>
  <c r="I2429" i="4"/>
  <c r="J2429" i="4"/>
  <c r="M2429" i="4" s="1"/>
  <c r="I2430" i="4"/>
  <c r="J2430" i="4"/>
  <c r="M2430" i="4" s="1"/>
  <c r="I2431" i="4"/>
  <c r="J2431" i="4"/>
  <c r="M2431" i="4" s="1"/>
  <c r="I2432" i="4"/>
  <c r="J2432" i="4"/>
  <c r="M2432" i="4" s="1"/>
  <c r="I2433" i="4"/>
  <c r="J2433" i="4"/>
  <c r="M2433" i="4" s="1"/>
  <c r="I2434" i="4"/>
  <c r="J2434" i="4"/>
  <c r="M2434" i="4" s="1"/>
  <c r="I2435" i="4"/>
  <c r="J2435" i="4"/>
  <c r="M2435" i="4" s="1"/>
  <c r="I2436" i="4"/>
  <c r="J2436" i="4"/>
  <c r="M2436" i="4" s="1"/>
  <c r="I2437" i="4"/>
  <c r="J2437" i="4"/>
  <c r="M2437" i="4" s="1"/>
  <c r="I2438" i="4"/>
  <c r="J2438" i="4"/>
  <c r="M2438" i="4" s="1"/>
  <c r="I2439" i="4"/>
  <c r="J2439" i="4"/>
  <c r="M2439" i="4" s="1"/>
  <c r="I2440" i="4"/>
  <c r="J2440" i="4"/>
  <c r="M2440" i="4" s="1"/>
  <c r="I2441" i="4"/>
  <c r="J2441" i="4"/>
  <c r="M2441" i="4" s="1"/>
  <c r="I2442" i="4"/>
  <c r="J2442" i="4"/>
  <c r="M2442" i="4" s="1"/>
  <c r="I2443" i="4"/>
  <c r="J2443" i="4"/>
  <c r="M2443" i="4" s="1"/>
  <c r="I2444" i="4"/>
  <c r="J2444" i="4"/>
  <c r="M2444" i="4" s="1"/>
  <c r="I2445" i="4"/>
  <c r="J2445" i="4"/>
  <c r="M2445" i="4" s="1"/>
  <c r="I2446" i="4"/>
  <c r="J2446" i="4"/>
  <c r="M2446" i="4" s="1"/>
  <c r="I2447" i="4"/>
  <c r="J2447" i="4"/>
  <c r="M2447" i="4" s="1"/>
  <c r="I2448" i="4"/>
  <c r="J2448" i="4"/>
  <c r="M2448" i="4" s="1"/>
  <c r="I2449" i="4"/>
  <c r="J2449" i="4"/>
  <c r="M2449" i="4" s="1"/>
  <c r="I2450" i="4"/>
  <c r="J2450" i="4"/>
  <c r="M2450" i="4" s="1"/>
  <c r="I2451" i="4"/>
  <c r="J2451" i="4"/>
  <c r="M2451" i="4" s="1"/>
  <c r="I2452" i="4"/>
  <c r="J2452" i="4"/>
  <c r="M2452" i="4" s="1"/>
  <c r="I2453" i="4"/>
  <c r="J2453" i="4"/>
  <c r="M2453" i="4" s="1"/>
  <c r="I2454" i="4"/>
  <c r="J2454" i="4"/>
  <c r="M2454" i="4" s="1"/>
  <c r="I2455" i="4"/>
  <c r="J2455" i="4"/>
  <c r="M2455" i="4" s="1"/>
  <c r="I2456" i="4"/>
  <c r="J2456" i="4"/>
  <c r="M2456" i="4" s="1"/>
  <c r="I2457" i="4"/>
  <c r="J2457" i="4"/>
  <c r="M2457" i="4" s="1"/>
  <c r="I2458" i="4"/>
  <c r="J2458" i="4"/>
  <c r="M2458" i="4" s="1"/>
  <c r="I2459" i="4"/>
  <c r="J2459" i="4"/>
  <c r="M2459" i="4" s="1"/>
  <c r="I2460" i="4"/>
  <c r="J2460" i="4"/>
  <c r="M2460" i="4" s="1"/>
  <c r="I2461" i="4"/>
  <c r="J2461" i="4"/>
  <c r="M2461" i="4" s="1"/>
  <c r="I2462" i="4"/>
  <c r="J2462" i="4"/>
  <c r="M2462" i="4" s="1"/>
  <c r="I2463" i="4"/>
  <c r="J2463" i="4"/>
  <c r="M2463" i="4" s="1"/>
  <c r="I2464" i="4"/>
  <c r="J2464" i="4"/>
  <c r="M2464" i="4" s="1"/>
  <c r="I2465" i="4"/>
  <c r="J2465" i="4"/>
  <c r="M2465" i="4" s="1"/>
  <c r="I2466" i="4"/>
  <c r="J2466" i="4"/>
  <c r="M2466" i="4" s="1"/>
  <c r="I2467" i="4"/>
  <c r="J2467" i="4"/>
  <c r="M2467" i="4" s="1"/>
  <c r="I2468" i="4"/>
  <c r="J2468" i="4"/>
  <c r="M2468" i="4" s="1"/>
  <c r="I2469" i="4"/>
  <c r="J2469" i="4"/>
  <c r="M2469" i="4" s="1"/>
  <c r="I2470" i="4"/>
  <c r="J2470" i="4"/>
  <c r="M2470" i="4" s="1"/>
  <c r="I2471" i="4"/>
  <c r="J2471" i="4"/>
  <c r="M2471" i="4" s="1"/>
  <c r="I2472" i="4"/>
  <c r="J2472" i="4"/>
  <c r="M2472" i="4" s="1"/>
  <c r="I2473" i="4"/>
  <c r="J2473" i="4"/>
  <c r="M2473" i="4" s="1"/>
  <c r="I2474" i="4"/>
  <c r="J2474" i="4"/>
  <c r="M2474" i="4" s="1"/>
  <c r="I2475" i="4"/>
  <c r="J2475" i="4"/>
  <c r="M2475" i="4" s="1"/>
  <c r="I2476" i="4"/>
  <c r="J2476" i="4"/>
  <c r="M2476" i="4" s="1"/>
  <c r="I2477" i="4"/>
  <c r="J2477" i="4"/>
  <c r="M2477" i="4" s="1"/>
  <c r="I2478" i="4"/>
  <c r="J2478" i="4"/>
  <c r="M2478" i="4" s="1"/>
  <c r="I2479" i="4"/>
  <c r="J2479" i="4"/>
  <c r="M2479" i="4" s="1"/>
  <c r="I2480" i="4"/>
  <c r="J2480" i="4"/>
  <c r="M2480" i="4" s="1"/>
  <c r="I2481" i="4"/>
  <c r="J2481" i="4"/>
  <c r="M2481" i="4" s="1"/>
  <c r="I2482" i="4"/>
  <c r="J2482" i="4"/>
  <c r="M2482" i="4" s="1"/>
  <c r="I2483" i="4"/>
  <c r="J2483" i="4"/>
  <c r="M2483" i="4" s="1"/>
  <c r="I2484" i="4"/>
  <c r="J2484" i="4"/>
  <c r="M2484" i="4" s="1"/>
  <c r="I2485" i="4"/>
  <c r="J2485" i="4"/>
  <c r="M2485" i="4" s="1"/>
  <c r="I2486" i="4"/>
  <c r="J2486" i="4"/>
  <c r="M2486" i="4" s="1"/>
  <c r="I2487" i="4"/>
  <c r="J2487" i="4"/>
  <c r="M2487" i="4" s="1"/>
  <c r="I2488" i="4"/>
  <c r="J2488" i="4"/>
  <c r="M2488" i="4" s="1"/>
  <c r="I2489" i="4"/>
  <c r="J2489" i="4"/>
  <c r="M2489" i="4" s="1"/>
  <c r="I2490" i="4"/>
  <c r="J2490" i="4"/>
  <c r="M2490" i="4" s="1"/>
  <c r="I2491" i="4"/>
  <c r="J2491" i="4"/>
  <c r="M2491" i="4" s="1"/>
  <c r="I2492" i="4"/>
  <c r="J2492" i="4"/>
  <c r="M2492" i="4" s="1"/>
  <c r="I2493" i="4"/>
  <c r="J2493" i="4"/>
  <c r="M2493" i="4" s="1"/>
  <c r="I2494" i="4"/>
  <c r="J2494" i="4"/>
  <c r="M2494" i="4" s="1"/>
  <c r="I2495" i="4"/>
  <c r="J2495" i="4"/>
  <c r="M2495" i="4" s="1"/>
  <c r="I2496" i="4"/>
  <c r="J2496" i="4"/>
  <c r="M2496" i="4" s="1"/>
  <c r="I2497" i="4"/>
  <c r="J2497" i="4"/>
  <c r="M2497" i="4" s="1"/>
  <c r="I2498" i="4"/>
  <c r="J2498" i="4"/>
  <c r="M2498" i="4" s="1"/>
  <c r="I2499" i="4"/>
  <c r="J2499" i="4"/>
  <c r="M2499" i="4" s="1"/>
  <c r="I2500" i="4"/>
  <c r="J2500" i="4"/>
  <c r="M2500" i="4" s="1"/>
  <c r="I2501" i="4"/>
  <c r="J2501" i="4"/>
  <c r="M2501" i="4" s="1"/>
  <c r="I2502" i="4"/>
  <c r="J2502" i="4"/>
  <c r="M2502" i="4" s="1"/>
  <c r="I2503" i="4"/>
  <c r="J2503" i="4"/>
  <c r="M2503" i="4" s="1"/>
  <c r="I2504" i="4"/>
  <c r="J2504" i="4"/>
  <c r="M2504" i="4" s="1"/>
  <c r="I2505" i="4"/>
  <c r="J2505" i="4"/>
  <c r="M2505" i="4" s="1"/>
  <c r="I2506" i="4"/>
  <c r="J2506" i="4"/>
  <c r="M2506" i="4" s="1"/>
  <c r="I2507" i="4"/>
  <c r="J2507" i="4"/>
  <c r="M2507" i="4" s="1"/>
  <c r="I2508" i="4"/>
  <c r="J2508" i="4"/>
  <c r="M2508" i="4" s="1"/>
  <c r="I2509" i="4"/>
  <c r="J2509" i="4"/>
  <c r="M2509" i="4" s="1"/>
  <c r="I2510" i="4"/>
  <c r="J2510" i="4"/>
  <c r="M2510" i="4" s="1"/>
  <c r="I2511" i="4"/>
  <c r="J2511" i="4"/>
  <c r="M2511" i="4" s="1"/>
  <c r="I2512" i="4"/>
  <c r="J2512" i="4"/>
  <c r="M2512" i="4" s="1"/>
  <c r="I2513" i="4"/>
  <c r="J2513" i="4"/>
  <c r="M2513" i="4" s="1"/>
  <c r="I2514" i="4"/>
  <c r="J2514" i="4"/>
  <c r="M2514" i="4" s="1"/>
  <c r="I2515" i="4"/>
  <c r="J2515" i="4"/>
  <c r="M2515" i="4" s="1"/>
  <c r="I2516" i="4"/>
  <c r="J2516" i="4"/>
  <c r="M2516" i="4" s="1"/>
  <c r="I2517" i="4"/>
  <c r="J2517" i="4"/>
  <c r="M2517" i="4" s="1"/>
  <c r="I2518" i="4"/>
  <c r="J2518" i="4"/>
  <c r="M2518" i="4" s="1"/>
  <c r="I2519" i="4"/>
  <c r="J2519" i="4"/>
  <c r="M2519" i="4" s="1"/>
  <c r="I2520" i="4"/>
  <c r="J2520" i="4"/>
  <c r="M2520" i="4" s="1"/>
  <c r="I2521" i="4"/>
  <c r="J2521" i="4"/>
  <c r="M2521" i="4" s="1"/>
  <c r="I2522" i="4"/>
  <c r="J2522" i="4"/>
  <c r="M2522" i="4" s="1"/>
  <c r="I2523" i="4"/>
  <c r="J2523" i="4"/>
  <c r="M2523" i="4" s="1"/>
  <c r="I2524" i="4"/>
  <c r="J2524" i="4"/>
  <c r="M2524" i="4" s="1"/>
  <c r="I2525" i="4"/>
  <c r="J2525" i="4"/>
  <c r="M2525" i="4" s="1"/>
  <c r="I2526" i="4"/>
  <c r="J2526" i="4"/>
  <c r="M2526" i="4" s="1"/>
  <c r="I2527" i="4"/>
  <c r="J2527" i="4"/>
  <c r="M2527" i="4" s="1"/>
  <c r="I2528" i="4"/>
  <c r="J2528" i="4"/>
  <c r="M2528" i="4" s="1"/>
  <c r="I2529" i="4"/>
  <c r="J2529" i="4"/>
  <c r="M2529" i="4" s="1"/>
  <c r="I2530" i="4"/>
  <c r="J2530" i="4"/>
  <c r="M2530" i="4" s="1"/>
  <c r="I2531" i="4"/>
  <c r="J2531" i="4"/>
  <c r="M2531" i="4" s="1"/>
  <c r="I2532" i="4"/>
  <c r="J2532" i="4"/>
  <c r="M2532" i="4" s="1"/>
  <c r="I2533" i="4"/>
  <c r="J2533" i="4"/>
  <c r="M2533" i="4" s="1"/>
  <c r="I2534" i="4"/>
  <c r="J2534" i="4"/>
  <c r="M2534" i="4" s="1"/>
  <c r="I2535" i="4"/>
  <c r="J2535" i="4"/>
  <c r="M2535" i="4" s="1"/>
  <c r="I2536" i="4"/>
  <c r="J2536" i="4"/>
  <c r="M2536" i="4" s="1"/>
  <c r="I2537" i="4"/>
  <c r="J2537" i="4"/>
  <c r="M2537" i="4" s="1"/>
  <c r="I2538" i="4"/>
  <c r="J2538" i="4"/>
  <c r="M2538" i="4" s="1"/>
  <c r="I2539" i="4"/>
  <c r="J2539" i="4"/>
  <c r="M2539" i="4" s="1"/>
  <c r="I2540" i="4"/>
  <c r="J2540" i="4"/>
  <c r="M2540" i="4" s="1"/>
  <c r="I2541" i="4"/>
  <c r="J2541" i="4"/>
  <c r="M2541" i="4" s="1"/>
  <c r="I2542" i="4"/>
  <c r="J2542" i="4"/>
  <c r="M2542" i="4" s="1"/>
  <c r="I2543" i="4"/>
  <c r="J2543" i="4"/>
  <c r="M2543" i="4" s="1"/>
  <c r="I2544" i="4"/>
  <c r="J2544" i="4"/>
  <c r="M2544" i="4" s="1"/>
  <c r="I2545" i="4"/>
  <c r="J2545" i="4"/>
  <c r="M2545" i="4" s="1"/>
  <c r="I2546" i="4"/>
  <c r="J2546" i="4"/>
  <c r="M2546" i="4" s="1"/>
  <c r="I2547" i="4"/>
  <c r="J2547" i="4"/>
  <c r="M2547" i="4" s="1"/>
  <c r="I2548" i="4"/>
  <c r="J2548" i="4"/>
  <c r="M2548" i="4" s="1"/>
  <c r="I2549" i="4"/>
  <c r="J2549" i="4"/>
  <c r="M2549" i="4" s="1"/>
  <c r="I2550" i="4"/>
  <c r="J2550" i="4"/>
  <c r="M2550" i="4" s="1"/>
  <c r="I2551" i="4"/>
  <c r="J2551" i="4"/>
  <c r="M2551" i="4" s="1"/>
  <c r="I2552" i="4"/>
  <c r="J2552" i="4"/>
  <c r="M2552" i="4" s="1"/>
  <c r="I2553" i="4"/>
  <c r="J2553" i="4"/>
  <c r="M2553" i="4" s="1"/>
  <c r="I2554" i="4"/>
  <c r="J2554" i="4"/>
  <c r="M2554" i="4" s="1"/>
  <c r="I2555" i="4"/>
  <c r="J2555" i="4"/>
  <c r="M2555" i="4" s="1"/>
  <c r="I2556" i="4"/>
  <c r="J2556" i="4"/>
  <c r="M2556" i="4" s="1"/>
  <c r="I2557" i="4"/>
  <c r="J2557" i="4"/>
  <c r="M2557" i="4" s="1"/>
  <c r="I2558" i="4"/>
  <c r="J2558" i="4"/>
  <c r="M2558" i="4" s="1"/>
  <c r="I2559" i="4"/>
  <c r="J2559" i="4"/>
  <c r="M2559" i="4" s="1"/>
  <c r="I2560" i="4"/>
  <c r="J2560" i="4"/>
  <c r="M2560" i="4" s="1"/>
  <c r="J2140" i="4"/>
  <c r="I2140" i="4"/>
  <c r="L2561" i="4"/>
  <c r="K2561" i="4"/>
  <c r="M2354" i="4"/>
  <c r="I1715" i="4"/>
  <c r="J1715" i="4"/>
  <c r="I1716" i="4"/>
  <c r="J1716" i="4"/>
  <c r="M1716" i="4" s="1"/>
  <c r="I1717" i="4"/>
  <c r="J1717" i="4"/>
  <c r="M1717" i="4" s="1"/>
  <c r="I1718" i="4"/>
  <c r="J1718" i="4"/>
  <c r="M1718" i="4" s="1"/>
  <c r="I1719" i="4"/>
  <c r="J1719" i="4"/>
  <c r="M1719" i="4" s="1"/>
  <c r="I1720" i="4"/>
  <c r="J1720" i="4"/>
  <c r="M1720" i="4" s="1"/>
  <c r="I1721" i="4"/>
  <c r="J1721" i="4"/>
  <c r="M1721" i="4" s="1"/>
  <c r="I1722" i="4"/>
  <c r="J1722" i="4"/>
  <c r="M1722" i="4" s="1"/>
  <c r="I1723" i="4"/>
  <c r="J1723" i="4"/>
  <c r="M1723" i="4" s="1"/>
  <c r="O1723" i="4" s="1"/>
  <c r="I1724" i="4"/>
  <c r="J1724" i="4"/>
  <c r="M1724" i="4" s="1"/>
  <c r="I1725" i="4"/>
  <c r="J1725" i="4"/>
  <c r="M1725" i="4" s="1"/>
  <c r="I1726" i="4"/>
  <c r="J1726" i="4"/>
  <c r="M1726" i="4" s="1"/>
  <c r="I1727" i="4"/>
  <c r="J1727" i="4"/>
  <c r="M1727" i="4" s="1"/>
  <c r="I1728" i="4"/>
  <c r="J1728" i="4"/>
  <c r="M1728" i="4" s="1"/>
  <c r="I1729" i="4"/>
  <c r="J1729" i="4"/>
  <c r="M1729" i="4" s="1"/>
  <c r="O1729" i="4" s="1"/>
  <c r="I1730" i="4"/>
  <c r="J1730" i="4"/>
  <c r="M1730" i="4" s="1"/>
  <c r="I1731" i="4"/>
  <c r="J1731" i="4"/>
  <c r="M1731" i="4" s="1"/>
  <c r="I1732" i="4"/>
  <c r="J1732" i="4"/>
  <c r="M1732" i="4" s="1"/>
  <c r="O1732" i="4" s="1"/>
  <c r="I1733" i="4"/>
  <c r="J1733" i="4"/>
  <c r="M1733" i="4" s="1"/>
  <c r="I1734" i="4"/>
  <c r="J1734" i="4"/>
  <c r="M1734" i="4" s="1"/>
  <c r="I1735" i="4"/>
  <c r="J1735" i="4"/>
  <c r="M1735" i="4" s="1"/>
  <c r="O1735" i="4" s="1"/>
  <c r="I1736" i="4"/>
  <c r="J1736" i="4"/>
  <c r="M1736" i="4" s="1"/>
  <c r="I1737" i="4"/>
  <c r="J1737" i="4"/>
  <c r="M1737" i="4" s="1"/>
  <c r="I1738" i="4"/>
  <c r="J1738" i="4"/>
  <c r="M1738" i="4" s="1"/>
  <c r="O1738" i="4" s="1"/>
  <c r="I1739" i="4"/>
  <c r="J1739" i="4"/>
  <c r="M1739" i="4" s="1"/>
  <c r="I1740" i="4"/>
  <c r="J1740" i="4"/>
  <c r="M1740" i="4" s="1"/>
  <c r="I1741" i="4"/>
  <c r="J1741" i="4"/>
  <c r="M1741" i="4" s="1"/>
  <c r="O1741" i="4" s="1"/>
  <c r="I1742" i="4"/>
  <c r="J1742" i="4"/>
  <c r="M1742" i="4" s="1"/>
  <c r="I1743" i="4"/>
  <c r="J1743" i="4"/>
  <c r="M1743" i="4" s="1"/>
  <c r="I1744" i="4"/>
  <c r="J1744" i="4"/>
  <c r="M1744" i="4" s="1"/>
  <c r="O1744" i="4" s="1"/>
  <c r="I1745" i="4"/>
  <c r="J1745" i="4"/>
  <c r="M1745" i="4" s="1"/>
  <c r="I1746" i="4"/>
  <c r="J1746" i="4"/>
  <c r="M1746" i="4" s="1"/>
  <c r="I1747" i="4"/>
  <c r="J1747" i="4"/>
  <c r="M1747" i="4" s="1"/>
  <c r="O1747" i="4" s="1"/>
  <c r="I1748" i="4"/>
  <c r="J1748" i="4"/>
  <c r="M1748" i="4" s="1"/>
  <c r="I1749" i="4"/>
  <c r="J1749" i="4"/>
  <c r="M1749" i="4" s="1"/>
  <c r="I1750" i="4"/>
  <c r="J1750" i="4"/>
  <c r="M1750" i="4" s="1"/>
  <c r="O1750" i="4" s="1"/>
  <c r="I1751" i="4"/>
  <c r="J1751" i="4"/>
  <c r="M1751" i="4" s="1"/>
  <c r="I1752" i="4"/>
  <c r="J1752" i="4"/>
  <c r="M1752" i="4" s="1"/>
  <c r="I1753" i="4"/>
  <c r="J1753" i="4"/>
  <c r="M1753" i="4" s="1"/>
  <c r="O1753" i="4" s="1"/>
  <c r="I1754" i="4"/>
  <c r="J1754" i="4"/>
  <c r="M1754" i="4" s="1"/>
  <c r="I1755" i="4"/>
  <c r="J1755" i="4"/>
  <c r="M1755" i="4" s="1"/>
  <c r="I1756" i="4"/>
  <c r="J1756" i="4"/>
  <c r="M1756" i="4" s="1"/>
  <c r="O1756" i="4" s="1"/>
  <c r="I1757" i="4"/>
  <c r="J1757" i="4"/>
  <c r="M1757" i="4" s="1"/>
  <c r="I1758" i="4"/>
  <c r="J1758" i="4"/>
  <c r="M1758" i="4" s="1"/>
  <c r="I1759" i="4"/>
  <c r="J1759" i="4"/>
  <c r="M1759" i="4" s="1"/>
  <c r="I1760" i="4"/>
  <c r="J1760" i="4"/>
  <c r="M1760" i="4" s="1"/>
  <c r="I1761" i="4"/>
  <c r="J1761" i="4"/>
  <c r="M1761" i="4" s="1"/>
  <c r="I1762" i="4"/>
  <c r="J1762" i="4"/>
  <c r="M1762" i="4" s="1"/>
  <c r="I1763" i="4"/>
  <c r="J1763" i="4"/>
  <c r="M1763" i="4" s="1"/>
  <c r="I1764" i="4"/>
  <c r="J1764" i="4"/>
  <c r="M1764" i="4" s="1"/>
  <c r="I1765" i="4"/>
  <c r="J1765" i="4"/>
  <c r="M1765" i="4" s="1"/>
  <c r="I1766" i="4"/>
  <c r="J1766" i="4"/>
  <c r="M1766" i="4" s="1"/>
  <c r="I1767" i="4"/>
  <c r="J1767" i="4"/>
  <c r="M1767" i="4" s="1"/>
  <c r="I1768" i="4"/>
  <c r="J1768" i="4"/>
  <c r="M1768" i="4" s="1"/>
  <c r="I1769" i="4"/>
  <c r="J1769" i="4"/>
  <c r="M1769" i="4" s="1"/>
  <c r="I1770" i="4"/>
  <c r="J1770" i="4"/>
  <c r="M1770" i="4" s="1"/>
  <c r="O1770" i="4" s="1"/>
  <c r="I1771" i="4"/>
  <c r="J1771" i="4"/>
  <c r="M1771" i="4" s="1"/>
  <c r="O1771" i="4" s="1"/>
  <c r="I1772" i="4"/>
  <c r="J1772" i="4"/>
  <c r="M1772" i="4" s="1"/>
  <c r="I1773" i="4"/>
  <c r="J1773" i="4"/>
  <c r="M1773" i="4" s="1"/>
  <c r="I1774" i="4"/>
  <c r="J1774" i="4"/>
  <c r="M1774" i="4" s="1"/>
  <c r="O1774" i="4" s="1"/>
  <c r="I1775" i="4"/>
  <c r="J1775" i="4"/>
  <c r="M1775" i="4" s="1"/>
  <c r="I1776" i="4"/>
  <c r="J1776" i="4"/>
  <c r="M1776" i="4" s="1"/>
  <c r="I1777" i="4"/>
  <c r="J1777" i="4"/>
  <c r="M1777" i="4" s="1"/>
  <c r="O1777" i="4" s="1"/>
  <c r="I1778" i="4"/>
  <c r="J1778" i="4"/>
  <c r="M1778" i="4" s="1"/>
  <c r="I1779" i="4"/>
  <c r="J1779" i="4"/>
  <c r="M1779" i="4" s="1"/>
  <c r="I1780" i="4"/>
  <c r="J1780" i="4"/>
  <c r="M1780" i="4" s="1"/>
  <c r="O1780" i="4" s="1"/>
  <c r="I1781" i="4"/>
  <c r="J1781" i="4"/>
  <c r="M1781" i="4" s="1"/>
  <c r="I1782" i="4"/>
  <c r="J1782" i="4"/>
  <c r="M1782" i="4" s="1"/>
  <c r="I1783" i="4"/>
  <c r="J1783" i="4"/>
  <c r="M1783" i="4" s="1"/>
  <c r="O1783" i="4" s="1"/>
  <c r="I1784" i="4"/>
  <c r="J1784" i="4"/>
  <c r="M1784" i="4" s="1"/>
  <c r="I1785" i="4"/>
  <c r="J1785" i="4"/>
  <c r="M1785" i="4" s="1"/>
  <c r="I1786" i="4"/>
  <c r="J1786" i="4"/>
  <c r="M1786" i="4" s="1"/>
  <c r="O1786" i="4" s="1"/>
  <c r="P1786" i="4" s="1"/>
  <c r="I1787" i="4"/>
  <c r="J1787" i="4"/>
  <c r="M1787" i="4" s="1"/>
  <c r="I1788" i="4"/>
  <c r="J1788" i="4"/>
  <c r="M1788" i="4" s="1"/>
  <c r="I1789" i="4"/>
  <c r="J1789" i="4"/>
  <c r="M1789" i="4" s="1"/>
  <c r="I1790" i="4"/>
  <c r="J1790" i="4"/>
  <c r="M1790" i="4" s="1"/>
  <c r="I1791" i="4"/>
  <c r="J1791" i="4"/>
  <c r="M1791" i="4" s="1"/>
  <c r="I1792" i="4"/>
  <c r="J1792" i="4"/>
  <c r="M1792" i="4" s="1"/>
  <c r="O1792" i="4" s="1"/>
  <c r="P1792" i="4" s="1"/>
  <c r="I1793" i="4"/>
  <c r="J1793" i="4"/>
  <c r="M1793" i="4" s="1"/>
  <c r="O1793" i="4" s="1"/>
  <c r="I1794" i="4"/>
  <c r="J1794" i="4"/>
  <c r="M1794" i="4" s="1"/>
  <c r="O1794" i="4" s="1"/>
  <c r="I1795" i="4"/>
  <c r="J1795" i="4"/>
  <c r="M1795" i="4" s="1"/>
  <c r="O1795" i="4" s="1"/>
  <c r="I1796" i="4"/>
  <c r="J1796" i="4"/>
  <c r="M1796" i="4" s="1"/>
  <c r="O1796" i="4" s="1"/>
  <c r="I1797" i="4"/>
  <c r="J1797" i="4"/>
  <c r="M1797" i="4" s="1"/>
  <c r="O1797" i="4" s="1"/>
  <c r="I1798" i="4"/>
  <c r="J1798" i="4"/>
  <c r="M1798" i="4" s="1"/>
  <c r="O1798" i="4" s="1"/>
  <c r="I1799" i="4"/>
  <c r="J1799" i="4"/>
  <c r="M1799" i="4" s="1"/>
  <c r="I1800" i="4"/>
  <c r="J1800" i="4"/>
  <c r="M1800" i="4" s="1"/>
  <c r="O1800" i="4" s="1"/>
  <c r="I1801" i="4"/>
  <c r="J1801" i="4"/>
  <c r="M1801" i="4" s="1"/>
  <c r="O1801" i="4" s="1"/>
  <c r="I1802" i="4"/>
  <c r="J1802" i="4"/>
  <c r="M1802" i="4" s="1"/>
  <c r="O1802" i="4" s="1"/>
  <c r="I1803" i="4"/>
  <c r="J1803" i="4"/>
  <c r="M1803" i="4" s="1"/>
  <c r="I1804" i="4"/>
  <c r="J1804" i="4"/>
  <c r="M1804" i="4" s="1"/>
  <c r="I1805" i="4"/>
  <c r="J1805" i="4"/>
  <c r="M1805" i="4" s="1"/>
  <c r="O1805" i="4" s="1"/>
  <c r="I1806" i="4"/>
  <c r="J1806" i="4"/>
  <c r="M1806" i="4" s="1"/>
  <c r="O1806" i="4" s="1"/>
  <c r="I1807" i="4"/>
  <c r="J1807" i="4"/>
  <c r="M1807" i="4" s="1"/>
  <c r="O1807" i="4" s="1"/>
  <c r="I1808" i="4"/>
  <c r="J1808" i="4"/>
  <c r="M1808" i="4" s="1"/>
  <c r="O1808" i="4" s="1"/>
  <c r="I1809" i="4"/>
  <c r="J1809" i="4"/>
  <c r="M1809" i="4" s="1"/>
  <c r="O1809" i="4" s="1"/>
  <c r="I1810" i="4"/>
  <c r="J1810" i="4"/>
  <c r="M1810" i="4" s="1"/>
  <c r="O1810" i="4" s="1"/>
  <c r="I1811" i="4"/>
  <c r="J1811" i="4"/>
  <c r="M1811" i="4" s="1"/>
  <c r="I1812" i="4"/>
  <c r="J1812" i="4"/>
  <c r="M1812" i="4" s="1"/>
  <c r="O1812" i="4" s="1"/>
  <c r="I1813" i="4"/>
  <c r="J1813" i="4"/>
  <c r="M1813" i="4" s="1"/>
  <c r="O1813" i="4" s="1"/>
  <c r="I1814" i="4"/>
  <c r="J1814" i="4"/>
  <c r="M1814" i="4" s="1"/>
  <c r="O1814" i="4" s="1"/>
  <c r="I1815" i="4"/>
  <c r="J1815" i="4"/>
  <c r="M1815" i="4" s="1"/>
  <c r="I1816" i="4"/>
  <c r="J1816" i="4"/>
  <c r="M1816" i="4" s="1"/>
  <c r="O1816" i="4" s="1"/>
  <c r="P1816" i="4" s="1"/>
  <c r="I1817" i="4"/>
  <c r="J1817" i="4"/>
  <c r="M1817" i="4" s="1"/>
  <c r="I1818" i="4"/>
  <c r="J1818" i="4"/>
  <c r="M1818" i="4" s="1"/>
  <c r="O1818" i="4" s="1"/>
  <c r="I1819" i="4"/>
  <c r="J1819" i="4"/>
  <c r="M1819" i="4" s="1"/>
  <c r="O1819" i="4" s="1"/>
  <c r="I1820" i="4"/>
  <c r="J1820" i="4"/>
  <c r="M1820" i="4" s="1"/>
  <c r="I1821" i="4"/>
  <c r="J1821" i="4"/>
  <c r="M1821" i="4" s="1"/>
  <c r="O1821" i="4" s="1"/>
  <c r="I1822" i="4"/>
  <c r="J1822" i="4"/>
  <c r="M1822" i="4" s="1"/>
  <c r="O1822" i="4" s="1"/>
  <c r="I1823" i="4"/>
  <c r="J1823" i="4"/>
  <c r="M1823" i="4" s="1"/>
  <c r="O1823" i="4" s="1"/>
  <c r="I1824" i="4"/>
  <c r="J1824" i="4"/>
  <c r="M1824" i="4" s="1"/>
  <c r="I1825" i="4"/>
  <c r="J1825" i="4"/>
  <c r="M1825" i="4" s="1"/>
  <c r="I1826" i="4"/>
  <c r="J1826" i="4"/>
  <c r="M1826" i="4" s="1"/>
  <c r="O1826" i="4" s="1"/>
  <c r="I1827" i="4"/>
  <c r="J1827" i="4"/>
  <c r="M1827" i="4" s="1"/>
  <c r="O1827" i="4" s="1"/>
  <c r="I1828" i="4"/>
  <c r="J1828" i="4"/>
  <c r="M1828" i="4" s="1"/>
  <c r="O1828" i="4" s="1"/>
  <c r="I1829" i="4"/>
  <c r="J1829" i="4"/>
  <c r="M1829" i="4" s="1"/>
  <c r="I1830" i="4"/>
  <c r="J1830" i="4"/>
  <c r="M1830" i="4" s="1"/>
  <c r="O1830" i="4" s="1"/>
  <c r="I1831" i="4"/>
  <c r="J1831" i="4"/>
  <c r="M1831" i="4" s="1"/>
  <c r="O1831" i="4" s="1"/>
  <c r="I1832" i="4"/>
  <c r="J1832" i="4"/>
  <c r="M1832" i="4" s="1"/>
  <c r="I1833" i="4"/>
  <c r="J1833" i="4"/>
  <c r="M1833" i="4" s="1"/>
  <c r="I1834" i="4"/>
  <c r="J1834" i="4"/>
  <c r="M1834" i="4" s="1"/>
  <c r="I1835" i="4"/>
  <c r="J1835" i="4"/>
  <c r="M1835" i="4" s="1"/>
  <c r="I1836" i="4"/>
  <c r="J1836" i="4"/>
  <c r="M1836" i="4" s="1"/>
  <c r="I1837" i="4"/>
  <c r="J1837" i="4"/>
  <c r="M1837" i="4" s="1"/>
  <c r="I1838" i="4"/>
  <c r="J1838" i="4"/>
  <c r="M1838" i="4" s="1"/>
  <c r="I1839" i="4"/>
  <c r="J1839" i="4"/>
  <c r="M1839" i="4" s="1"/>
  <c r="I1840" i="4"/>
  <c r="J1840" i="4"/>
  <c r="M1840" i="4" s="1"/>
  <c r="I1841" i="4"/>
  <c r="J1841" i="4"/>
  <c r="M1841" i="4" s="1"/>
  <c r="I1842" i="4"/>
  <c r="J1842" i="4"/>
  <c r="M1842" i="4" s="1"/>
  <c r="I1843" i="4"/>
  <c r="J1843" i="4"/>
  <c r="M1843" i="4" s="1"/>
  <c r="I1844" i="4"/>
  <c r="J1844" i="4"/>
  <c r="M1844" i="4" s="1"/>
  <c r="I1845" i="4"/>
  <c r="J1845" i="4"/>
  <c r="M1845" i="4" s="1"/>
  <c r="I1846" i="4"/>
  <c r="J1846" i="4"/>
  <c r="M1846" i="4" s="1"/>
  <c r="I1847" i="4"/>
  <c r="J1847" i="4"/>
  <c r="M1847" i="4" s="1"/>
  <c r="I1848" i="4"/>
  <c r="J1848" i="4"/>
  <c r="M1848" i="4" s="1"/>
  <c r="I1849" i="4"/>
  <c r="J1849" i="4"/>
  <c r="M1849" i="4" s="1"/>
  <c r="I1850" i="4"/>
  <c r="J1850" i="4"/>
  <c r="M1850" i="4" s="1"/>
  <c r="I1851" i="4"/>
  <c r="J1851" i="4"/>
  <c r="M1851" i="4" s="1"/>
  <c r="I1852" i="4"/>
  <c r="J1852" i="4"/>
  <c r="M1852" i="4" s="1"/>
  <c r="I1853" i="4"/>
  <c r="J1853" i="4"/>
  <c r="M1853" i="4" s="1"/>
  <c r="I1854" i="4"/>
  <c r="J1854" i="4"/>
  <c r="M1854" i="4" s="1"/>
  <c r="I1855" i="4"/>
  <c r="J1855" i="4"/>
  <c r="M1855" i="4" s="1"/>
  <c r="I1856" i="4"/>
  <c r="J1856" i="4"/>
  <c r="M1856" i="4" s="1"/>
  <c r="I1857" i="4"/>
  <c r="J1857" i="4"/>
  <c r="M1857" i="4" s="1"/>
  <c r="I1858" i="4"/>
  <c r="J1858" i="4"/>
  <c r="M1858" i="4" s="1"/>
  <c r="I1859" i="4"/>
  <c r="J1859" i="4"/>
  <c r="M1859" i="4" s="1"/>
  <c r="I1860" i="4"/>
  <c r="J1860" i="4"/>
  <c r="M1860" i="4" s="1"/>
  <c r="I1861" i="4"/>
  <c r="J1861" i="4"/>
  <c r="M1861" i="4" s="1"/>
  <c r="I1862" i="4"/>
  <c r="J1862" i="4"/>
  <c r="M1862" i="4" s="1"/>
  <c r="I1863" i="4"/>
  <c r="J1863" i="4"/>
  <c r="M1863" i="4" s="1"/>
  <c r="I1864" i="4"/>
  <c r="J1864" i="4"/>
  <c r="M1864" i="4" s="1"/>
  <c r="I1865" i="4"/>
  <c r="J1865" i="4"/>
  <c r="M1865" i="4" s="1"/>
  <c r="I1866" i="4"/>
  <c r="J1866" i="4"/>
  <c r="M1866" i="4" s="1"/>
  <c r="I1867" i="4"/>
  <c r="J1867" i="4"/>
  <c r="M1867" i="4" s="1"/>
  <c r="I1868" i="4"/>
  <c r="J1868" i="4"/>
  <c r="M1868" i="4" s="1"/>
  <c r="I1869" i="4"/>
  <c r="J1869" i="4"/>
  <c r="M1869" i="4" s="1"/>
  <c r="I1870" i="4"/>
  <c r="J1870" i="4"/>
  <c r="M1870" i="4" s="1"/>
  <c r="I1871" i="4"/>
  <c r="J1871" i="4"/>
  <c r="M1871" i="4" s="1"/>
  <c r="I1872" i="4"/>
  <c r="J1872" i="4"/>
  <c r="M1872" i="4" s="1"/>
  <c r="I1873" i="4"/>
  <c r="J1873" i="4"/>
  <c r="M1873" i="4" s="1"/>
  <c r="I1874" i="4"/>
  <c r="J1874" i="4"/>
  <c r="M1874" i="4" s="1"/>
  <c r="I1875" i="4"/>
  <c r="J1875" i="4"/>
  <c r="M1875" i="4" s="1"/>
  <c r="I1876" i="4"/>
  <c r="J1876" i="4"/>
  <c r="M1876" i="4" s="1"/>
  <c r="I1877" i="4"/>
  <c r="J1877" i="4"/>
  <c r="M1877" i="4" s="1"/>
  <c r="I1878" i="4"/>
  <c r="J1878" i="4"/>
  <c r="M1878" i="4" s="1"/>
  <c r="I1879" i="4"/>
  <c r="J1879" i="4"/>
  <c r="M1879" i="4" s="1"/>
  <c r="I1880" i="4"/>
  <c r="J1880" i="4"/>
  <c r="M1880" i="4" s="1"/>
  <c r="I1881" i="4"/>
  <c r="J1881" i="4"/>
  <c r="M1881" i="4" s="1"/>
  <c r="I1882" i="4"/>
  <c r="J1882" i="4"/>
  <c r="M1882" i="4" s="1"/>
  <c r="I1883" i="4"/>
  <c r="J1883" i="4"/>
  <c r="M1883" i="4" s="1"/>
  <c r="I1884" i="4"/>
  <c r="J1884" i="4"/>
  <c r="M1884" i="4" s="1"/>
  <c r="I1885" i="4"/>
  <c r="J1885" i="4"/>
  <c r="M1885" i="4" s="1"/>
  <c r="I1886" i="4"/>
  <c r="J1886" i="4"/>
  <c r="M1886" i="4" s="1"/>
  <c r="I1887" i="4"/>
  <c r="J1887" i="4"/>
  <c r="M1887" i="4" s="1"/>
  <c r="I1888" i="4"/>
  <c r="J1888" i="4"/>
  <c r="M1888" i="4" s="1"/>
  <c r="I1889" i="4"/>
  <c r="J1889" i="4"/>
  <c r="M1889" i="4" s="1"/>
  <c r="I1890" i="4"/>
  <c r="J1890" i="4"/>
  <c r="M1890" i="4" s="1"/>
  <c r="I1891" i="4"/>
  <c r="J1891" i="4"/>
  <c r="M1891" i="4" s="1"/>
  <c r="I1892" i="4"/>
  <c r="J1892" i="4"/>
  <c r="M1892" i="4" s="1"/>
  <c r="I1893" i="4"/>
  <c r="J1893" i="4"/>
  <c r="M1893" i="4" s="1"/>
  <c r="I1894" i="4"/>
  <c r="J1894" i="4"/>
  <c r="M1894" i="4" s="1"/>
  <c r="I1895" i="4"/>
  <c r="J1895" i="4"/>
  <c r="M1895" i="4" s="1"/>
  <c r="I1896" i="4"/>
  <c r="J1896" i="4"/>
  <c r="M1896" i="4" s="1"/>
  <c r="I1897" i="4"/>
  <c r="J1897" i="4"/>
  <c r="M1897" i="4" s="1"/>
  <c r="I1898" i="4"/>
  <c r="J1898" i="4"/>
  <c r="M1898" i="4" s="1"/>
  <c r="I1899" i="4"/>
  <c r="J1899" i="4"/>
  <c r="M1899" i="4" s="1"/>
  <c r="I1900" i="4"/>
  <c r="J1900" i="4"/>
  <c r="M1900" i="4" s="1"/>
  <c r="I1901" i="4"/>
  <c r="J1901" i="4"/>
  <c r="I1902" i="4"/>
  <c r="J1902" i="4"/>
  <c r="M1902" i="4" s="1"/>
  <c r="I1903" i="4"/>
  <c r="J1903" i="4"/>
  <c r="M1903" i="4" s="1"/>
  <c r="I1904" i="4"/>
  <c r="J1904" i="4"/>
  <c r="M1904" i="4" s="1"/>
  <c r="I1905" i="4"/>
  <c r="J1905" i="4"/>
  <c r="M1905" i="4" s="1"/>
  <c r="I1906" i="4"/>
  <c r="J1906" i="4"/>
  <c r="M1906" i="4" s="1"/>
  <c r="I1907" i="4"/>
  <c r="J1907" i="4"/>
  <c r="M1907" i="4" s="1"/>
  <c r="I1908" i="4"/>
  <c r="J1908" i="4"/>
  <c r="M1908" i="4" s="1"/>
  <c r="I1909" i="4"/>
  <c r="J1909" i="4"/>
  <c r="M1909" i="4" s="1"/>
  <c r="I1910" i="4"/>
  <c r="J1910" i="4"/>
  <c r="M1910" i="4" s="1"/>
  <c r="I1911" i="4"/>
  <c r="J1911" i="4"/>
  <c r="M1911" i="4" s="1"/>
  <c r="I1912" i="4"/>
  <c r="J1912" i="4"/>
  <c r="M1912" i="4" s="1"/>
  <c r="I1913" i="4"/>
  <c r="J1913" i="4"/>
  <c r="M1913" i="4" s="1"/>
  <c r="I1914" i="4"/>
  <c r="J1914" i="4"/>
  <c r="M1914" i="4" s="1"/>
  <c r="I1915" i="4"/>
  <c r="J1915" i="4"/>
  <c r="M1915" i="4" s="1"/>
  <c r="I1916" i="4"/>
  <c r="J1916" i="4"/>
  <c r="M1916" i="4" s="1"/>
  <c r="I1917" i="4"/>
  <c r="J1917" i="4"/>
  <c r="M1917" i="4" s="1"/>
  <c r="I1918" i="4"/>
  <c r="J1918" i="4"/>
  <c r="M1918" i="4" s="1"/>
  <c r="I1919" i="4"/>
  <c r="J1919" i="4"/>
  <c r="M1919" i="4" s="1"/>
  <c r="I1920" i="4"/>
  <c r="J1920" i="4"/>
  <c r="M1920" i="4" s="1"/>
  <c r="I1921" i="4"/>
  <c r="J1921" i="4"/>
  <c r="M1921" i="4" s="1"/>
  <c r="I1922" i="4"/>
  <c r="J1922" i="4"/>
  <c r="M1922" i="4" s="1"/>
  <c r="I1923" i="4"/>
  <c r="J1923" i="4"/>
  <c r="M1923" i="4" s="1"/>
  <c r="I1924" i="4"/>
  <c r="J1924" i="4"/>
  <c r="M1924" i="4" s="1"/>
  <c r="I1925" i="4"/>
  <c r="J1925" i="4"/>
  <c r="M1925" i="4" s="1"/>
  <c r="I1926" i="4"/>
  <c r="J1926" i="4"/>
  <c r="M1926" i="4" s="1"/>
  <c r="I1927" i="4"/>
  <c r="J1927" i="4"/>
  <c r="M1927" i="4" s="1"/>
  <c r="I1928" i="4"/>
  <c r="J1928" i="4"/>
  <c r="M1928" i="4" s="1"/>
  <c r="I1929" i="4"/>
  <c r="J1929" i="4"/>
  <c r="M1929" i="4" s="1"/>
  <c r="I1930" i="4"/>
  <c r="J1930" i="4"/>
  <c r="M1930" i="4" s="1"/>
  <c r="I1931" i="4"/>
  <c r="J1931" i="4"/>
  <c r="M1931" i="4" s="1"/>
  <c r="I1932" i="4"/>
  <c r="J1932" i="4"/>
  <c r="M1932" i="4" s="1"/>
  <c r="I1933" i="4"/>
  <c r="J1933" i="4"/>
  <c r="M1933" i="4" s="1"/>
  <c r="I1934" i="4"/>
  <c r="J1934" i="4"/>
  <c r="M1934" i="4" s="1"/>
  <c r="I1935" i="4"/>
  <c r="J1935" i="4"/>
  <c r="M1935" i="4" s="1"/>
  <c r="I1936" i="4"/>
  <c r="J1936" i="4"/>
  <c r="M1936" i="4" s="1"/>
  <c r="I1937" i="4"/>
  <c r="J1937" i="4"/>
  <c r="M1937" i="4" s="1"/>
  <c r="I1938" i="4"/>
  <c r="J1938" i="4"/>
  <c r="M1938" i="4" s="1"/>
  <c r="I1939" i="4"/>
  <c r="J1939" i="4"/>
  <c r="M1939" i="4" s="1"/>
  <c r="I1940" i="4"/>
  <c r="J1940" i="4"/>
  <c r="M1940" i="4" s="1"/>
  <c r="I1941" i="4"/>
  <c r="J1941" i="4"/>
  <c r="M1941" i="4" s="1"/>
  <c r="I1942" i="4"/>
  <c r="J1942" i="4"/>
  <c r="M1942" i="4" s="1"/>
  <c r="I1943" i="4"/>
  <c r="J1943" i="4"/>
  <c r="M1943" i="4" s="1"/>
  <c r="I1944" i="4"/>
  <c r="J1944" i="4"/>
  <c r="M1944" i="4" s="1"/>
  <c r="I1945" i="4"/>
  <c r="J1945" i="4"/>
  <c r="M1945" i="4" s="1"/>
  <c r="I1946" i="4"/>
  <c r="J1946" i="4"/>
  <c r="M1946" i="4" s="1"/>
  <c r="I1947" i="4"/>
  <c r="J1947" i="4"/>
  <c r="M1947" i="4" s="1"/>
  <c r="I1948" i="4"/>
  <c r="J1948" i="4"/>
  <c r="M1948" i="4" s="1"/>
  <c r="I1949" i="4"/>
  <c r="J1949" i="4"/>
  <c r="M1949" i="4" s="1"/>
  <c r="I1950" i="4"/>
  <c r="J1950" i="4"/>
  <c r="M1950" i="4" s="1"/>
  <c r="I1951" i="4"/>
  <c r="J1951" i="4"/>
  <c r="M1951" i="4" s="1"/>
  <c r="I1952" i="4"/>
  <c r="J1952" i="4"/>
  <c r="M1952" i="4" s="1"/>
  <c r="I1953" i="4"/>
  <c r="J1953" i="4"/>
  <c r="M1953" i="4" s="1"/>
  <c r="I1954" i="4"/>
  <c r="J1954" i="4"/>
  <c r="M1954" i="4" s="1"/>
  <c r="I1955" i="4"/>
  <c r="J1955" i="4"/>
  <c r="M1955" i="4" s="1"/>
  <c r="I1956" i="4"/>
  <c r="J1956" i="4"/>
  <c r="M1956" i="4" s="1"/>
  <c r="I1957" i="4"/>
  <c r="J1957" i="4"/>
  <c r="M1957" i="4" s="1"/>
  <c r="I1958" i="4"/>
  <c r="J1958" i="4"/>
  <c r="M1958" i="4" s="1"/>
  <c r="I1959" i="4"/>
  <c r="J1959" i="4"/>
  <c r="M1959" i="4" s="1"/>
  <c r="I1960" i="4"/>
  <c r="J1960" i="4"/>
  <c r="M1960" i="4" s="1"/>
  <c r="I1961" i="4"/>
  <c r="J1961" i="4"/>
  <c r="M1961" i="4" s="1"/>
  <c r="I1962" i="4"/>
  <c r="J1962" i="4"/>
  <c r="M1962" i="4" s="1"/>
  <c r="I1963" i="4"/>
  <c r="J1963" i="4"/>
  <c r="M1963" i="4" s="1"/>
  <c r="I1964" i="4"/>
  <c r="J1964" i="4"/>
  <c r="M1964" i="4" s="1"/>
  <c r="I1965" i="4"/>
  <c r="J1965" i="4"/>
  <c r="M1965" i="4" s="1"/>
  <c r="I1966" i="4"/>
  <c r="J1966" i="4"/>
  <c r="M1966" i="4" s="1"/>
  <c r="I1967" i="4"/>
  <c r="J1967" i="4"/>
  <c r="M1967" i="4" s="1"/>
  <c r="I1968" i="4"/>
  <c r="J1968" i="4"/>
  <c r="M1968" i="4" s="1"/>
  <c r="I1969" i="4"/>
  <c r="J1969" i="4"/>
  <c r="M1969" i="4" s="1"/>
  <c r="I1970" i="4"/>
  <c r="J1970" i="4"/>
  <c r="M1970" i="4" s="1"/>
  <c r="I1971" i="4"/>
  <c r="J1971" i="4"/>
  <c r="M1971" i="4" s="1"/>
  <c r="I1972" i="4"/>
  <c r="J1972" i="4"/>
  <c r="M1972" i="4" s="1"/>
  <c r="I1973" i="4"/>
  <c r="J1973" i="4"/>
  <c r="M1973" i="4" s="1"/>
  <c r="I1974" i="4"/>
  <c r="J1974" i="4"/>
  <c r="M1974" i="4" s="1"/>
  <c r="I1975" i="4"/>
  <c r="J1975" i="4"/>
  <c r="M1975" i="4" s="1"/>
  <c r="I1976" i="4"/>
  <c r="J1976" i="4"/>
  <c r="M1976" i="4" s="1"/>
  <c r="I1977" i="4"/>
  <c r="J1977" i="4"/>
  <c r="M1977" i="4" s="1"/>
  <c r="I1978" i="4"/>
  <c r="J1978" i="4"/>
  <c r="M1978" i="4" s="1"/>
  <c r="I1979" i="4"/>
  <c r="J1979" i="4"/>
  <c r="M1979" i="4" s="1"/>
  <c r="I1980" i="4"/>
  <c r="J1980" i="4"/>
  <c r="M1980" i="4" s="1"/>
  <c r="I1981" i="4"/>
  <c r="J1981" i="4"/>
  <c r="M1981" i="4" s="1"/>
  <c r="I1982" i="4"/>
  <c r="J1982" i="4"/>
  <c r="M1982" i="4" s="1"/>
  <c r="I1983" i="4"/>
  <c r="J1983" i="4"/>
  <c r="M1983" i="4" s="1"/>
  <c r="I1984" i="4"/>
  <c r="J1984" i="4"/>
  <c r="M1984" i="4" s="1"/>
  <c r="I1985" i="4"/>
  <c r="J1985" i="4"/>
  <c r="M1985" i="4" s="1"/>
  <c r="I1986" i="4"/>
  <c r="J1986" i="4"/>
  <c r="M1986" i="4" s="1"/>
  <c r="I1987" i="4"/>
  <c r="J1987" i="4"/>
  <c r="M1987" i="4" s="1"/>
  <c r="I1988" i="4"/>
  <c r="J1988" i="4"/>
  <c r="M1988" i="4" s="1"/>
  <c r="I1989" i="4"/>
  <c r="J1989" i="4"/>
  <c r="M1989" i="4" s="1"/>
  <c r="I1990" i="4"/>
  <c r="J1990" i="4"/>
  <c r="M1990" i="4" s="1"/>
  <c r="I1991" i="4"/>
  <c r="J1991" i="4"/>
  <c r="M1991" i="4" s="1"/>
  <c r="I1992" i="4"/>
  <c r="J1992" i="4"/>
  <c r="M1992" i="4" s="1"/>
  <c r="I1993" i="4"/>
  <c r="J1993" i="4"/>
  <c r="M1993" i="4" s="1"/>
  <c r="I1994" i="4"/>
  <c r="J1994" i="4"/>
  <c r="M1994" i="4" s="1"/>
  <c r="I1995" i="4"/>
  <c r="J1995" i="4"/>
  <c r="M1995" i="4" s="1"/>
  <c r="I1996" i="4"/>
  <c r="J1996" i="4"/>
  <c r="M1996" i="4" s="1"/>
  <c r="I1997" i="4"/>
  <c r="J1997" i="4"/>
  <c r="M1997" i="4" s="1"/>
  <c r="I1998" i="4"/>
  <c r="J1998" i="4"/>
  <c r="M1998" i="4" s="1"/>
  <c r="I1999" i="4"/>
  <c r="J1999" i="4"/>
  <c r="M1999" i="4" s="1"/>
  <c r="I2000" i="4"/>
  <c r="J2000" i="4"/>
  <c r="M2000" i="4" s="1"/>
  <c r="I2001" i="4"/>
  <c r="J2001" i="4"/>
  <c r="M2001" i="4" s="1"/>
  <c r="I2002" i="4"/>
  <c r="J2002" i="4"/>
  <c r="M2002" i="4" s="1"/>
  <c r="I2003" i="4"/>
  <c r="J2003" i="4"/>
  <c r="M2003" i="4" s="1"/>
  <c r="I2004" i="4"/>
  <c r="J2004" i="4"/>
  <c r="M2004" i="4" s="1"/>
  <c r="I2005" i="4"/>
  <c r="J2005" i="4"/>
  <c r="M2005" i="4" s="1"/>
  <c r="I2006" i="4"/>
  <c r="J2006" i="4"/>
  <c r="M2006" i="4" s="1"/>
  <c r="I2007" i="4"/>
  <c r="J2007" i="4"/>
  <c r="M2007" i="4" s="1"/>
  <c r="I2008" i="4"/>
  <c r="J2008" i="4"/>
  <c r="M2008" i="4" s="1"/>
  <c r="I2009" i="4"/>
  <c r="J2009" i="4"/>
  <c r="M2009" i="4" s="1"/>
  <c r="I2010" i="4"/>
  <c r="J2010" i="4"/>
  <c r="M2010" i="4" s="1"/>
  <c r="I2011" i="4"/>
  <c r="J2011" i="4"/>
  <c r="M2011" i="4" s="1"/>
  <c r="I2012" i="4"/>
  <c r="J2012" i="4"/>
  <c r="M2012" i="4" s="1"/>
  <c r="I2013" i="4"/>
  <c r="J2013" i="4"/>
  <c r="M2013" i="4" s="1"/>
  <c r="I2014" i="4"/>
  <c r="J2014" i="4"/>
  <c r="M2014" i="4" s="1"/>
  <c r="I2015" i="4"/>
  <c r="J2015" i="4"/>
  <c r="M2015" i="4" s="1"/>
  <c r="I2016" i="4"/>
  <c r="J2016" i="4"/>
  <c r="M2016" i="4" s="1"/>
  <c r="I2017" i="4"/>
  <c r="J2017" i="4"/>
  <c r="M2017" i="4" s="1"/>
  <c r="I2018" i="4"/>
  <c r="J2018" i="4"/>
  <c r="M2018" i="4" s="1"/>
  <c r="I2019" i="4"/>
  <c r="J2019" i="4"/>
  <c r="M2019" i="4" s="1"/>
  <c r="I2020" i="4"/>
  <c r="J2020" i="4"/>
  <c r="M2020" i="4" s="1"/>
  <c r="I2021" i="4"/>
  <c r="J2021" i="4"/>
  <c r="M2021" i="4" s="1"/>
  <c r="I2022" i="4"/>
  <c r="J2022" i="4"/>
  <c r="M2022" i="4" s="1"/>
  <c r="I2023" i="4"/>
  <c r="J2023" i="4"/>
  <c r="M2023" i="4" s="1"/>
  <c r="I2024" i="4"/>
  <c r="J2024" i="4"/>
  <c r="M2024" i="4" s="1"/>
  <c r="I2025" i="4"/>
  <c r="J2025" i="4"/>
  <c r="M2025" i="4" s="1"/>
  <c r="I2026" i="4"/>
  <c r="J2026" i="4"/>
  <c r="M2026" i="4" s="1"/>
  <c r="I2027" i="4"/>
  <c r="J2027" i="4"/>
  <c r="M2027" i="4" s="1"/>
  <c r="I2028" i="4"/>
  <c r="J2028" i="4"/>
  <c r="M2028" i="4" s="1"/>
  <c r="I2029" i="4"/>
  <c r="J2029" i="4"/>
  <c r="M2029" i="4" s="1"/>
  <c r="I2030" i="4"/>
  <c r="J2030" i="4"/>
  <c r="M2030" i="4" s="1"/>
  <c r="I2031" i="4"/>
  <c r="J2031" i="4"/>
  <c r="M2031" i="4" s="1"/>
  <c r="I2032" i="4"/>
  <c r="J2032" i="4"/>
  <c r="M2032" i="4" s="1"/>
  <c r="I2033" i="4"/>
  <c r="J2033" i="4"/>
  <c r="M2033" i="4" s="1"/>
  <c r="I2034" i="4"/>
  <c r="J2034" i="4"/>
  <c r="M2034" i="4" s="1"/>
  <c r="I2035" i="4"/>
  <c r="J2035" i="4"/>
  <c r="M2035" i="4" s="1"/>
  <c r="I2036" i="4"/>
  <c r="J2036" i="4"/>
  <c r="I2037" i="4"/>
  <c r="J2037" i="4"/>
  <c r="M2037" i="4" s="1"/>
  <c r="I2038" i="4"/>
  <c r="J2038" i="4"/>
  <c r="M2038" i="4" s="1"/>
  <c r="I2039" i="4"/>
  <c r="J2039" i="4"/>
  <c r="M2039" i="4" s="1"/>
  <c r="I2040" i="4"/>
  <c r="J2040" i="4"/>
  <c r="M2040" i="4" s="1"/>
  <c r="I2041" i="4"/>
  <c r="J2041" i="4"/>
  <c r="M2041" i="4" s="1"/>
  <c r="I2042" i="4"/>
  <c r="J2042" i="4"/>
  <c r="M2042" i="4" s="1"/>
  <c r="I2043" i="4"/>
  <c r="J2043" i="4"/>
  <c r="M2043" i="4" s="1"/>
  <c r="I2044" i="4"/>
  <c r="J2044" i="4"/>
  <c r="M2044" i="4" s="1"/>
  <c r="I2045" i="4"/>
  <c r="J2045" i="4"/>
  <c r="M2045" i="4" s="1"/>
  <c r="I2046" i="4"/>
  <c r="J2046" i="4"/>
  <c r="M2046" i="4" s="1"/>
  <c r="I2047" i="4"/>
  <c r="J2047" i="4"/>
  <c r="M2047" i="4" s="1"/>
  <c r="I2048" i="4"/>
  <c r="J2048" i="4"/>
  <c r="M2048" i="4" s="1"/>
  <c r="I2049" i="4"/>
  <c r="J2049" i="4"/>
  <c r="M2049" i="4" s="1"/>
  <c r="I2050" i="4"/>
  <c r="J2050" i="4"/>
  <c r="M2050" i="4" s="1"/>
  <c r="I2051" i="4"/>
  <c r="J2051" i="4"/>
  <c r="M2051" i="4" s="1"/>
  <c r="I2052" i="4"/>
  <c r="J2052" i="4"/>
  <c r="M2052" i="4" s="1"/>
  <c r="I2053" i="4"/>
  <c r="J2053" i="4"/>
  <c r="M2053" i="4" s="1"/>
  <c r="I2054" i="4"/>
  <c r="J2054" i="4"/>
  <c r="M2054" i="4" s="1"/>
  <c r="I2055" i="4"/>
  <c r="J2055" i="4"/>
  <c r="M2055" i="4" s="1"/>
  <c r="I2056" i="4"/>
  <c r="J2056" i="4"/>
  <c r="M2056" i="4" s="1"/>
  <c r="I2057" i="4"/>
  <c r="J2057" i="4"/>
  <c r="M2057" i="4" s="1"/>
  <c r="I2058" i="4"/>
  <c r="J2058" i="4"/>
  <c r="M2058" i="4" s="1"/>
  <c r="I2059" i="4"/>
  <c r="J2059" i="4"/>
  <c r="M2059" i="4" s="1"/>
  <c r="I2060" i="4"/>
  <c r="J2060" i="4"/>
  <c r="M2060" i="4" s="1"/>
  <c r="I2061" i="4"/>
  <c r="J2061" i="4"/>
  <c r="M2061" i="4" s="1"/>
  <c r="I2062" i="4"/>
  <c r="J2062" i="4"/>
  <c r="M2062" i="4" s="1"/>
  <c r="I2063" i="4"/>
  <c r="J2063" i="4"/>
  <c r="M2063" i="4" s="1"/>
  <c r="I2064" i="4"/>
  <c r="J2064" i="4"/>
  <c r="M2064" i="4" s="1"/>
  <c r="I2065" i="4"/>
  <c r="J2065" i="4"/>
  <c r="M2065" i="4" s="1"/>
  <c r="I2066" i="4"/>
  <c r="J2066" i="4"/>
  <c r="M2066" i="4" s="1"/>
  <c r="I2067" i="4"/>
  <c r="J2067" i="4"/>
  <c r="M2067" i="4" s="1"/>
  <c r="I2068" i="4"/>
  <c r="J2068" i="4"/>
  <c r="M2068" i="4" s="1"/>
  <c r="I2069" i="4"/>
  <c r="J2069" i="4"/>
  <c r="M2069" i="4" s="1"/>
  <c r="I2070" i="4"/>
  <c r="J2070" i="4"/>
  <c r="M2070" i="4" s="1"/>
  <c r="I2071" i="4"/>
  <c r="J2071" i="4"/>
  <c r="M2071" i="4" s="1"/>
  <c r="I2072" i="4"/>
  <c r="J2072" i="4"/>
  <c r="M2072" i="4" s="1"/>
  <c r="I2073" i="4"/>
  <c r="J2073" i="4"/>
  <c r="M2073" i="4" s="1"/>
  <c r="I2074" i="4"/>
  <c r="J2074" i="4"/>
  <c r="M2074" i="4" s="1"/>
  <c r="I2075" i="4"/>
  <c r="J2075" i="4"/>
  <c r="M2075" i="4" s="1"/>
  <c r="I2076" i="4"/>
  <c r="J2076" i="4"/>
  <c r="M2076" i="4" s="1"/>
  <c r="I2077" i="4"/>
  <c r="J2077" i="4"/>
  <c r="M2077" i="4" s="1"/>
  <c r="I2078" i="4"/>
  <c r="J2078" i="4"/>
  <c r="M2078" i="4" s="1"/>
  <c r="I2079" i="4"/>
  <c r="J2079" i="4"/>
  <c r="M2079" i="4" s="1"/>
  <c r="I2080" i="4"/>
  <c r="J2080" i="4"/>
  <c r="M2080" i="4" s="1"/>
  <c r="I2081" i="4"/>
  <c r="J2081" i="4"/>
  <c r="M2081" i="4" s="1"/>
  <c r="I2082" i="4"/>
  <c r="J2082" i="4"/>
  <c r="M2082" i="4" s="1"/>
  <c r="I2083" i="4"/>
  <c r="J2083" i="4"/>
  <c r="M2083" i="4" s="1"/>
  <c r="I2084" i="4"/>
  <c r="J2084" i="4"/>
  <c r="M2084" i="4" s="1"/>
  <c r="I2085" i="4"/>
  <c r="J2085" i="4"/>
  <c r="M2085" i="4" s="1"/>
  <c r="I2086" i="4"/>
  <c r="J2086" i="4"/>
  <c r="M2086" i="4" s="1"/>
  <c r="I2087" i="4"/>
  <c r="J2087" i="4"/>
  <c r="M2087" i="4" s="1"/>
  <c r="I2088" i="4"/>
  <c r="J2088" i="4"/>
  <c r="M2088" i="4" s="1"/>
  <c r="I2089" i="4"/>
  <c r="J2089" i="4"/>
  <c r="M2089" i="4" s="1"/>
  <c r="I2090" i="4"/>
  <c r="J2090" i="4"/>
  <c r="M2090" i="4" s="1"/>
  <c r="I2091" i="4"/>
  <c r="J2091" i="4"/>
  <c r="M2091" i="4" s="1"/>
  <c r="I2092" i="4"/>
  <c r="J2092" i="4"/>
  <c r="M2092" i="4" s="1"/>
  <c r="I2093" i="4"/>
  <c r="J2093" i="4"/>
  <c r="M2093" i="4" s="1"/>
  <c r="I2094" i="4"/>
  <c r="J2094" i="4"/>
  <c r="M2094" i="4" s="1"/>
  <c r="I2095" i="4"/>
  <c r="J2095" i="4"/>
  <c r="M2095" i="4" s="1"/>
  <c r="I2096" i="4"/>
  <c r="J2096" i="4"/>
  <c r="M2096" i="4" s="1"/>
  <c r="I2097" i="4"/>
  <c r="J2097" i="4"/>
  <c r="M2097" i="4" s="1"/>
  <c r="I2098" i="4"/>
  <c r="J2098" i="4"/>
  <c r="M2098" i="4" s="1"/>
  <c r="I2099" i="4"/>
  <c r="J2099" i="4"/>
  <c r="M2099" i="4" s="1"/>
  <c r="I2100" i="4"/>
  <c r="J2100" i="4"/>
  <c r="M2100" i="4" s="1"/>
  <c r="I2101" i="4"/>
  <c r="J2101" i="4"/>
  <c r="M2101" i="4" s="1"/>
  <c r="I2102" i="4"/>
  <c r="J2102" i="4"/>
  <c r="M2102" i="4" s="1"/>
  <c r="I2103" i="4"/>
  <c r="J2103" i="4"/>
  <c r="M2103" i="4" s="1"/>
  <c r="I2104" i="4"/>
  <c r="J2104" i="4"/>
  <c r="M2104" i="4" s="1"/>
  <c r="I2105" i="4"/>
  <c r="J2105" i="4"/>
  <c r="M2105" i="4" s="1"/>
  <c r="I2106" i="4"/>
  <c r="J2106" i="4"/>
  <c r="M2106" i="4" s="1"/>
  <c r="I2107" i="4"/>
  <c r="J2107" i="4"/>
  <c r="M2107" i="4" s="1"/>
  <c r="I2108" i="4"/>
  <c r="J2108" i="4"/>
  <c r="M2108" i="4" s="1"/>
  <c r="I2109" i="4"/>
  <c r="J2109" i="4"/>
  <c r="M2109" i="4" s="1"/>
  <c r="I2110" i="4"/>
  <c r="J2110" i="4"/>
  <c r="M2110" i="4" s="1"/>
  <c r="I2111" i="4"/>
  <c r="J2111" i="4"/>
  <c r="M2111" i="4" s="1"/>
  <c r="I2112" i="4"/>
  <c r="J2112" i="4"/>
  <c r="M2112" i="4" s="1"/>
  <c r="I2113" i="4"/>
  <c r="J2113" i="4"/>
  <c r="M2113" i="4" s="1"/>
  <c r="I2114" i="4"/>
  <c r="J2114" i="4"/>
  <c r="M2114" i="4" s="1"/>
  <c r="I2115" i="4"/>
  <c r="J2115" i="4"/>
  <c r="M2115" i="4" s="1"/>
  <c r="I2116" i="4"/>
  <c r="J2116" i="4"/>
  <c r="M2116" i="4" s="1"/>
  <c r="I2117" i="4"/>
  <c r="J2117" i="4"/>
  <c r="M2117" i="4" s="1"/>
  <c r="I2118" i="4"/>
  <c r="J2118" i="4"/>
  <c r="M2118" i="4" s="1"/>
  <c r="I2119" i="4"/>
  <c r="J2119" i="4"/>
  <c r="M2119" i="4" s="1"/>
  <c r="I2120" i="4"/>
  <c r="J2120" i="4"/>
  <c r="M2120" i="4" s="1"/>
  <c r="I2121" i="4"/>
  <c r="J2121" i="4"/>
  <c r="M2121" i="4" s="1"/>
  <c r="I2122" i="4"/>
  <c r="J2122" i="4"/>
  <c r="M2122" i="4" s="1"/>
  <c r="I2123" i="4"/>
  <c r="J2123" i="4"/>
  <c r="M2123" i="4" s="1"/>
  <c r="I2124" i="4"/>
  <c r="J2124" i="4"/>
  <c r="M2124" i="4" s="1"/>
  <c r="I2125" i="4"/>
  <c r="J2125" i="4"/>
  <c r="M2125" i="4" s="1"/>
  <c r="I2126" i="4"/>
  <c r="J2126" i="4"/>
  <c r="M2126" i="4" s="1"/>
  <c r="I2127" i="4"/>
  <c r="J2127" i="4"/>
  <c r="M2127" i="4" s="1"/>
  <c r="I2128" i="4"/>
  <c r="J2128" i="4"/>
  <c r="M2128" i="4" s="1"/>
  <c r="I2129" i="4"/>
  <c r="J2129" i="4"/>
  <c r="M2129" i="4" s="1"/>
  <c r="I2130" i="4"/>
  <c r="J2130" i="4"/>
  <c r="M2130" i="4" s="1"/>
  <c r="I2131" i="4"/>
  <c r="J2131" i="4"/>
  <c r="M2131" i="4" s="1"/>
  <c r="I2132" i="4"/>
  <c r="J2132" i="4"/>
  <c r="M2132" i="4" s="1"/>
  <c r="I2133" i="4"/>
  <c r="J2133" i="4"/>
  <c r="M2133" i="4" s="1"/>
  <c r="I2134" i="4"/>
  <c r="J2134" i="4"/>
  <c r="M2134" i="4" s="1"/>
  <c r="J1714" i="4"/>
  <c r="I1714" i="4"/>
  <c r="I1289" i="4"/>
  <c r="J1289" i="4"/>
  <c r="I1290" i="4"/>
  <c r="J1290" i="4"/>
  <c r="I1291" i="4"/>
  <c r="J1291" i="4"/>
  <c r="M1291" i="4" s="1"/>
  <c r="O1291" i="4" s="1"/>
  <c r="I1292" i="4"/>
  <c r="J1292" i="4"/>
  <c r="M1292" i="4" s="1"/>
  <c r="I1293" i="4"/>
  <c r="J1293" i="4"/>
  <c r="M1293" i="4" s="1"/>
  <c r="O1293" i="4" s="1"/>
  <c r="P1293" i="4" s="1"/>
  <c r="I1294" i="4"/>
  <c r="J1294" i="4"/>
  <c r="M1294" i="4" s="1"/>
  <c r="O1294" i="4" s="1"/>
  <c r="I1295" i="4"/>
  <c r="J1295" i="4"/>
  <c r="M1295" i="4" s="1"/>
  <c r="I1296" i="4"/>
  <c r="J1296" i="4"/>
  <c r="M1296" i="4" s="1"/>
  <c r="O1296" i="4" s="1"/>
  <c r="P1296" i="4" s="1"/>
  <c r="I1297" i="4"/>
  <c r="J1297" i="4"/>
  <c r="M1297" i="4" s="1"/>
  <c r="O1297" i="4" s="1"/>
  <c r="I1298" i="4"/>
  <c r="J1298" i="4"/>
  <c r="M1298" i="4" s="1"/>
  <c r="I1299" i="4"/>
  <c r="J1299" i="4"/>
  <c r="M1299" i="4" s="1"/>
  <c r="O1299" i="4" s="1"/>
  <c r="P1299" i="4" s="1"/>
  <c r="I1300" i="4"/>
  <c r="J1300" i="4"/>
  <c r="M1300" i="4" s="1"/>
  <c r="O1300" i="4" s="1"/>
  <c r="I1301" i="4"/>
  <c r="J1301" i="4"/>
  <c r="M1301" i="4" s="1"/>
  <c r="I1302" i="4"/>
  <c r="J1302" i="4"/>
  <c r="M1302" i="4" s="1"/>
  <c r="O1302" i="4" s="1"/>
  <c r="P1302" i="4" s="1"/>
  <c r="I1303" i="4"/>
  <c r="J1303" i="4"/>
  <c r="M1303" i="4" s="1"/>
  <c r="O1303" i="4" s="1"/>
  <c r="I1304" i="4"/>
  <c r="J1304" i="4"/>
  <c r="M1304" i="4" s="1"/>
  <c r="I1305" i="4"/>
  <c r="J1305" i="4"/>
  <c r="M1305" i="4" s="1"/>
  <c r="O1305" i="4" s="1"/>
  <c r="P1305" i="4" s="1"/>
  <c r="I1306" i="4"/>
  <c r="J1306" i="4"/>
  <c r="M1306" i="4" s="1"/>
  <c r="O1306" i="4" s="1"/>
  <c r="I1307" i="4"/>
  <c r="J1307" i="4"/>
  <c r="M1307" i="4" s="1"/>
  <c r="I1308" i="4"/>
  <c r="J1308" i="4"/>
  <c r="M1308" i="4" s="1"/>
  <c r="O1308" i="4" s="1"/>
  <c r="P1308" i="4" s="1"/>
  <c r="I1309" i="4"/>
  <c r="J1309" i="4"/>
  <c r="M1309" i="4" s="1"/>
  <c r="O1309" i="4" s="1"/>
  <c r="I1310" i="4"/>
  <c r="J1310" i="4"/>
  <c r="M1310" i="4" s="1"/>
  <c r="I1311" i="4"/>
  <c r="J1311" i="4"/>
  <c r="M1311" i="4" s="1"/>
  <c r="O1311" i="4" s="1"/>
  <c r="P1311" i="4" s="1"/>
  <c r="I1312" i="4"/>
  <c r="J1312" i="4"/>
  <c r="M1312" i="4" s="1"/>
  <c r="O1312" i="4" s="1"/>
  <c r="I1313" i="4"/>
  <c r="J1313" i="4"/>
  <c r="M1313" i="4" s="1"/>
  <c r="I1314" i="4"/>
  <c r="J1314" i="4"/>
  <c r="M1314" i="4" s="1"/>
  <c r="O1314" i="4" s="1"/>
  <c r="P1314" i="4" s="1"/>
  <c r="I1315" i="4"/>
  <c r="J1315" i="4"/>
  <c r="M1315" i="4" s="1"/>
  <c r="O1315" i="4" s="1"/>
  <c r="I1316" i="4"/>
  <c r="J1316" i="4"/>
  <c r="M1316" i="4" s="1"/>
  <c r="I1317" i="4"/>
  <c r="J1317" i="4"/>
  <c r="M1317" i="4" s="1"/>
  <c r="O1317" i="4" s="1"/>
  <c r="P1317" i="4" s="1"/>
  <c r="I1318" i="4"/>
  <c r="J1318" i="4"/>
  <c r="M1318" i="4" s="1"/>
  <c r="O1318" i="4" s="1"/>
  <c r="I1319" i="4"/>
  <c r="J1319" i="4"/>
  <c r="M1319" i="4" s="1"/>
  <c r="I1320" i="4"/>
  <c r="J1320" i="4"/>
  <c r="M1320" i="4" s="1"/>
  <c r="O1320" i="4" s="1"/>
  <c r="I1321" i="4"/>
  <c r="J1321" i="4"/>
  <c r="M1321" i="4" s="1"/>
  <c r="I1322" i="4"/>
  <c r="J1322" i="4"/>
  <c r="M1322" i="4" s="1"/>
  <c r="I1323" i="4"/>
  <c r="J1323" i="4"/>
  <c r="M1323" i="4" s="1"/>
  <c r="O1323" i="4" s="1"/>
  <c r="I1324" i="4"/>
  <c r="J1324" i="4"/>
  <c r="M1324" i="4" s="1"/>
  <c r="I1325" i="4"/>
  <c r="J1325" i="4"/>
  <c r="M1325" i="4" s="1"/>
  <c r="I1326" i="4"/>
  <c r="J1326" i="4"/>
  <c r="M1326" i="4" s="1"/>
  <c r="O1326" i="4" s="1"/>
  <c r="I1327" i="4"/>
  <c r="J1327" i="4"/>
  <c r="M1327" i="4" s="1"/>
  <c r="I1328" i="4"/>
  <c r="J1328" i="4"/>
  <c r="M1328" i="4" s="1"/>
  <c r="I1329" i="4"/>
  <c r="J1329" i="4"/>
  <c r="M1329" i="4" s="1"/>
  <c r="O1329" i="4" s="1"/>
  <c r="I1330" i="4"/>
  <c r="J1330" i="4"/>
  <c r="M1330" i="4" s="1"/>
  <c r="I1331" i="4"/>
  <c r="J1331" i="4"/>
  <c r="M1331" i="4" s="1"/>
  <c r="I1332" i="4"/>
  <c r="J1332" i="4"/>
  <c r="M1332" i="4" s="1"/>
  <c r="O1332" i="4" s="1"/>
  <c r="I1333" i="4"/>
  <c r="J1333" i="4"/>
  <c r="M1333" i="4" s="1"/>
  <c r="I1334" i="4"/>
  <c r="J1334" i="4"/>
  <c r="M1334" i="4" s="1"/>
  <c r="I1335" i="4"/>
  <c r="I1336" i="4"/>
  <c r="J1336" i="4"/>
  <c r="M1336" i="4" s="1"/>
  <c r="I1337" i="4"/>
  <c r="J1337" i="4"/>
  <c r="M1337" i="4" s="1"/>
  <c r="I1338" i="4"/>
  <c r="J1338" i="4"/>
  <c r="M1338" i="4" s="1"/>
  <c r="O1338" i="4" s="1"/>
  <c r="I1339" i="4"/>
  <c r="J1339" i="4"/>
  <c r="M1339" i="4" s="1"/>
  <c r="I1340" i="4"/>
  <c r="J1340" i="4"/>
  <c r="M1340" i="4" s="1"/>
  <c r="I1341" i="4"/>
  <c r="J1341" i="4"/>
  <c r="M1341" i="4" s="1"/>
  <c r="O1341" i="4" s="1"/>
  <c r="I1342" i="4"/>
  <c r="J1342" i="4"/>
  <c r="M1342" i="4" s="1"/>
  <c r="I1343" i="4"/>
  <c r="J1343" i="4"/>
  <c r="M1343" i="4" s="1"/>
  <c r="I1344" i="4"/>
  <c r="J1344" i="4"/>
  <c r="M1344" i="4" s="1"/>
  <c r="O1344" i="4" s="1"/>
  <c r="I1345" i="4"/>
  <c r="J1345" i="4"/>
  <c r="M1345" i="4" s="1"/>
  <c r="I1346" i="4"/>
  <c r="J1346" i="4"/>
  <c r="M1346" i="4" s="1"/>
  <c r="I1347" i="4"/>
  <c r="J1347" i="4"/>
  <c r="M1347" i="4" s="1"/>
  <c r="O1347" i="4" s="1"/>
  <c r="I1348" i="4"/>
  <c r="J1348" i="4"/>
  <c r="M1348" i="4" s="1"/>
  <c r="O1348" i="4" s="1"/>
  <c r="P1348" i="4" s="1"/>
  <c r="I1349" i="4"/>
  <c r="J1349" i="4"/>
  <c r="M1349" i="4" s="1"/>
  <c r="I1350" i="4"/>
  <c r="J1350" i="4"/>
  <c r="M1350" i="4" s="1"/>
  <c r="I1351" i="4"/>
  <c r="J1351" i="4"/>
  <c r="M1351" i="4" s="1"/>
  <c r="O1351" i="4" s="1"/>
  <c r="P1351" i="4" s="1"/>
  <c r="I1352" i="4"/>
  <c r="J1352" i="4"/>
  <c r="M1352" i="4" s="1"/>
  <c r="I1353" i="4"/>
  <c r="J1353" i="4"/>
  <c r="M1353" i="4" s="1"/>
  <c r="I1354" i="4"/>
  <c r="J1354" i="4"/>
  <c r="M1354" i="4" s="1"/>
  <c r="O1354" i="4" s="1"/>
  <c r="P1354" i="4" s="1"/>
  <c r="I1355" i="4"/>
  <c r="J1355" i="4"/>
  <c r="M1355" i="4" s="1"/>
  <c r="I1356" i="4"/>
  <c r="J1356" i="4"/>
  <c r="M1356" i="4" s="1"/>
  <c r="O1356" i="4" s="1"/>
  <c r="I1357" i="4"/>
  <c r="J1357" i="4"/>
  <c r="M1357" i="4" s="1"/>
  <c r="O1357" i="4" s="1"/>
  <c r="P1357" i="4" s="1"/>
  <c r="I1358" i="4"/>
  <c r="J1358" i="4"/>
  <c r="M1358" i="4" s="1"/>
  <c r="I1359" i="4"/>
  <c r="J1359" i="4"/>
  <c r="M1359" i="4" s="1"/>
  <c r="I1360" i="4"/>
  <c r="J1360" i="4"/>
  <c r="M1360" i="4" s="1"/>
  <c r="I1361" i="4"/>
  <c r="J1361" i="4"/>
  <c r="M1361" i="4" s="1"/>
  <c r="I1362" i="4"/>
  <c r="J1362" i="4"/>
  <c r="M1362" i="4" s="1"/>
  <c r="O1362" i="4" s="1"/>
  <c r="I1363" i="4"/>
  <c r="J1363" i="4"/>
  <c r="M1363" i="4" s="1"/>
  <c r="O1363" i="4" s="1"/>
  <c r="P1363" i="4" s="1"/>
  <c r="I1364" i="4"/>
  <c r="J1364" i="4"/>
  <c r="M1364" i="4" s="1"/>
  <c r="I1365" i="4"/>
  <c r="J1365" i="4"/>
  <c r="M1365" i="4" s="1"/>
  <c r="I1366" i="4"/>
  <c r="J1366" i="4"/>
  <c r="M1366" i="4" s="1"/>
  <c r="O1366" i="4" s="1"/>
  <c r="P1366" i="4" s="1"/>
  <c r="I1367" i="4"/>
  <c r="I1368" i="4"/>
  <c r="I1369" i="4"/>
  <c r="J1369" i="4"/>
  <c r="M1369" i="4" s="1"/>
  <c r="I1370" i="4"/>
  <c r="J1370" i="4"/>
  <c r="M1370" i="4" s="1"/>
  <c r="I1371" i="4"/>
  <c r="J1371" i="4"/>
  <c r="M1371" i="4" s="1"/>
  <c r="I1372" i="4"/>
  <c r="J1372" i="4"/>
  <c r="M1372" i="4" s="1"/>
  <c r="I1373" i="4"/>
  <c r="J1373" i="4"/>
  <c r="M1373" i="4" s="1"/>
  <c r="I1374" i="4"/>
  <c r="J1374" i="4"/>
  <c r="M1374" i="4" s="1"/>
  <c r="I1375" i="4"/>
  <c r="J1375" i="4"/>
  <c r="M1375" i="4" s="1"/>
  <c r="I1376" i="4"/>
  <c r="J1376" i="4"/>
  <c r="M1376" i="4" s="1"/>
  <c r="O1376" i="4" s="1"/>
  <c r="P1376" i="4" s="1"/>
  <c r="I1377" i="4"/>
  <c r="J1377" i="4"/>
  <c r="M1377" i="4" s="1"/>
  <c r="I1378" i="4"/>
  <c r="J1378" i="4"/>
  <c r="M1378" i="4" s="1"/>
  <c r="O1378" i="4" s="1"/>
  <c r="I1379" i="4"/>
  <c r="J1379" i="4"/>
  <c r="M1379" i="4" s="1"/>
  <c r="O1379" i="4" s="1"/>
  <c r="P1379" i="4" s="1"/>
  <c r="I1380" i="4"/>
  <c r="J1380" i="4"/>
  <c r="M1380" i="4" s="1"/>
  <c r="O1380" i="4" s="1"/>
  <c r="I1381" i="4"/>
  <c r="J1381" i="4"/>
  <c r="I1382" i="4"/>
  <c r="J1382" i="4"/>
  <c r="M1382" i="4" s="1"/>
  <c r="O1382" i="4" s="1"/>
  <c r="P1382" i="4" s="1"/>
  <c r="I1383" i="4"/>
  <c r="J1383" i="4"/>
  <c r="M1383" i="4" s="1"/>
  <c r="I1384" i="4"/>
  <c r="J1384" i="4"/>
  <c r="M1384" i="4" s="1"/>
  <c r="I1385" i="4"/>
  <c r="J1385" i="4"/>
  <c r="M1385" i="4" s="1"/>
  <c r="O1385" i="4" s="1"/>
  <c r="P1385" i="4" s="1"/>
  <c r="I1386" i="4"/>
  <c r="J1386" i="4"/>
  <c r="M1386" i="4" s="1"/>
  <c r="I1387" i="4"/>
  <c r="J1387" i="4"/>
  <c r="M1387" i="4" s="1"/>
  <c r="O1387" i="4" s="1"/>
  <c r="P1387" i="4" s="1"/>
  <c r="I1388" i="4"/>
  <c r="J1388" i="4"/>
  <c r="M1388" i="4" s="1"/>
  <c r="I1389" i="4"/>
  <c r="J1389" i="4"/>
  <c r="M1389" i="4" s="1"/>
  <c r="I1390" i="4"/>
  <c r="J1390" i="4"/>
  <c r="M1390" i="4" s="1"/>
  <c r="I1391" i="4"/>
  <c r="J1391" i="4"/>
  <c r="M1391" i="4" s="1"/>
  <c r="O1391" i="4" s="1"/>
  <c r="P1391" i="4" s="1"/>
  <c r="I1392" i="4"/>
  <c r="J1392" i="4"/>
  <c r="M1392" i="4" s="1"/>
  <c r="I1393" i="4"/>
  <c r="J1393" i="4"/>
  <c r="M1393" i="4" s="1"/>
  <c r="O1393" i="4" s="1"/>
  <c r="I1394" i="4"/>
  <c r="J1394" i="4"/>
  <c r="M1394" i="4" s="1"/>
  <c r="O1394" i="4" s="1"/>
  <c r="P1394" i="4" s="1"/>
  <c r="I1395" i="4"/>
  <c r="J1395" i="4"/>
  <c r="M1395" i="4" s="1"/>
  <c r="I1396" i="4"/>
  <c r="J1396" i="4"/>
  <c r="M1396" i="4" s="1"/>
  <c r="O1396" i="4" s="1"/>
  <c r="I1397" i="4"/>
  <c r="J1397" i="4"/>
  <c r="M1397" i="4" s="1"/>
  <c r="I1398" i="4"/>
  <c r="J1398" i="4"/>
  <c r="M1398" i="4" s="1"/>
  <c r="I1399" i="4"/>
  <c r="J1399" i="4"/>
  <c r="I1400" i="4"/>
  <c r="J1400" i="4"/>
  <c r="M1400" i="4" s="1"/>
  <c r="O1400" i="4" s="1"/>
  <c r="P1400" i="4" s="1"/>
  <c r="I1401" i="4"/>
  <c r="J1401" i="4"/>
  <c r="M1401" i="4" s="1"/>
  <c r="I1402" i="4"/>
  <c r="J1402" i="4"/>
  <c r="M1402" i="4" s="1"/>
  <c r="O1402" i="4" s="1"/>
  <c r="I1403" i="4"/>
  <c r="J1403" i="4"/>
  <c r="M1403" i="4" s="1"/>
  <c r="O1403" i="4" s="1"/>
  <c r="P1403" i="4" s="1"/>
  <c r="I1404" i="4"/>
  <c r="J1404" i="4"/>
  <c r="M1404" i="4" s="1"/>
  <c r="O1404" i="4" s="1"/>
  <c r="P1404" i="4" s="1"/>
  <c r="I1405" i="4"/>
  <c r="J1405" i="4"/>
  <c r="M1405" i="4" s="1"/>
  <c r="O1405" i="4" s="1"/>
  <c r="I1406" i="4"/>
  <c r="J1406" i="4"/>
  <c r="M1406" i="4" s="1"/>
  <c r="I1407" i="4"/>
  <c r="J1407" i="4"/>
  <c r="M1407" i="4" s="1"/>
  <c r="I1408" i="4"/>
  <c r="J1408" i="4"/>
  <c r="M1408" i="4" s="1"/>
  <c r="I1409" i="4"/>
  <c r="J1409" i="4"/>
  <c r="M1409" i="4" s="1"/>
  <c r="I1410" i="4"/>
  <c r="J1410" i="4"/>
  <c r="M1410" i="4" s="1"/>
  <c r="I1411" i="4"/>
  <c r="J1411" i="4"/>
  <c r="M1411" i="4" s="1"/>
  <c r="I1412" i="4"/>
  <c r="J1412" i="4"/>
  <c r="M1412" i="4" s="1"/>
  <c r="I1413" i="4"/>
  <c r="J1413" i="4"/>
  <c r="M1413" i="4" s="1"/>
  <c r="I1414" i="4"/>
  <c r="J1414" i="4"/>
  <c r="M1414" i="4" s="1"/>
  <c r="I1415" i="4"/>
  <c r="J1415" i="4"/>
  <c r="M1415" i="4" s="1"/>
  <c r="I1416" i="4"/>
  <c r="J1416" i="4"/>
  <c r="M1416" i="4" s="1"/>
  <c r="I1417" i="4"/>
  <c r="J1417" i="4"/>
  <c r="M1417" i="4" s="1"/>
  <c r="I1418" i="4"/>
  <c r="J1418" i="4"/>
  <c r="M1418" i="4" s="1"/>
  <c r="I1419" i="4"/>
  <c r="J1419" i="4"/>
  <c r="M1419" i="4" s="1"/>
  <c r="I1420" i="4"/>
  <c r="J1420" i="4"/>
  <c r="M1420" i="4" s="1"/>
  <c r="I1421" i="4"/>
  <c r="J1421" i="4"/>
  <c r="M1421" i="4" s="1"/>
  <c r="I1422" i="4"/>
  <c r="J1422" i="4"/>
  <c r="M1422" i="4" s="1"/>
  <c r="I1423" i="4"/>
  <c r="J1423" i="4"/>
  <c r="M1423" i="4" s="1"/>
  <c r="I1424" i="4"/>
  <c r="J1424" i="4"/>
  <c r="M1424" i="4" s="1"/>
  <c r="I1425" i="4"/>
  <c r="J1425" i="4"/>
  <c r="M1425" i="4" s="1"/>
  <c r="I1426" i="4"/>
  <c r="J1426" i="4"/>
  <c r="M1426" i="4" s="1"/>
  <c r="I1427" i="4"/>
  <c r="J1427" i="4"/>
  <c r="M1427" i="4" s="1"/>
  <c r="I1428" i="4"/>
  <c r="J1428" i="4"/>
  <c r="M1428" i="4" s="1"/>
  <c r="I1429" i="4"/>
  <c r="J1429" i="4"/>
  <c r="M1429" i="4" s="1"/>
  <c r="I1430" i="4"/>
  <c r="J1430" i="4"/>
  <c r="M1430" i="4" s="1"/>
  <c r="I1431" i="4"/>
  <c r="J1431" i="4"/>
  <c r="M1431" i="4" s="1"/>
  <c r="I1432" i="4"/>
  <c r="J1432" i="4"/>
  <c r="M1432" i="4" s="1"/>
  <c r="I1433" i="4"/>
  <c r="J1433" i="4"/>
  <c r="M1433" i="4" s="1"/>
  <c r="I1434" i="4"/>
  <c r="J1434" i="4"/>
  <c r="M1434" i="4" s="1"/>
  <c r="I1435" i="4"/>
  <c r="J1435" i="4"/>
  <c r="M1435" i="4" s="1"/>
  <c r="I1436" i="4"/>
  <c r="J1436" i="4"/>
  <c r="M1436" i="4" s="1"/>
  <c r="I1437" i="4"/>
  <c r="J1437" i="4"/>
  <c r="M1437" i="4" s="1"/>
  <c r="I1438" i="4"/>
  <c r="J1438" i="4"/>
  <c r="M1438" i="4" s="1"/>
  <c r="I1439" i="4"/>
  <c r="J1439" i="4"/>
  <c r="M1439" i="4" s="1"/>
  <c r="I1440" i="4"/>
  <c r="J1440" i="4"/>
  <c r="M1440" i="4" s="1"/>
  <c r="I1441" i="4"/>
  <c r="J1441" i="4"/>
  <c r="M1441" i="4" s="1"/>
  <c r="I1442" i="4"/>
  <c r="J1442" i="4"/>
  <c r="M1442" i="4" s="1"/>
  <c r="I1443" i="4"/>
  <c r="J1443" i="4"/>
  <c r="M1443" i="4" s="1"/>
  <c r="I1444" i="4"/>
  <c r="J1444" i="4"/>
  <c r="M1444" i="4" s="1"/>
  <c r="I1445" i="4"/>
  <c r="J1445" i="4"/>
  <c r="M1445" i="4" s="1"/>
  <c r="I1446" i="4"/>
  <c r="J1446" i="4"/>
  <c r="M1446" i="4" s="1"/>
  <c r="I1447" i="4"/>
  <c r="J1447" i="4"/>
  <c r="M1447" i="4" s="1"/>
  <c r="I1448" i="4"/>
  <c r="J1448" i="4"/>
  <c r="M1448" i="4" s="1"/>
  <c r="I1449" i="4"/>
  <c r="J1449" i="4"/>
  <c r="M1449" i="4" s="1"/>
  <c r="I1450" i="4"/>
  <c r="J1450" i="4"/>
  <c r="M1450" i="4" s="1"/>
  <c r="I1451" i="4"/>
  <c r="J1451" i="4"/>
  <c r="M1451" i="4" s="1"/>
  <c r="I1452" i="4"/>
  <c r="J1452" i="4"/>
  <c r="M1452" i="4" s="1"/>
  <c r="I1453" i="4"/>
  <c r="J1453" i="4"/>
  <c r="M1453" i="4" s="1"/>
  <c r="I1454" i="4"/>
  <c r="J1454" i="4"/>
  <c r="M1454" i="4" s="1"/>
  <c r="I1455" i="4"/>
  <c r="J1455" i="4"/>
  <c r="M1455" i="4" s="1"/>
  <c r="I1456" i="4"/>
  <c r="J1456" i="4"/>
  <c r="M1456" i="4" s="1"/>
  <c r="I1457" i="4"/>
  <c r="J1457" i="4"/>
  <c r="M1457" i="4" s="1"/>
  <c r="I1458" i="4"/>
  <c r="J1458" i="4"/>
  <c r="M1458" i="4" s="1"/>
  <c r="I1459" i="4"/>
  <c r="J1459" i="4"/>
  <c r="M1459" i="4" s="1"/>
  <c r="I1460" i="4"/>
  <c r="J1460" i="4"/>
  <c r="M1460" i="4" s="1"/>
  <c r="I1461" i="4"/>
  <c r="J1461" i="4"/>
  <c r="M1461" i="4" s="1"/>
  <c r="I1462" i="4"/>
  <c r="J1462" i="4"/>
  <c r="M1462" i="4" s="1"/>
  <c r="I1463" i="4"/>
  <c r="J1463" i="4"/>
  <c r="M1463" i="4" s="1"/>
  <c r="I1464" i="4"/>
  <c r="J1464" i="4"/>
  <c r="M1464" i="4" s="1"/>
  <c r="I1465" i="4"/>
  <c r="J1465" i="4"/>
  <c r="M1465" i="4" s="1"/>
  <c r="I1466" i="4"/>
  <c r="J1466" i="4"/>
  <c r="M1466" i="4" s="1"/>
  <c r="I1467" i="4"/>
  <c r="J1467" i="4"/>
  <c r="M1467" i="4" s="1"/>
  <c r="I1468" i="4"/>
  <c r="J1468" i="4"/>
  <c r="M1468" i="4" s="1"/>
  <c r="I1469" i="4"/>
  <c r="J1469" i="4"/>
  <c r="M1469" i="4" s="1"/>
  <c r="I1470" i="4"/>
  <c r="J1470" i="4"/>
  <c r="M1470" i="4" s="1"/>
  <c r="I1471" i="4"/>
  <c r="J1471" i="4"/>
  <c r="I1472" i="4"/>
  <c r="J1472" i="4"/>
  <c r="M1472" i="4" s="1"/>
  <c r="I1473" i="4"/>
  <c r="J1473" i="4"/>
  <c r="M1473" i="4" s="1"/>
  <c r="I1474" i="4"/>
  <c r="J1474" i="4"/>
  <c r="M1474" i="4" s="1"/>
  <c r="I1475" i="4"/>
  <c r="J1475" i="4"/>
  <c r="M1475" i="4" s="1"/>
  <c r="I1476" i="4"/>
  <c r="J1476" i="4"/>
  <c r="M1476" i="4" s="1"/>
  <c r="I1477" i="4"/>
  <c r="J1477" i="4"/>
  <c r="I1478" i="4"/>
  <c r="J1478" i="4"/>
  <c r="M1478" i="4" s="1"/>
  <c r="I1479" i="4"/>
  <c r="J1479" i="4"/>
  <c r="M1479" i="4" s="1"/>
  <c r="I1480" i="4"/>
  <c r="J1480" i="4"/>
  <c r="M1480" i="4" s="1"/>
  <c r="I1481" i="4"/>
  <c r="J1481" i="4"/>
  <c r="M1481" i="4" s="1"/>
  <c r="I1482" i="4"/>
  <c r="J1482" i="4"/>
  <c r="M1482" i="4" s="1"/>
  <c r="I1483" i="4"/>
  <c r="J1483" i="4"/>
  <c r="M1483" i="4" s="1"/>
  <c r="I1484" i="4"/>
  <c r="J1484" i="4"/>
  <c r="M1484" i="4" s="1"/>
  <c r="I1485" i="4"/>
  <c r="J1485" i="4"/>
  <c r="M1485" i="4" s="1"/>
  <c r="I1486" i="4"/>
  <c r="J1486" i="4"/>
  <c r="M1486" i="4" s="1"/>
  <c r="I1487" i="4"/>
  <c r="J1487" i="4"/>
  <c r="M1487" i="4" s="1"/>
  <c r="I1488" i="4"/>
  <c r="J1488" i="4"/>
  <c r="M1488" i="4" s="1"/>
  <c r="I1489" i="4"/>
  <c r="J1489" i="4"/>
  <c r="M1489" i="4" s="1"/>
  <c r="I1490" i="4"/>
  <c r="J1490" i="4"/>
  <c r="M1490" i="4" s="1"/>
  <c r="I1491" i="4"/>
  <c r="J1491" i="4"/>
  <c r="M1491" i="4" s="1"/>
  <c r="I1492" i="4"/>
  <c r="J1492" i="4"/>
  <c r="M1492" i="4" s="1"/>
  <c r="I1493" i="4"/>
  <c r="J1493" i="4"/>
  <c r="M1493" i="4" s="1"/>
  <c r="I1494" i="4"/>
  <c r="J1494" i="4"/>
  <c r="M1494" i="4" s="1"/>
  <c r="I1495" i="4"/>
  <c r="J1495" i="4"/>
  <c r="M1495" i="4" s="1"/>
  <c r="I1496" i="4"/>
  <c r="J1496" i="4"/>
  <c r="M1496" i="4" s="1"/>
  <c r="I1497" i="4"/>
  <c r="J1497" i="4"/>
  <c r="M1497" i="4" s="1"/>
  <c r="I1498" i="4"/>
  <c r="J1498" i="4"/>
  <c r="M1498" i="4" s="1"/>
  <c r="I1499" i="4"/>
  <c r="J1499" i="4"/>
  <c r="M1499" i="4" s="1"/>
  <c r="I1500" i="4"/>
  <c r="J1500" i="4"/>
  <c r="M1500" i="4" s="1"/>
  <c r="I1501" i="4"/>
  <c r="J1501" i="4"/>
  <c r="M1501" i="4" s="1"/>
  <c r="I1502" i="4"/>
  <c r="J1502" i="4"/>
  <c r="M1502" i="4" s="1"/>
  <c r="I1503" i="4"/>
  <c r="J1503" i="4"/>
  <c r="M1503" i="4" s="1"/>
  <c r="I1504" i="4"/>
  <c r="J1504" i="4"/>
  <c r="M1504" i="4" s="1"/>
  <c r="I1505" i="4"/>
  <c r="J1505" i="4"/>
  <c r="M1505" i="4" s="1"/>
  <c r="I1506" i="4"/>
  <c r="J1506" i="4"/>
  <c r="M1506" i="4" s="1"/>
  <c r="I1507" i="4"/>
  <c r="J1507" i="4"/>
  <c r="M1507" i="4" s="1"/>
  <c r="I1508" i="4"/>
  <c r="J1508" i="4"/>
  <c r="M1508" i="4" s="1"/>
  <c r="I1509" i="4"/>
  <c r="J1509" i="4"/>
  <c r="M1509" i="4" s="1"/>
  <c r="I1510" i="4"/>
  <c r="J1510" i="4"/>
  <c r="M1510" i="4" s="1"/>
  <c r="I1511" i="4"/>
  <c r="J1511" i="4"/>
  <c r="M1511" i="4" s="1"/>
  <c r="I1512" i="4"/>
  <c r="J1512" i="4"/>
  <c r="M1512" i="4" s="1"/>
  <c r="I1513" i="4"/>
  <c r="J1513" i="4"/>
  <c r="M1513" i="4" s="1"/>
  <c r="I1514" i="4"/>
  <c r="J1514" i="4"/>
  <c r="M1514" i="4" s="1"/>
  <c r="I1515" i="4"/>
  <c r="J1515" i="4"/>
  <c r="M1515" i="4" s="1"/>
  <c r="I1516" i="4"/>
  <c r="J1516" i="4"/>
  <c r="M1516" i="4" s="1"/>
  <c r="I1517" i="4"/>
  <c r="J1517" i="4"/>
  <c r="M1517" i="4" s="1"/>
  <c r="I1518" i="4"/>
  <c r="J1518" i="4"/>
  <c r="M1518" i="4" s="1"/>
  <c r="I1519" i="4"/>
  <c r="J1519" i="4"/>
  <c r="M1519" i="4" s="1"/>
  <c r="I1520" i="4"/>
  <c r="J1520" i="4"/>
  <c r="M1520" i="4" s="1"/>
  <c r="I1521" i="4"/>
  <c r="J1521" i="4"/>
  <c r="M1521" i="4" s="1"/>
  <c r="I1522" i="4"/>
  <c r="J1522" i="4"/>
  <c r="M1522" i="4" s="1"/>
  <c r="I1523" i="4"/>
  <c r="J1523" i="4"/>
  <c r="M1523" i="4" s="1"/>
  <c r="I1524" i="4"/>
  <c r="J1524" i="4"/>
  <c r="M1524" i="4" s="1"/>
  <c r="I1525" i="4"/>
  <c r="J1525" i="4"/>
  <c r="M1525" i="4" s="1"/>
  <c r="I1526" i="4"/>
  <c r="J1526" i="4"/>
  <c r="M1526" i="4" s="1"/>
  <c r="I1527" i="4"/>
  <c r="J1527" i="4"/>
  <c r="M1527" i="4" s="1"/>
  <c r="I1528" i="4"/>
  <c r="J1528" i="4"/>
  <c r="M1528" i="4" s="1"/>
  <c r="I1529" i="4"/>
  <c r="J1529" i="4"/>
  <c r="M1529" i="4" s="1"/>
  <c r="I1530" i="4"/>
  <c r="J1530" i="4"/>
  <c r="M1530" i="4" s="1"/>
  <c r="I1531" i="4"/>
  <c r="J1531" i="4"/>
  <c r="M1531" i="4" s="1"/>
  <c r="I1532" i="4"/>
  <c r="J1532" i="4"/>
  <c r="M1532" i="4" s="1"/>
  <c r="I1533" i="4"/>
  <c r="J1533" i="4"/>
  <c r="M1533" i="4" s="1"/>
  <c r="I1534" i="4"/>
  <c r="J1534" i="4"/>
  <c r="M1534" i="4" s="1"/>
  <c r="I1535" i="4"/>
  <c r="J1535" i="4"/>
  <c r="M1535" i="4" s="1"/>
  <c r="I1536" i="4"/>
  <c r="J1536" i="4"/>
  <c r="M1536" i="4" s="1"/>
  <c r="I1537" i="4"/>
  <c r="J1537" i="4"/>
  <c r="M1537" i="4" s="1"/>
  <c r="I1538" i="4"/>
  <c r="J1538" i="4"/>
  <c r="M1538" i="4" s="1"/>
  <c r="I1539" i="4"/>
  <c r="J1539" i="4"/>
  <c r="M1539" i="4" s="1"/>
  <c r="I1540" i="4"/>
  <c r="J1540" i="4"/>
  <c r="M1540" i="4" s="1"/>
  <c r="I1541" i="4"/>
  <c r="J1541" i="4"/>
  <c r="M1541" i="4" s="1"/>
  <c r="I1542" i="4"/>
  <c r="J1542" i="4"/>
  <c r="M1542" i="4" s="1"/>
  <c r="I1543" i="4"/>
  <c r="J1543" i="4"/>
  <c r="I1544" i="4"/>
  <c r="J1544" i="4"/>
  <c r="M1544" i="4" s="1"/>
  <c r="I1545" i="4"/>
  <c r="J1545" i="4"/>
  <c r="M1545" i="4" s="1"/>
  <c r="I1546" i="4"/>
  <c r="J1546" i="4"/>
  <c r="M1546" i="4" s="1"/>
  <c r="I1547" i="4"/>
  <c r="J1547" i="4"/>
  <c r="M1547" i="4" s="1"/>
  <c r="I1548" i="4"/>
  <c r="J1548" i="4"/>
  <c r="M1548" i="4" s="1"/>
  <c r="I1549" i="4"/>
  <c r="J1549" i="4"/>
  <c r="M1549" i="4" s="1"/>
  <c r="I1550" i="4"/>
  <c r="J1550" i="4"/>
  <c r="M1550" i="4" s="1"/>
  <c r="I1551" i="4"/>
  <c r="J1551" i="4"/>
  <c r="M1551" i="4" s="1"/>
  <c r="I1552" i="4"/>
  <c r="J1552" i="4"/>
  <c r="M1552" i="4" s="1"/>
  <c r="I1553" i="4"/>
  <c r="J1553" i="4"/>
  <c r="M1553" i="4" s="1"/>
  <c r="I1554" i="4"/>
  <c r="J1554" i="4"/>
  <c r="M1554" i="4" s="1"/>
  <c r="I1555" i="4"/>
  <c r="J1555" i="4"/>
  <c r="M1555" i="4" s="1"/>
  <c r="I1556" i="4"/>
  <c r="J1556" i="4"/>
  <c r="M1556" i="4" s="1"/>
  <c r="I1557" i="4"/>
  <c r="J1557" i="4"/>
  <c r="M1557" i="4" s="1"/>
  <c r="I1558" i="4"/>
  <c r="J1558" i="4"/>
  <c r="M1558" i="4" s="1"/>
  <c r="I1559" i="4"/>
  <c r="J1559" i="4"/>
  <c r="M1559" i="4" s="1"/>
  <c r="I1560" i="4"/>
  <c r="J1560" i="4"/>
  <c r="M1560" i="4" s="1"/>
  <c r="I1561" i="4"/>
  <c r="J1561" i="4"/>
  <c r="I1562" i="4"/>
  <c r="J1562" i="4"/>
  <c r="M1562" i="4" s="1"/>
  <c r="I1563" i="4"/>
  <c r="J1563" i="4"/>
  <c r="M1563" i="4" s="1"/>
  <c r="I1564" i="4"/>
  <c r="J1564" i="4"/>
  <c r="M1564" i="4" s="1"/>
  <c r="I1565" i="4"/>
  <c r="J1565" i="4"/>
  <c r="M1565" i="4" s="1"/>
  <c r="I1566" i="4"/>
  <c r="J1566" i="4"/>
  <c r="M1566" i="4" s="1"/>
  <c r="I1567" i="4"/>
  <c r="J1567" i="4"/>
  <c r="M1567" i="4" s="1"/>
  <c r="I1568" i="4"/>
  <c r="J1568" i="4"/>
  <c r="M1568" i="4" s="1"/>
  <c r="I1569" i="4"/>
  <c r="J1569" i="4"/>
  <c r="M1569" i="4" s="1"/>
  <c r="I1570" i="4"/>
  <c r="J1570" i="4"/>
  <c r="M1570" i="4" s="1"/>
  <c r="I1571" i="4"/>
  <c r="J1571" i="4"/>
  <c r="M1571" i="4" s="1"/>
  <c r="I1572" i="4"/>
  <c r="J1572" i="4"/>
  <c r="M1572" i="4" s="1"/>
  <c r="I1573" i="4"/>
  <c r="J1573" i="4"/>
  <c r="M1573" i="4" s="1"/>
  <c r="I1574" i="4"/>
  <c r="J1574" i="4"/>
  <c r="M1574" i="4" s="1"/>
  <c r="I1575" i="4"/>
  <c r="J1575" i="4"/>
  <c r="M1575" i="4" s="1"/>
  <c r="I1576" i="4"/>
  <c r="J1576" i="4"/>
  <c r="M1576" i="4" s="1"/>
  <c r="I1577" i="4"/>
  <c r="J1577" i="4"/>
  <c r="M1577" i="4" s="1"/>
  <c r="I1578" i="4"/>
  <c r="J1578" i="4"/>
  <c r="M1578" i="4" s="1"/>
  <c r="I1579" i="4"/>
  <c r="J1579" i="4"/>
  <c r="M1579" i="4" s="1"/>
  <c r="I1580" i="4"/>
  <c r="J1580" i="4"/>
  <c r="M1580" i="4" s="1"/>
  <c r="I1581" i="4"/>
  <c r="J1581" i="4"/>
  <c r="M1581" i="4" s="1"/>
  <c r="I1582" i="4"/>
  <c r="J1582" i="4"/>
  <c r="M1582" i="4" s="1"/>
  <c r="I1583" i="4"/>
  <c r="J1583" i="4"/>
  <c r="M1583" i="4" s="1"/>
  <c r="I1584" i="4"/>
  <c r="J1584" i="4"/>
  <c r="M1584" i="4" s="1"/>
  <c r="I1585" i="4"/>
  <c r="J1585" i="4"/>
  <c r="M1585" i="4" s="1"/>
  <c r="I1586" i="4"/>
  <c r="J1586" i="4"/>
  <c r="M1586" i="4" s="1"/>
  <c r="I1587" i="4"/>
  <c r="J1587" i="4"/>
  <c r="M1587" i="4" s="1"/>
  <c r="I1588" i="4"/>
  <c r="J1588" i="4"/>
  <c r="M1588" i="4" s="1"/>
  <c r="I1589" i="4"/>
  <c r="J1589" i="4"/>
  <c r="M1589" i="4" s="1"/>
  <c r="I1590" i="4"/>
  <c r="J1590" i="4"/>
  <c r="M1590" i="4" s="1"/>
  <c r="I1591" i="4"/>
  <c r="J1591" i="4"/>
  <c r="M1591" i="4" s="1"/>
  <c r="I1592" i="4"/>
  <c r="J1592" i="4"/>
  <c r="M1592" i="4" s="1"/>
  <c r="I1593" i="4"/>
  <c r="J1593" i="4"/>
  <c r="M1593" i="4" s="1"/>
  <c r="I1594" i="4"/>
  <c r="J1594" i="4"/>
  <c r="M1594" i="4" s="1"/>
  <c r="I1595" i="4"/>
  <c r="J1595" i="4"/>
  <c r="M1595" i="4" s="1"/>
  <c r="I1596" i="4"/>
  <c r="J1596" i="4"/>
  <c r="M1596" i="4" s="1"/>
  <c r="I1597" i="4"/>
  <c r="J1597" i="4"/>
  <c r="M1597" i="4" s="1"/>
  <c r="I1598" i="4"/>
  <c r="J1598" i="4"/>
  <c r="M1598" i="4" s="1"/>
  <c r="I1599" i="4"/>
  <c r="J1599" i="4"/>
  <c r="M1599" i="4" s="1"/>
  <c r="I1600" i="4"/>
  <c r="J1600" i="4"/>
  <c r="M1600" i="4" s="1"/>
  <c r="I1601" i="4"/>
  <c r="J1601" i="4"/>
  <c r="M1601" i="4" s="1"/>
  <c r="I1602" i="4"/>
  <c r="J1602" i="4"/>
  <c r="M1602" i="4" s="1"/>
  <c r="I1603" i="4"/>
  <c r="J1603" i="4"/>
  <c r="M1603" i="4" s="1"/>
  <c r="I1604" i="4"/>
  <c r="J1604" i="4"/>
  <c r="M1604" i="4" s="1"/>
  <c r="I1605" i="4"/>
  <c r="J1605" i="4"/>
  <c r="M1605" i="4" s="1"/>
  <c r="I1606" i="4"/>
  <c r="J1606" i="4"/>
  <c r="M1606" i="4" s="1"/>
  <c r="I1607" i="4"/>
  <c r="J1607" i="4"/>
  <c r="M1607" i="4" s="1"/>
  <c r="I1608" i="4"/>
  <c r="J1608" i="4"/>
  <c r="M1608" i="4" s="1"/>
  <c r="I1609" i="4"/>
  <c r="J1609" i="4"/>
  <c r="M1609" i="4" s="1"/>
  <c r="I1610" i="4"/>
  <c r="J1610" i="4"/>
  <c r="M1610" i="4" s="1"/>
  <c r="I1611" i="4"/>
  <c r="J1611" i="4"/>
  <c r="M1611" i="4" s="1"/>
  <c r="I1612" i="4"/>
  <c r="J1612" i="4"/>
  <c r="M1612" i="4" s="1"/>
  <c r="I1613" i="4"/>
  <c r="J1613" i="4"/>
  <c r="M1613" i="4" s="1"/>
  <c r="I1614" i="4"/>
  <c r="J1614" i="4"/>
  <c r="M1614" i="4" s="1"/>
  <c r="I1615" i="4"/>
  <c r="J1615" i="4"/>
  <c r="M1615" i="4" s="1"/>
  <c r="I1616" i="4"/>
  <c r="J1616" i="4"/>
  <c r="M1616" i="4" s="1"/>
  <c r="I1617" i="4"/>
  <c r="J1617" i="4"/>
  <c r="M1617" i="4" s="1"/>
  <c r="I1618" i="4"/>
  <c r="J1618" i="4"/>
  <c r="M1618" i="4" s="1"/>
  <c r="I1619" i="4"/>
  <c r="J1619" i="4"/>
  <c r="M1619" i="4" s="1"/>
  <c r="I1620" i="4"/>
  <c r="J1620" i="4"/>
  <c r="M1620" i="4" s="1"/>
  <c r="I1621" i="4"/>
  <c r="J1621" i="4"/>
  <c r="M1621" i="4" s="1"/>
  <c r="I1622" i="4"/>
  <c r="J1622" i="4"/>
  <c r="M1622" i="4" s="1"/>
  <c r="I1623" i="4"/>
  <c r="J1623" i="4"/>
  <c r="M1623" i="4" s="1"/>
  <c r="I1624" i="4"/>
  <c r="J1624" i="4"/>
  <c r="M1624" i="4" s="1"/>
  <c r="I1625" i="4"/>
  <c r="J1625" i="4"/>
  <c r="M1625" i="4" s="1"/>
  <c r="I1626" i="4"/>
  <c r="J1626" i="4"/>
  <c r="M1626" i="4" s="1"/>
  <c r="I1627" i="4"/>
  <c r="J1627" i="4"/>
  <c r="M1627" i="4" s="1"/>
  <c r="I1628" i="4"/>
  <c r="J1628" i="4"/>
  <c r="M1628" i="4" s="1"/>
  <c r="I1629" i="4"/>
  <c r="J1629" i="4"/>
  <c r="M1629" i="4" s="1"/>
  <c r="I1630" i="4"/>
  <c r="J1630" i="4"/>
  <c r="M1630" i="4" s="1"/>
  <c r="I1631" i="4"/>
  <c r="J1631" i="4"/>
  <c r="M1631" i="4" s="1"/>
  <c r="I1632" i="4"/>
  <c r="J1632" i="4"/>
  <c r="M1632" i="4" s="1"/>
  <c r="I1633" i="4"/>
  <c r="J1633" i="4"/>
  <c r="M1633" i="4" s="1"/>
  <c r="I1634" i="4"/>
  <c r="J1634" i="4"/>
  <c r="M1634" i="4" s="1"/>
  <c r="I1635" i="4"/>
  <c r="J1635" i="4"/>
  <c r="M1635" i="4" s="1"/>
  <c r="I1636" i="4"/>
  <c r="J1636" i="4"/>
  <c r="M1636" i="4" s="1"/>
  <c r="I1637" i="4"/>
  <c r="J1637" i="4"/>
  <c r="M1637" i="4" s="1"/>
  <c r="I1638" i="4"/>
  <c r="J1638" i="4"/>
  <c r="M1638" i="4" s="1"/>
  <c r="I1639" i="4"/>
  <c r="J1639" i="4"/>
  <c r="I1640" i="4"/>
  <c r="J1640" i="4"/>
  <c r="M1640" i="4" s="1"/>
  <c r="I1641" i="4"/>
  <c r="J1641" i="4"/>
  <c r="M1641" i="4" s="1"/>
  <c r="I1642" i="4"/>
  <c r="J1642" i="4"/>
  <c r="M1642" i="4" s="1"/>
  <c r="I1643" i="4"/>
  <c r="J1643" i="4"/>
  <c r="M1643" i="4" s="1"/>
  <c r="I1644" i="4"/>
  <c r="J1644" i="4"/>
  <c r="M1644" i="4" s="1"/>
  <c r="I1645" i="4"/>
  <c r="J1645" i="4"/>
  <c r="M1645" i="4" s="1"/>
  <c r="I1646" i="4"/>
  <c r="J1646" i="4"/>
  <c r="M1646" i="4" s="1"/>
  <c r="I1647" i="4"/>
  <c r="J1647" i="4"/>
  <c r="M1647" i="4" s="1"/>
  <c r="I1648" i="4"/>
  <c r="J1648" i="4"/>
  <c r="M1648" i="4" s="1"/>
  <c r="I1649" i="4"/>
  <c r="J1649" i="4"/>
  <c r="M1649" i="4" s="1"/>
  <c r="I1650" i="4"/>
  <c r="J1650" i="4"/>
  <c r="M1650" i="4" s="1"/>
  <c r="I1651" i="4"/>
  <c r="J1651" i="4"/>
  <c r="M1651" i="4" s="1"/>
  <c r="I1652" i="4"/>
  <c r="J1652" i="4"/>
  <c r="M1652" i="4" s="1"/>
  <c r="I1653" i="4"/>
  <c r="J1653" i="4"/>
  <c r="M1653" i="4" s="1"/>
  <c r="I1654" i="4"/>
  <c r="J1654" i="4"/>
  <c r="M1654" i="4" s="1"/>
  <c r="I1655" i="4"/>
  <c r="J1655" i="4"/>
  <c r="M1655" i="4" s="1"/>
  <c r="I1656" i="4"/>
  <c r="J1656" i="4"/>
  <c r="M1656" i="4" s="1"/>
  <c r="I1657" i="4"/>
  <c r="J1657" i="4"/>
  <c r="M1657" i="4" s="1"/>
  <c r="I1658" i="4"/>
  <c r="J1658" i="4"/>
  <c r="M1658" i="4" s="1"/>
  <c r="I1659" i="4"/>
  <c r="J1659" i="4"/>
  <c r="M1659" i="4" s="1"/>
  <c r="I1660" i="4"/>
  <c r="J1660" i="4"/>
  <c r="M1660" i="4" s="1"/>
  <c r="I1661" i="4"/>
  <c r="J1661" i="4"/>
  <c r="M1661" i="4" s="1"/>
  <c r="I1662" i="4"/>
  <c r="J1662" i="4"/>
  <c r="M1662" i="4" s="1"/>
  <c r="I1663" i="4"/>
  <c r="J1663" i="4"/>
  <c r="M1663" i="4" s="1"/>
  <c r="I1664" i="4"/>
  <c r="J1664" i="4"/>
  <c r="M1664" i="4" s="1"/>
  <c r="I1665" i="4"/>
  <c r="J1665" i="4"/>
  <c r="M1665" i="4" s="1"/>
  <c r="I1666" i="4"/>
  <c r="J1666" i="4"/>
  <c r="M1666" i="4" s="1"/>
  <c r="I1667" i="4"/>
  <c r="J1667" i="4"/>
  <c r="M1667" i="4" s="1"/>
  <c r="I1668" i="4"/>
  <c r="J1668" i="4"/>
  <c r="M1668" i="4" s="1"/>
  <c r="I1669" i="4"/>
  <c r="J1669" i="4"/>
  <c r="I1670" i="4"/>
  <c r="J1670" i="4"/>
  <c r="M1670" i="4" s="1"/>
  <c r="I1671" i="4"/>
  <c r="J1671" i="4"/>
  <c r="M1671" i="4" s="1"/>
  <c r="I1672" i="4"/>
  <c r="J1672" i="4"/>
  <c r="M1672" i="4" s="1"/>
  <c r="I1673" i="4"/>
  <c r="J1673" i="4"/>
  <c r="M1673" i="4" s="1"/>
  <c r="I1674" i="4"/>
  <c r="J1674" i="4"/>
  <c r="M1674" i="4" s="1"/>
  <c r="I1675" i="4"/>
  <c r="J1675" i="4"/>
  <c r="M1675" i="4" s="1"/>
  <c r="I1676" i="4"/>
  <c r="J1676" i="4"/>
  <c r="M1676" i="4" s="1"/>
  <c r="I1677" i="4"/>
  <c r="J1677" i="4"/>
  <c r="M1677" i="4" s="1"/>
  <c r="I1678" i="4"/>
  <c r="J1678" i="4"/>
  <c r="M1678" i="4" s="1"/>
  <c r="I1679" i="4"/>
  <c r="J1679" i="4"/>
  <c r="M1679" i="4" s="1"/>
  <c r="I1680" i="4"/>
  <c r="J1680" i="4"/>
  <c r="M1680" i="4" s="1"/>
  <c r="I1681" i="4"/>
  <c r="J1681" i="4"/>
  <c r="M1681" i="4" s="1"/>
  <c r="I1682" i="4"/>
  <c r="J1682" i="4"/>
  <c r="M1682" i="4" s="1"/>
  <c r="I1683" i="4"/>
  <c r="J1683" i="4"/>
  <c r="M1683" i="4" s="1"/>
  <c r="I1684" i="4"/>
  <c r="J1684" i="4"/>
  <c r="M1684" i="4" s="1"/>
  <c r="I1685" i="4"/>
  <c r="J1685" i="4"/>
  <c r="M1685" i="4" s="1"/>
  <c r="I1686" i="4"/>
  <c r="J1686" i="4"/>
  <c r="M1686" i="4" s="1"/>
  <c r="I1687" i="4"/>
  <c r="J1687" i="4"/>
  <c r="M1687" i="4" s="1"/>
  <c r="I1688" i="4"/>
  <c r="J1688" i="4"/>
  <c r="M1688" i="4" s="1"/>
  <c r="I1689" i="4"/>
  <c r="J1689" i="4"/>
  <c r="M1689" i="4" s="1"/>
  <c r="I1690" i="4"/>
  <c r="J1690" i="4"/>
  <c r="M1690" i="4" s="1"/>
  <c r="I1691" i="4"/>
  <c r="J1691" i="4"/>
  <c r="M1691" i="4" s="1"/>
  <c r="I1692" i="4"/>
  <c r="J1692" i="4"/>
  <c r="M1692" i="4" s="1"/>
  <c r="I1693" i="4"/>
  <c r="J1693" i="4"/>
  <c r="M1693" i="4" s="1"/>
  <c r="I1694" i="4"/>
  <c r="J1694" i="4"/>
  <c r="M1694" i="4" s="1"/>
  <c r="I1695" i="4"/>
  <c r="J1695" i="4"/>
  <c r="M1695" i="4" s="1"/>
  <c r="I1696" i="4"/>
  <c r="J1696" i="4"/>
  <c r="M1696" i="4" s="1"/>
  <c r="I1697" i="4"/>
  <c r="J1697" i="4"/>
  <c r="M1697" i="4" s="1"/>
  <c r="I1698" i="4"/>
  <c r="J1698" i="4"/>
  <c r="M1698" i="4" s="1"/>
  <c r="I1699" i="4"/>
  <c r="J1699" i="4"/>
  <c r="M1699" i="4" s="1"/>
  <c r="I1700" i="4"/>
  <c r="J1700" i="4"/>
  <c r="M1700" i="4" s="1"/>
  <c r="I1701" i="4"/>
  <c r="J1701" i="4"/>
  <c r="M1701" i="4" s="1"/>
  <c r="I1702" i="4"/>
  <c r="J1702" i="4"/>
  <c r="M1702" i="4" s="1"/>
  <c r="I1703" i="4"/>
  <c r="J1703" i="4"/>
  <c r="M1703" i="4" s="1"/>
  <c r="I1704" i="4"/>
  <c r="J1704" i="4"/>
  <c r="M1704" i="4" s="1"/>
  <c r="I1705" i="4"/>
  <c r="J1705" i="4"/>
  <c r="M1705" i="4" s="1"/>
  <c r="I1706" i="4"/>
  <c r="J1706" i="4"/>
  <c r="M1706" i="4" s="1"/>
  <c r="I1707" i="4"/>
  <c r="J1707" i="4"/>
  <c r="M1707" i="4" s="1"/>
  <c r="I1708" i="4"/>
  <c r="J1708" i="4"/>
  <c r="M1708" i="4" s="1"/>
  <c r="J1288" i="4"/>
  <c r="I1288" i="4"/>
  <c r="L2135" i="4"/>
  <c r="K2135" i="4"/>
  <c r="M2036" i="4"/>
  <c r="M1901" i="4"/>
  <c r="I863" i="4"/>
  <c r="J863" i="4"/>
  <c r="I864" i="4"/>
  <c r="J864" i="4"/>
  <c r="I865" i="4"/>
  <c r="J865" i="4"/>
  <c r="I866" i="4"/>
  <c r="J866" i="4"/>
  <c r="I867" i="4"/>
  <c r="J867" i="4"/>
  <c r="I868" i="4"/>
  <c r="J868" i="4"/>
  <c r="I869" i="4"/>
  <c r="J869" i="4"/>
  <c r="I870" i="4"/>
  <c r="J870" i="4"/>
  <c r="I871" i="4"/>
  <c r="J871" i="4"/>
  <c r="I872" i="4"/>
  <c r="J872" i="4"/>
  <c r="I873" i="4"/>
  <c r="J873" i="4"/>
  <c r="I874" i="4"/>
  <c r="J874" i="4"/>
  <c r="I875" i="4"/>
  <c r="J875" i="4"/>
  <c r="I876" i="4"/>
  <c r="J876" i="4"/>
  <c r="I877" i="4"/>
  <c r="J877" i="4"/>
  <c r="I878" i="4"/>
  <c r="J878" i="4"/>
  <c r="I879" i="4"/>
  <c r="J879" i="4"/>
  <c r="I880" i="4"/>
  <c r="J880" i="4"/>
  <c r="I881" i="4"/>
  <c r="J881" i="4"/>
  <c r="I882" i="4"/>
  <c r="J882" i="4"/>
  <c r="I883" i="4"/>
  <c r="J883" i="4"/>
  <c r="I884" i="4"/>
  <c r="J884" i="4"/>
  <c r="I885" i="4"/>
  <c r="J885" i="4"/>
  <c r="I886" i="4"/>
  <c r="J886" i="4"/>
  <c r="I887" i="4"/>
  <c r="J887" i="4"/>
  <c r="I888" i="4"/>
  <c r="J888" i="4"/>
  <c r="I889" i="4"/>
  <c r="J889" i="4"/>
  <c r="I890" i="4"/>
  <c r="J890" i="4"/>
  <c r="I891" i="4"/>
  <c r="J891" i="4"/>
  <c r="I892" i="4"/>
  <c r="J892" i="4"/>
  <c r="I893" i="4"/>
  <c r="J893" i="4"/>
  <c r="I894" i="4"/>
  <c r="J894" i="4"/>
  <c r="I895" i="4"/>
  <c r="J895" i="4"/>
  <c r="I896" i="4"/>
  <c r="J896" i="4"/>
  <c r="I897" i="4"/>
  <c r="J897" i="4"/>
  <c r="I898" i="4"/>
  <c r="J898" i="4"/>
  <c r="I899" i="4"/>
  <c r="J899" i="4"/>
  <c r="I900" i="4"/>
  <c r="J900" i="4"/>
  <c r="I901" i="4"/>
  <c r="J901" i="4"/>
  <c r="I902" i="4"/>
  <c r="J902" i="4"/>
  <c r="I903" i="4"/>
  <c r="J903" i="4"/>
  <c r="I904" i="4"/>
  <c r="J904" i="4"/>
  <c r="I905" i="4"/>
  <c r="J905" i="4"/>
  <c r="I906" i="4"/>
  <c r="J906" i="4"/>
  <c r="I907" i="4"/>
  <c r="J907" i="4"/>
  <c r="I908" i="4"/>
  <c r="J908" i="4"/>
  <c r="I909" i="4"/>
  <c r="I910" i="4"/>
  <c r="J910" i="4"/>
  <c r="I911" i="4"/>
  <c r="J911" i="4"/>
  <c r="I912" i="4"/>
  <c r="J912" i="4"/>
  <c r="I913" i="4"/>
  <c r="J913" i="4"/>
  <c r="I914" i="4"/>
  <c r="J914" i="4"/>
  <c r="I915" i="4"/>
  <c r="J915" i="4"/>
  <c r="I916" i="4"/>
  <c r="J916" i="4"/>
  <c r="I917" i="4"/>
  <c r="J917" i="4"/>
  <c r="I918" i="4"/>
  <c r="J918" i="4"/>
  <c r="I919" i="4"/>
  <c r="J919" i="4"/>
  <c r="I920" i="4"/>
  <c r="J920" i="4"/>
  <c r="I921" i="4"/>
  <c r="J921" i="4"/>
  <c r="I922" i="4"/>
  <c r="J922" i="4"/>
  <c r="I923" i="4"/>
  <c r="J923" i="4"/>
  <c r="I924" i="4"/>
  <c r="J924" i="4"/>
  <c r="I925" i="4"/>
  <c r="J925" i="4"/>
  <c r="I926" i="4"/>
  <c r="J926" i="4"/>
  <c r="I927" i="4"/>
  <c r="J927" i="4"/>
  <c r="I928" i="4"/>
  <c r="J928" i="4"/>
  <c r="I929" i="4"/>
  <c r="J929" i="4"/>
  <c r="I930" i="4"/>
  <c r="I931" i="4"/>
  <c r="J931" i="4"/>
  <c r="I932" i="4"/>
  <c r="J932" i="4"/>
  <c r="I933" i="4"/>
  <c r="J933" i="4"/>
  <c r="I934" i="4"/>
  <c r="J934" i="4"/>
  <c r="I935" i="4"/>
  <c r="J935" i="4"/>
  <c r="I936" i="4"/>
  <c r="J936" i="4"/>
  <c r="I937" i="4"/>
  <c r="J937" i="4"/>
  <c r="I938" i="4"/>
  <c r="J938" i="4"/>
  <c r="I939" i="4"/>
  <c r="J939" i="4"/>
  <c r="I940" i="4"/>
  <c r="J940" i="4"/>
  <c r="I941" i="4"/>
  <c r="J941" i="4"/>
  <c r="I942" i="4"/>
  <c r="J942" i="4"/>
  <c r="I943" i="4"/>
  <c r="J943" i="4"/>
  <c r="I944" i="4"/>
  <c r="J944" i="4"/>
  <c r="I945" i="4"/>
  <c r="J945" i="4"/>
  <c r="I946" i="4"/>
  <c r="J946" i="4"/>
  <c r="I947" i="4"/>
  <c r="J947" i="4"/>
  <c r="I948" i="4"/>
  <c r="J948" i="4"/>
  <c r="I949" i="4"/>
  <c r="J949" i="4"/>
  <c r="I950" i="4"/>
  <c r="J950" i="4"/>
  <c r="I951" i="4"/>
  <c r="J951" i="4"/>
  <c r="I952" i="4"/>
  <c r="J952" i="4"/>
  <c r="I953" i="4"/>
  <c r="J953" i="4"/>
  <c r="I954" i="4"/>
  <c r="J954" i="4"/>
  <c r="I955" i="4"/>
  <c r="J955" i="4"/>
  <c r="I956" i="4"/>
  <c r="J956" i="4"/>
  <c r="I957" i="4"/>
  <c r="J957" i="4"/>
  <c r="I958" i="4"/>
  <c r="J958" i="4"/>
  <c r="I959" i="4"/>
  <c r="J959" i="4"/>
  <c r="I960" i="4"/>
  <c r="J960" i="4"/>
  <c r="I961" i="4"/>
  <c r="J961" i="4"/>
  <c r="I962" i="4"/>
  <c r="J962" i="4"/>
  <c r="I963" i="4"/>
  <c r="J963" i="4"/>
  <c r="I964" i="4"/>
  <c r="J964" i="4"/>
  <c r="I965" i="4"/>
  <c r="J965" i="4"/>
  <c r="I966" i="4"/>
  <c r="J966" i="4"/>
  <c r="I967" i="4"/>
  <c r="J967" i="4"/>
  <c r="I968" i="4"/>
  <c r="J968" i="4"/>
  <c r="I969" i="4"/>
  <c r="J969" i="4"/>
  <c r="I970" i="4"/>
  <c r="J970" i="4"/>
  <c r="I971" i="4"/>
  <c r="J971" i="4"/>
  <c r="I972" i="4"/>
  <c r="J972" i="4"/>
  <c r="I973" i="4"/>
  <c r="I974" i="4"/>
  <c r="J974" i="4"/>
  <c r="I975" i="4"/>
  <c r="J975" i="4"/>
  <c r="I976" i="4"/>
  <c r="J976" i="4"/>
  <c r="I977" i="4"/>
  <c r="J977" i="4"/>
  <c r="I978" i="4"/>
  <c r="J978" i="4"/>
  <c r="I979" i="4"/>
  <c r="J979" i="4"/>
  <c r="I980" i="4"/>
  <c r="J980" i="4"/>
  <c r="I981" i="4"/>
  <c r="J981" i="4"/>
  <c r="I982" i="4"/>
  <c r="J982" i="4"/>
  <c r="I983" i="4"/>
  <c r="J983" i="4"/>
  <c r="I984" i="4"/>
  <c r="J984" i="4"/>
  <c r="I985" i="4"/>
  <c r="J985" i="4"/>
  <c r="I986" i="4"/>
  <c r="J986" i="4"/>
  <c r="I987" i="4"/>
  <c r="J987" i="4"/>
  <c r="I988" i="4"/>
  <c r="J988" i="4"/>
  <c r="I989" i="4"/>
  <c r="J989" i="4"/>
  <c r="I990" i="4"/>
  <c r="J990" i="4"/>
  <c r="I991" i="4"/>
  <c r="J991" i="4"/>
  <c r="I992" i="4"/>
  <c r="J992" i="4"/>
  <c r="I993" i="4"/>
  <c r="J993" i="4"/>
  <c r="I994" i="4"/>
  <c r="J994" i="4"/>
  <c r="I995" i="4"/>
  <c r="J995" i="4"/>
  <c r="I996" i="4"/>
  <c r="J996" i="4"/>
  <c r="I997" i="4"/>
  <c r="J997" i="4"/>
  <c r="I998" i="4"/>
  <c r="J998" i="4"/>
  <c r="I999" i="4"/>
  <c r="J999" i="4"/>
  <c r="I1000" i="4"/>
  <c r="J1000" i="4"/>
  <c r="I1001" i="4"/>
  <c r="J1001" i="4"/>
  <c r="I1002" i="4"/>
  <c r="J1002" i="4"/>
  <c r="I1003" i="4"/>
  <c r="J1003" i="4"/>
  <c r="I1004" i="4"/>
  <c r="J1004" i="4"/>
  <c r="I1005" i="4"/>
  <c r="J1005" i="4"/>
  <c r="I1006" i="4"/>
  <c r="J1006" i="4"/>
  <c r="I1007" i="4"/>
  <c r="J1007" i="4"/>
  <c r="I1008" i="4"/>
  <c r="J1008" i="4"/>
  <c r="I1009" i="4"/>
  <c r="J1009" i="4"/>
  <c r="I1010" i="4"/>
  <c r="J1010" i="4"/>
  <c r="I1011" i="4"/>
  <c r="J1011" i="4"/>
  <c r="I1012" i="4"/>
  <c r="J1012" i="4"/>
  <c r="I1013" i="4"/>
  <c r="J1013" i="4"/>
  <c r="I1014" i="4"/>
  <c r="J1014" i="4"/>
  <c r="I1015" i="4"/>
  <c r="J1015" i="4"/>
  <c r="I1016" i="4"/>
  <c r="J1016" i="4"/>
  <c r="I1017" i="4"/>
  <c r="J1017" i="4"/>
  <c r="I1018" i="4"/>
  <c r="J1018" i="4"/>
  <c r="I1019" i="4"/>
  <c r="J1019" i="4"/>
  <c r="I1020" i="4"/>
  <c r="J1020" i="4"/>
  <c r="I1021" i="4"/>
  <c r="J1021" i="4"/>
  <c r="I1022" i="4"/>
  <c r="J1022" i="4"/>
  <c r="I1023" i="4"/>
  <c r="J1023" i="4"/>
  <c r="I1024" i="4"/>
  <c r="J1024" i="4"/>
  <c r="I1025" i="4"/>
  <c r="J1025" i="4"/>
  <c r="I1026" i="4"/>
  <c r="J1026" i="4"/>
  <c r="I1027" i="4"/>
  <c r="J1027" i="4"/>
  <c r="I1028" i="4"/>
  <c r="J1028" i="4"/>
  <c r="I1029" i="4"/>
  <c r="J1029" i="4"/>
  <c r="I1030" i="4"/>
  <c r="J1030" i="4"/>
  <c r="I1031" i="4"/>
  <c r="J1031" i="4"/>
  <c r="I1032" i="4"/>
  <c r="J1032" i="4"/>
  <c r="I1033" i="4"/>
  <c r="J1033" i="4"/>
  <c r="I1034" i="4"/>
  <c r="J1034" i="4"/>
  <c r="I1035" i="4"/>
  <c r="J1035" i="4"/>
  <c r="I1036" i="4"/>
  <c r="J1036" i="4"/>
  <c r="I1037" i="4"/>
  <c r="J1037" i="4"/>
  <c r="I1038" i="4"/>
  <c r="J1038" i="4"/>
  <c r="I1039" i="4"/>
  <c r="J1039" i="4"/>
  <c r="I1040" i="4"/>
  <c r="J1040" i="4"/>
  <c r="I1041" i="4"/>
  <c r="J1041" i="4"/>
  <c r="I1042" i="4"/>
  <c r="J1042" i="4"/>
  <c r="I1043" i="4"/>
  <c r="J1043" i="4"/>
  <c r="I1044" i="4"/>
  <c r="J1044" i="4"/>
  <c r="I1045" i="4"/>
  <c r="J1045" i="4"/>
  <c r="I1046" i="4"/>
  <c r="J1046" i="4"/>
  <c r="I1047" i="4"/>
  <c r="J1047" i="4"/>
  <c r="I1048" i="4"/>
  <c r="J1048" i="4"/>
  <c r="I1049" i="4"/>
  <c r="J1049" i="4"/>
  <c r="I1050" i="4"/>
  <c r="J1050" i="4"/>
  <c r="I1051" i="4"/>
  <c r="J1051" i="4"/>
  <c r="I1052" i="4"/>
  <c r="J1052" i="4"/>
  <c r="I1053" i="4"/>
  <c r="J1053" i="4"/>
  <c r="I1054" i="4"/>
  <c r="J1054" i="4"/>
  <c r="I1055" i="4"/>
  <c r="J1055" i="4"/>
  <c r="I1056" i="4"/>
  <c r="J1056" i="4"/>
  <c r="I1057" i="4"/>
  <c r="J1057" i="4"/>
  <c r="I1058" i="4"/>
  <c r="J1058" i="4"/>
  <c r="I1059" i="4"/>
  <c r="J1059" i="4"/>
  <c r="I1060" i="4"/>
  <c r="J1060" i="4"/>
  <c r="I1061" i="4"/>
  <c r="J1061" i="4"/>
  <c r="I1062" i="4"/>
  <c r="J1062" i="4"/>
  <c r="I1063" i="4"/>
  <c r="J1063" i="4"/>
  <c r="I1064" i="4"/>
  <c r="J1064" i="4"/>
  <c r="I1065" i="4"/>
  <c r="J1065" i="4"/>
  <c r="I1066" i="4"/>
  <c r="J1066" i="4"/>
  <c r="I1067" i="4"/>
  <c r="J1067" i="4"/>
  <c r="I1068" i="4"/>
  <c r="J1068" i="4"/>
  <c r="I1069" i="4"/>
  <c r="J1069" i="4"/>
  <c r="I1070" i="4"/>
  <c r="J1070" i="4"/>
  <c r="I1071" i="4"/>
  <c r="J1071" i="4"/>
  <c r="I1072" i="4"/>
  <c r="J1072" i="4"/>
  <c r="I1073" i="4"/>
  <c r="J1073" i="4"/>
  <c r="I1074" i="4"/>
  <c r="J1074" i="4"/>
  <c r="I1075" i="4"/>
  <c r="J1075" i="4"/>
  <c r="I1076" i="4"/>
  <c r="J1076" i="4"/>
  <c r="I1077" i="4"/>
  <c r="J1077" i="4"/>
  <c r="I1078" i="4"/>
  <c r="J1078" i="4"/>
  <c r="I1079" i="4"/>
  <c r="J1079" i="4"/>
  <c r="I1080" i="4"/>
  <c r="J1080" i="4"/>
  <c r="I1081" i="4"/>
  <c r="J1081" i="4"/>
  <c r="I1082" i="4"/>
  <c r="J1082" i="4"/>
  <c r="I1083" i="4"/>
  <c r="J1083" i="4"/>
  <c r="I1084" i="4"/>
  <c r="J1084" i="4"/>
  <c r="I1085" i="4"/>
  <c r="J1085" i="4"/>
  <c r="I1086" i="4"/>
  <c r="J1086" i="4"/>
  <c r="I1087" i="4"/>
  <c r="J1087" i="4"/>
  <c r="I1088" i="4"/>
  <c r="J1088" i="4"/>
  <c r="I1089" i="4"/>
  <c r="J1089" i="4"/>
  <c r="I1090" i="4"/>
  <c r="J1090" i="4"/>
  <c r="I1091" i="4"/>
  <c r="J1091" i="4"/>
  <c r="I1092" i="4"/>
  <c r="J1092" i="4"/>
  <c r="I1093" i="4"/>
  <c r="J1093" i="4"/>
  <c r="I1094" i="4"/>
  <c r="J1094" i="4"/>
  <c r="I1095" i="4"/>
  <c r="J1095" i="4"/>
  <c r="I1096" i="4"/>
  <c r="J1096" i="4"/>
  <c r="I1097" i="4"/>
  <c r="J1097" i="4"/>
  <c r="I1098" i="4"/>
  <c r="J1098" i="4"/>
  <c r="I1099" i="4"/>
  <c r="J1099" i="4"/>
  <c r="I1100" i="4"/>
  <c r="J1100" i="4"/>
  <c r="I1101" i="4"/>
  <c r="J1101" i="4"/>
  <c r="I1102" i="4"/>
  <c r="J1102" i="4"/>
  <c r="I1103" i="4"/>
  <c r="J1103" i="4"/>
  <c r="I1104" i="4"/>
  <c r="J1104" i="4"/>
  <c r="I1105" i="4"/>
  <c r="J1105" i="4"/>
  <c r="I1106" i="4"/>
  <c r="J1106" i="4"/>
  <c r="I1107" i="4"/>
  <c r="J1107" i="4"/>
  <c r="I1108" i="4"/>
  <c r="J1108" i="4"/>
  <c r="I1109" i="4"/>
  <c r="J1109" i="4"/>
  <c r="I1110" i="4"/>
  <c r="J1110" i="4"/>
  <c r="I1111" i="4"/>
  <c r="J1111" i="4"/>
  <c r="I1112" i="4"/>
  <c r="J1112" i="4"/>
  <c r="I1113" i="4"/>
  <c r="J1113" i="4"/>
  <c r="I1114" i="4"/>
  <c r="J1114" i="4"/>
  <c r="I1115" i="4"/>
  <c r="J1115" i="4"/>
  <c r="I1116" i="4"/>
  <c r="J1116" i="4"/>
  <c r="I1117" i="4"/>
  <c r="J1117" i="4"/>
  <c r="I1118" i="4"/>
  <c r="J1118" i="4"/>
  <c r="I1119" i="4"/>
  <c r="J1119" i="4"/>
  <c r="I1120" i="4"/>
  <c r="J1120" i="4"/>
  <c r="I1121" i="4"/>
  <c r="J1121" i="4"/>
  <c r="I1122" i="4"/>
  <c r="J1122" i="4"/>
  <c r="I1123" i="4"/>
  <c r="J1123" i="4"/>
  <c r="I1124" i="4"/>
  <c r="J1124" i="4"/>
  <c r="I1125" i="4"/>
  <c r="J1125" i="4"/>
  <c r="I1126" i="4"/>
  <c r="J1126" i="4"/>
  <c r="I1127" i="4"/>
  <c r="J1127" i="4"/>
  <c r="I1128" i="4"/>
  <c r="J1128" i="4"/>
  <c r="I1129" i="4"/>
  <c r="J1129" i="4"/>
  <c r="I1130" i="4"/>
  <c r="J1130" i="4"/>
  <c r="I1131" i="4"/>
  <c r="J1131" i="4"/>
  <c r="I1132" i="4"/>
  <c r="J1132" i="4"/>
  <c r="I1133" i="4"/>
  <c r="J1133" i="4"/>
  <c r="I1134" i="4"/>
  <c r="J1134" i="4"/>
  <c r="I1135" i="4"/>
  <c r="J1135" i="4"/>
  <c r="I1136" i="4"/>
  <c r="J1136" i="4"/>
  <c r="I1137" i="4"/>
  <c r="J1137" i="4"/>
  <c r="I1138" i="4"/>
  <c r="J1138" i="4"/>
  <c r="I1139" i="4"/>
  <c r="J1139" i="4"/>
  <c r="I1140" i="4"/>
  <c r="J1140" i="4"/>
  <c r="I1141" i="4"/>
  <c r="J1141" i="4"/>
  <c r="I1142" i="4"/>
  <c r="J1142" i="4"/>
  <c r="I1143" i="4"/>
  <c r="J1143" i="4"/>
  <c r="I1144" i="4"/>
  <c r="J1144" i="4"/>
  <c r="I1145" i="4"/>
  <c r="J1145" i="4"/>
  <c r="I1146" i="4"/>
  <c r="J1146" i="4"/>
  <c r="I1147" i="4"/>
  <c r="J1147" i="4"/>
  <c r="I1148" i="4"/>
  <c r="J1148" i="4"/>
  <c r="I1149" i="4"/>
  <c r="J1149" i="4"/>
  <c r="I1150" i="4"/>
  <c r="J1150" i="4"/>
  <c r="I1151" i="4"/>
  <c r="J1151" i="4"/>
  <c r="I1152" i="4"/>
  <c r="J1152" i="4"/>
  <c r="I1153" i="4"/>
  <c r="J1153" i="4"/>
  <c r="I1154" i="4"/>
  <c r="J1154" i="4"/>
  <c r="I1155" i="4"/>
  <c r="J1155" i="4"/>
  <c r="I1156" i="4"/>
  <c r="J1156" i="4"/>
  <c r="I1157" i="4"/>
  <c r="J1157" i="4"/>
  <c r="I1158" i="4"/>
  <c r="J1158" i="4"/>
  <c r="I1159" i="4"/>
  <c r="J1159" i="4"/>
  <c r="I1160" i="4"/>
  <c r="J1160" i="4"/>
  <c r="I1161" i="4"/>
  <c r="J1161" i="4"/>
  <c r="I1162" i="4"/>
  <c r="J1162" i="4"/>
  <c r="I1163" i="4"/>
  <c r="J1163" i="4"/>
  <c r="I1164" i="4"/>
  <c r="J1164" i="4"/>
  <c r="I1165" i="4"/>
  <c r="J1165" i="4"/>
  <c r="I1166" i="4"/>
  <c r="J1166" i="4"/>
  <c r="I1167" i="4"/>
  <c r="J1167" i="4"/>
  <c r="I1168" i="4"/>
  <c r="J1168" i="4"/>
  <c r="I1169" i="4"/>
  <c r="J1169" i="4"/>
  <c r="I1170" i="4"/>
  <c r="J1170" i="4"/>
  <c r="I1171" i="4"/>
  <c r="J1171" i="4"/>
  <c r="I1172" i="4"/>
  <c r="J1172" i="4"/>
  <c r="I1173" i="4"/>
  <c r="J1173" i="4"/>
  <c r="I1174" i="4"/>
  <c r="J1174" i="4"/>
  <c r="I1175" i="4"/>
  <c r="J1175" i="4"/>
  <c r="I1176" i="4"/>
  <c r="J1176" i="4"/>
  <c r="I1177" i="4"/>
  <c r="J1177" i="4"/>
  <c r="I1178" i="4"/>
  <c r="J1178" i="4"/>
  <c r="I1179" i="4"/>
  <c r="J1179" i="4"/>
  <c r="I1180" i="4"/>
  <c r="J1180" i="4"/>
  <c r="I1181" i="4"/>
  <c r="J1181" i="4"/>
  <c r="I1182" i="4"/>
  <c r="J1182" i="4"/>
  <c r="I1183" i="4"/>
  <c r="J1183" i="4"/>
  <c r="I1184" i="4"/>
  <c r="J1184" i="4"/>
  <c r="I1185" i="4"/>
  <c r="J1185" i="4"/>
  <c r="I1186" i="4"/>
  <c r="J1186" i="4"/>
  <c r="I1187" i="4"/>
  <c r="J1187" i="4"/>
  <c r="I1188" i="4"/>
  <c r="J1188" i="4"/>
  <c r="I1189" i="4"/>
  <c r="J1189" i="4"/>
  <c r="I1190" i="4"/>
  <c r="J1190" i="4"/>
  <c r="I1191" i="4"/>
  <c r="J1191" i="4"/>
  <c r="I1192" i="4"/>
  <c r="J1192" i="4"/>
  <c r="I1193" i="4"/>
  <c r="J1193" i="4"/>
  <c r="I1194" i="4"/>
  <c r="J1194" i="4"/>
  <c r="I1195" i="4"/>
  <c r="J1195" i="4"/>
  <c r="I1196" i="4"/>
  <c r="J1196" i="4"/>
  <c r="I1197" i="4"/>
  <c r="J1197" i="4"/>
  <c r="I1198" i="4"/>
  <c r="J1198" i="4"/>
  <c r="I1199" i="4"/>
  <c r="J1199" i="4"/>
  <c r="I1200" i="4"/>
  <c r="J1200" i="4"/>
  <c r="I1201" i="4"/>
  <c r="J1201" i="4"/>
  <c r="I1202" i="4"/>
  <c r="J1202" i="4"/>
  <c r="I1203" i="4"/>
  <c r="J1203" i="4"/>
  <c r="I1204" i="4"/>
  <c r="J1204" i="4"/>
  <c r="I1205" i="4"/>
  <c r="J1205" i="4"/>
  <c r="I1206" i="4"/>
  <c r="J1206" i="4"/>
  <c r="I1207" i="4"/>
  <c r="J1207" i="4"/>
  <c r="I1208" i="4"/>
  <c r="J1208" i="4"/>
  <c r="I1209" i="4"/>
  <c r="J1209" i="4"/>
  <c r="I1210" i="4"/>
  <c r="J1210" i="4"/>
  <c r="I1211" i="4"/>
  <c r="J1211" i="4"/>
  <c r="I1212" i="4"/>
  <c r="J1212" i="4"/>
  <c r="I1213" i="4"/>
  <c r="J1213" i="4"/>
  <c r="I1214" i="4"/>
  <c r="J1214" i="4"/>
  <c r="I1215" i="4"/>
  <c r="J1215" i="4"/>
  <c r="I1216" i="4"/>
  <c r="J1216" i="4"/>
  <c r="I1217" i="4"/>
  <c r="J1217" i="4"/>
  <c r="I1218" i="4"/>
  <c r="J1218" i="4"/>
  <c r="I1219" i="4"/>
  <c r="J1219" i="4"/>
  <c r="I1220" i="4"/>
  <c r="J1220" i="4"/>
  <c r="I1221" i="4"/>
  <c r="J1221" i="4"/>
  <c r="I1222" i="4"/>
  <c r="J1222" i="4"/>
  <c r="I1223" i="4"/>
  <c r="J1223" i="4"/>
  <c r="I1224" i="4"/>
  <c r="J1224" i="4"/>
  <c r="I1225" i="4"/>
  <c r="J1225" i="4"/>
  <c r="I1226" i="4"/>
  <c r="J1226" i="4"/>
  <c r="I1227" i="4"/>
  <c r="J1227" i="4"/>
  <c r="I1228" i="4"/>
  <c r="J1228" i="4"/>
  <c r="I1229" i="4"/>
  <c r="J1229" i="4"/>
  <c r="I1230" i="4"/>
  <c r="J1230" i="4"/>
  <c r="I1231" i="4"/>
  <c r="J1231" i="4"/>
  <c r="I1232" i="4"/>
  <c r="J1232" i="4"/>
  <c r="I1233" i="4"/>
  <c r="J1233" i="4"/>
  <c r="I1234" i="4"/>
  <c r="J1234" i="4"/>
  <c r="I1235" i="4"/>
  <c r="J1235" i="4"/>
  <c r="I1236" i="4"/>
  <c r="J1236" i="4"/>
  <c r="I1237" i="4"/>
  <c r="J1237" i="4"/>
  <c r="I1238" i="4"/>
  <c r="J1238" i="4"/>
  <c r="I1239" i="4"/>
  <c r="J1239" i="4"/>
  <c r="I1240" i="4"/>
  <c r="J1240" i="4"/>
  <c r="I1241" i="4"/>
  <c r="J1241" i="4"/>
  <c r="I1242" i="4"/>
  <c r="J1242" i="4"/>
  <c r="I1243" i="4"/>
  <c r="J1243" i="4"/>
  <c r="I1244" i="4"/>
  <c r="J1244" i="4"/>
  <c r="I1245" i="4"/>
  <c r="J1245" i="4"/>
  <c r="I1246" i="4"/>
  <c r="J1246" i="4"/>
  <c r="I1247" i="4"/>
  <c r="J1247" i="4"/>
  <c r="I1248" i="4"/>
  <c r="J1248" i="4"/>
  <c r="I1249" i="4"/>
  <c r="J1249" i="4"/>
  <c r="I1250" i="4"/>
  <c r="J1250" i="4"/>
  <c r="I1251" i="4"/>
  <c r="J1251" i="4"/>
  <c r="I1252" i="4"/>
  <c r="J1252" i="4"/>
  <c r="I1253" i="4"/>
  <c r="J1253" i="4"/>
  <c r="I1254" i="4"/>
  <c r="J1254" i="4"/>
  <c r="I1255" i="4"/>
  <c r="J1255" i="4"/>
  <c r="I1256" i="4"/>
  <c r="J1256" i="4"/>
  <c r="I1257" i="4"/>
  <c r="J1257" i="4"/>
  <c r="I1258" i="4"/>
  <c r="J1258" i="4"/>
  <c r="I1259" i="4"/>
  <c r="J1259" i="4"/>
  <c r="I1260" i="4"/>
  <c r="J1260" i="4"/>
  <c r="I1261" i="4"/>
  <c r="J1261" i="4"/>
  <c r="I1262" i="4"/>
  <c r="J1262" i="4"/>
  <c r="I1263" i="4"/>
  <c r="J1263" i="4"/>
  <c r="I1264" i="4"/>
  <c r="J1264" i="4"/>
  <c r="I1265" i="4"/>
  <c r="J1265" i="4"/>
  <c r="I1266" i="4"/>
  <c r="J1266" i="4"/>
  <c r="I1267" i="4"/>
  <c r="J1267" i="4"/>
  <c r="I1268" i="4"/>
  <c r="J1268" i="4"/>
  <c r="I1269" i="4"/>
  <c r="J1269" i="4"/>
  <c r="I1270" i="4"/>
  <c r="J1270" i="4"/>
  <c r="I1271" i="4"/>
  <c r="J1271" i="4"/>
  <c r="I1272" i="4"/>
  <c r="J1272" i="4"/>
  <c r="I1273" i="4"/>
  <c r="J1273" i="4"/>
  <c r="I1274" i="4"/>
  <c r="J1274" i="4"/>
  <c r="I1275" i="4"/>
  <c r="J1275" i="4"/>
  <c r="I1276" i="4"/>
  <c r="J1276" i="4"/>
  <c r="I1277" i="4"/>
  <c r="J1277" i="4"/>
  <c r="I1278" i="4"/>
  <c r="J1278" i="4"/>
  <c r="I1279" i="4"/>
  <c r="J1279" i="4"/>
  <c r="I1280" i="4"/>
  <c r="J1280" i="4"/>
  <c r="I1281" i="4"/>
  <c r="J1281" i="4"/>
  <c r="I1282" i="4"/>
  <c r="J1282" i="4"/>
  <c r="J862" i="4"/>
  <c r="I862" i="4"/>
  <c r="L1709" i="4"/>
  <c r="K1709" i="4"/>
  <c r="M1669" i="4"/>
  <c r="M1639" i="4"/>
  <c r="M1561" i="4"/>
  <c r="M1543" i="4"/>
  <c r="M1477" i="4"/>
  <c r="M1471" i="4"/>
  <c r="M1399" i="4"/>
  <c r="O1399" i="4" s="1"/>
  <c r="M1381" i="4"/>
  <c r="P2613" i="4" l="1"/>
  <c r="P3065" i="4"/>
  <c r="P3104" i="4"/>
  <c r="P2996" i="4"/>
  <c r="P3011" i="4"/>
  <c r="P3083" i="4"/>
  <c r="P3092" i="4"/>
  <c r="P3095" i="4"/>
  <c r="P3059" i="4"/>
  <c r="P3014" i="4"/>
  <c r="P3017" i="4"/>
  <c r="P3080" i="4"/>
  <c r="P3089" i="4"/>
  <c r="O3107" i="4"/>
  <c r="P3107" i="4" s="1"/>
  <c r="P2999" i="4"/>
  <c r="P3002" i="4"/>
  <c r="O3004" i="4"/>
  <c r="P3004" i="4" s="1"/>
  <c r="O3043" i="4"/>
  <c r="P3043" i="4" s="1"/>
  <c r="O3048" i="4"/>
  <c r="P3048" i="4" s="1"/>
  <c r="O3051" i="4"/>
  <c r="P3051" i="4" s="1"/>
  <c r="P3068" i="4"/>
  <c r="O3075" i="4"/>
  <c r="P3075" i="4" s="1"/>
  <c r="I3413" i="4"/>
  <c r="P3005" i="4"/>
  <c r="O3007" i="4"/>
  <c r="P3007" i="4" s="1"/>
  <c r="O3012" i="4"/>
  <c r="P3012" i="4" s="1"/>
  <c r="O3015" i="4"/>
  <c r="P3015" i="4" s="1"/>
  <c r="P3041" i="4"/>
  <c r="P3044" i="4"/>
  <c r="O3046" i="4"/>
  <c r="P3046" i="4" s="1"/>
  <c r="O3049" i="4"/>
  <c r="P3049" i="4" s="1"/>
  <c r="O3052" i="4"/>
  <c r="P3052" i="4" s="1"/>
  <c r="O3057" i="4"/>
  <c r="P3057" i="4" s="1"/>
  <c r="P3071" i="4"/>
  <c r="O3073" i="4"/>
  <c r="P3073" i="4" s="1"/>
  <c r="O3076" i="4"/>
  <c r="P3076" i="4" s="1"/>
  <c r="O3081" i="4"/>
  <c r="P3081" i="4" s="1"/>
  <c r="O3042" i="4"/>
  <c r="P3042" i="4" s="1"/>
  <c r="P3008" i="4"/>
  <c r="O3010" i="4"/>
  <c r="P3010" i="4" s="1"/>
  <c r="O3013" i="4"/>
  <c r="P3013" i="4" s="1"/>
  <c r="O3016" i="4"/>
  <c r="P3016" i="4" s="1"/>
  <c r="P3019" i="4"/>
  <c r="O3021" i="4"/>
  <c r="P3021" i="4" s="1"/>
  <c r="P3022" i="4"/>
  <c r="O3024" i="4"/>
  <c r="P3024" i="4" s="1"/>
  <c r="P3025" i="4"/>
  <c r="O3027" i="4"/>
  <c r="P3027" i="4" s="1"/>
  <c r="P3028" i="4"/>
  <c r="O3030" i="4"/>
  <c r="P3030" i="4" s="1"/>
  <c r="P3031" i="4"/>
  <c r="O3033" i="4"/>
  <c r="P3033" i="4" s="1"/>
  <c r="P3034" i="4"/>
  <c r="O3036" i="4"/>
  <c r="P3036" i="4" s="1"/>
  <c r="P3037" i="4"/>
  <c r="P3047" i="4"/>
  <c r="P3050" i="4"/>
  <c r="P3053" i="4"/>
  <c r="O3055" i="4"/>
  <c r="P3055" i="4" s="1"/>
  <c r="O3058" i="4"/>
  <c r="P3058" i="4" s="1"/>
  <c r="P3061" i="4"/>
  <c r="P3074" i="4"/>
  <c r="P3077" i="4"/>
  <c r="O3079" i="4"/>
  <c r="P3079" i="4" s="1"/>
  <c r="O3082" i="4"/>
  <c r="P3082" i="4" s="1"/>
  <c r="P3085" i="4"/>
  <c r="P3070" i="4"/>
  <c r="O3090" i="4"/>
  <c r="P3090" i="4" s="1"/>
  <c r="O3093" i="4"/>
  <c r="P3093" i="4" s="1"/>
  <c r="O3096" i="4"/>
  <c r="P3096" i="4" s="1"/>
  <c r="O3099" i="4"/>
  <c r="P3099" i="4" s="1"/>
  <c r="O3102" i="4"/>
  <c r="P3102" i="4" s="1"/>
  <c r="O3105" i="4"/>
  <c r="P3105" i="4" s="1"/>
  <c r="O3108" i="4"/>
  <c r="P3108" i="4" s="1"/>
  <c r="P3040" i="4"/>
  <c r="O2995" i="4"/>
  <c r="P2995" i="4" s="1"/>
  <c r="P2998" i="4"/>
  <c r="O3000" i="4"/>
  <c r="P3000" i="4" s="1"/>
  <c r="P3001" i="4"/>
  <c r="P3020" i="4"/>
  <c r="P3023" i="4"/>
  <c r="P3026" i="4"/>
  <c r="P3029" i="4"/>
  <c r="P3032" i="4"/>
  <c r="P3035" i="4"/>
  <c r="P3038" i="4"/>
  <c r="P3062" i="4"/>
  <c r="O3064" i="4"/>
  <c r="P3064" i="4" s="1"/>
  <c r="P3067" i="4"/>
  <c r="P3086" i="4"/>
  <c r="O3088" i="4"/>
  <c r="P3088" i="4" s="1"/>
  <c r="O3091" i="4"/>
  <c r="P3091" i="4" s="1"/>
  <c r="O3094" i="4"/>
  <c r="P3094" i="4" s="1"/>
  <c r="O3097" i="4"/>
  <c r="P3097" i="4" s="1"/>
  <c r="O3100" i="4"/>
  <c r="P3100" i="4" s="1"/>
  <c r="O3103" i="4"/>
  <c r="P3103" i="4" s="1"/>
  <c r="O3106" i="4"/>
  <c r="P3106" i="4" s="1"/>
  <c r="J3413" i="4"/>
  <c r="M3413" i="4"/>
  <c r="O3109" i="4"/>
  <c r="P3109" i="4" s="1"/>
  <c r="O2994" i="4"/>
  <c r="P2994" i="4" s="1"/>
  <c r="O2682" i="4"/>
  <c r="P2682" i="4" s="1"/>
  <c r="P2571" i="4"/>
  <c r="P2616" i="4"/>
  <c r="P2670" i="4"/>
  <c r="P2676" i="4"/>
  <c r="P2589" i="4"/>
  <c r="P2577" i="4"/>
  <c r="P2607" i="4"/>
  <c r="P2619" i="4"/>
  <c r="O2573" i="4"/>
  <c r="P2573" i="4" s="1"/>
  <c r="O2579" i="4"/>
  <c r="P2579" i="4" s="1"/>
  <c r="O2600" i="4"/>
  <c r="P2600" i="4" s="1"/>
  <c r="O2582" i="4"/>
  <c r="P2582" i="4" s="1"/>
  <c r="O2603" i="4"/>
  <c r="P2603" i="4" s="1"/>
  <c r="O2609" i="4"/>
  <c r="P2609" i="4" s="1"/>
  <c r="O2585" i="4"/>
  <c r="P2585" i="4" s="1"/>
  <c r="O2591" i="4"/>
  <c r="P2591" i="4" s="1"/>
  <c r="O2597" i="4"/>
  <c r="P2597" i="4" s="1"/>
  <c r="O2576" i="4"/>
  <c r="P2576" i="4" s="1"/>
  <c r="I2987" i="4"/>
  <c r="P2580" i="4"/>
  <c r="P2598" i="4"/>
  <c r="O2615" i="4"/>
  <c r="P2615" i="4" s="1"/>
  <c r="O2637" i="4"/>
  <c r="P2637" i="4" s="1"/>
  <c r="O2643" i="4"/>
  <c r="P2643" i="4" s="1"/>
  <c r="O2649" i="4"/>
  <c r="P2649" i="4" s="1"/>
  <c r="O2655" i="4"/>
  <c r="P2655" i="4" s="1"/>
  <c r="O2661" i="4"/>
  <c r="P2661" i="4" s="1"/>
  <c r="O2665" i="4"/>
  <c r="P2665" i="4" s="1"/>
  <c r="P2583" i="4"/>
  <c r="P2601" i="4"/>
  <c r="P2586" i="4"/>
  <c r="P2604" i="4"/>
  <c r="O2594" i="4"/>
  <c r="P2594" i="4" s="1"/>
  <c r="O2612" i="4"/>
  <c r="P2612" i="4" s="1"/>
  <c r="O2570" i="4"/>
  <c r="P2570" i="4" s="1"/>
  <c r="O2588" i="4"/>
  <c r="P2588" i="4" s="1"/>
  <c r="O2606" i="4"/>
  <c r="P2606" i="4" s="1"/>
  <c r="O2622" i="4"/>
  <c r="P2622" i="4" s="1"/>
  <c r="O2625" i="4"/>
  <c r="P2625" i="4" s="1"/>
  <c r="O2628" i="4"/>
  <c r="P2628" i="4" s="1"/>
  <c r="O2631" i="4"/>
  <c r="P2631" i="4" s="1"/>
  <c r="O2634" i="4"/>
  <c r="P2634" i="4" s="1"/>
  <c r="O2640" i="4"/>
  <c r="P2640" i="4" s="1"/>
  <c r="O2646" i="4"/>
  <c r="P2646" i="4" s="1"/>
  <c r="O2652" i="4"/>
  <c r="P2652" i="4" s="1"/>
  <c r="O2658" i="4"/>
  <c r="P2658" i="4" s="1"/>
  <c r="O2680" i="4"/>
  <c r="P2680" i="4" s="1"/>
  <c r="P2574" i="4"/>
  <c r="P2592" i="4"/>
  <c r="P2610" i="4"/>
  <c r="J2987" i="4"/>
  <c r="O2674" i="4"/>
  <c r="P2674" i="4" s="1"/>
  <c r="O2683" i="4"/>
  <c r="P2683" i="4" s="1"/>
  <c r="M2568" i="4"/>
  <c r="P2635" i="4"/>
  <c r="P2638" i="4"/>
  <c r="P2641" i="4"/>
  <c r="P2644" i="4"/>
  <c r="P2647" i="4"/>
  <c r="P2650" i="4"/>
  <c r="P2653" i="4"/>
  <c r="P2656" i="4"/>
  <c r="P2659" i="4"/>
  <c r="P2662" i="4"/>
  <c r="O2668" i="4"/>
  <c r="P2668" i="4" s="1"/>
  <c r="O2677" i="4"/>
  <c r="P2677" i="4" s="1"/>
  <c r="I2561" i="4"/>
  <c r="P2621" i="4"/>
  <c r="O2636" i="4"/>
  <c r="P2636" i="4" s="1"/>
  <c r="O2639" i="4"/>
  <c r="P2639" i="4" s="1"/>
  <c r="O2642" i="4"/>
  <c r="P2642" i="4" s="1"/>
  <c r="O2645" i="4"/>
  <c r="P2645" i="4" s="1"/>
  <c r="O2648" i="4"/>
  <c r="P2648" i="4" s="1"/>
  <c r="O2651" i="4"/>
  <c r="P2651" i="4" s="1"/>
  <c r="O2654" i="4"/>
  <c r="P2654" i="4" s="1"/>
  <c r="O2657" i="4"/>
  <c r="P2657" i="4" s="1"/>
  <c r="O2660" i="4"/>
  <c r="P2660" i="4" s="1"/>
  <c r="O2671" i="4"/>
  <c r="P2671" i="4" s="1"/>
  <c r="O2618" i="4"/>
  <c r="P2618" i="4" s="1"/>
  <c r="P2624" i="4"/>
  <c r="P2626" i="4"/>
  <c r="P2627" i="4"/>
  <c r="P2629" i="4"/>
  <c r="P2630" i="4"/>
  <c r="P2633" i="4"/>
  <c r="P2684" i="4"/>
  <c r="P2664" i="4"/>
  <c r="P2667" i="4"/>
  <c r="P2673" i="4"/>
  <c r="P2679" i="4"/>
  <c r="P2162" i="4"/>
  <c r="P2237" i="4"/>
  <c r="J2561" i="4"/>
  <c r="O2182" i="4"/>
  <c r="P2182" i="4" s="1"/>
  <c r="O2198" i="4"/>
  <c r="P2198" i="4" s="1"/>
  <c r="O2179" i="4"/>
  <c r="P2179" i="4" s="1"/>
  <c r="O2223" i="4"/>
  <c r="P2223" i="4" s="1"/>
  <c r="P2238" i="4"/>
  <c r="P2226" i="4"/>
  <c r="O2217" i="4"/>
  <c r="P2217" i="4" s="1"/>
  <c r="P2214" i="4"/>
  <c r="O2191" i="4"/>
  <c r="P2191" i="4" s="1"/>
  <c r="O2188" i="4"/>
  <c r="P2188" i="4" s="1"/>
  <c r="P2185" i="4"/>
  <c r="P2246" i="4"/>
  <c r="O2159" i="4"/>
  <c r="P2159" i="4" s="1"/>
  <c r="O2168" i="4"/>
  <c r="P2168" i="4" s="1"/>
  <c r="P2211" i="4"/>
  <c r="P2197" i="4"/>
  <c r="O2243" i="4"/>
  <c r="P2243" i="4" s="1"/>
  <c r="O2195" i="4"/>
  <c r="P2195" i="4" s="1"/>
  <c r="P2240" i="4"/>
  <c r="O2255" i="4"/>
  <c r="P2255" i="4" s="1"/>
  <c r="P2165" i="4"/>
  <c r="O2192" i="4"/>
  <c r="P2192" i="4" s="1"/>
  <c r="P2213" i="4"/>
  <c r="P2247" i="4"/>
  <c r="O2180" i="4"/>
  <c r="P2180" i="4" s="1"/>
  <c r="P2234" i="4"/>
  <c r="O2155" i="4"/>
  <c r="P2155" i="4" s="1"/>
  <c r="O2170" i="4"/>
  <c r="P2170" i="4" s="1"/>
  <c r="O2173" i="4"/>
  <c r="P2173" i="4" s="1"/>
  <c r="O2176" i="4"/>
  <c r="P2176" i="4" s="1"/>
  <c r="O2158" i="4"/>
  <c r="P2158" i="4" s="1"/>
  <c r="P2144" i="4"/>
  <c r="P2147" i="4"/>
  <c r="P2150" i="4"/>
  <c r="O2183" i="4"/>
  <c r="P2183" i="4" s="1"/>
  <c r="O2186" i="4"/>
  <c r="P2186" i="4" s="1"/>
  <c r="O2189" i="4"/>
  <c r="P2189" i="4" s="1"/>
  <c r="O2200" i="4"/>
  <c r="P2200" i="4" s="1"/>
  <c r="O2225" i="4"/>
  <c r="P2225" i="4" s="1"/>
  <c r="O2239" i="4"/>
  <c r="P2239" i="4" s="1"/>
  <c r="O2248" i="4"/>
  <c r="P2248" i="4" s="1"/>
  <c r="P2143" i="4"/>
  <c r="P2146" i="4"/>
  <c r="P2149" i="4"/>
  <c r="P2152" i="4"/>
  <c r="O2181" i="4"/>
  <c r="P2181" i="4" s="1"/>
  <c r="O2184" i="4"/>
  <c r="P2184" i="4" s="1"/>
  <c r="O2187" i="4"/>
  <c r="P2187" i="4" s="1"/>
  <c r="O2190" i="4"/>
  <c r="P2190" i="4" s="1"/>
  <c r="O2199" i="4"/>
  <c r="P2199" i="4" s="1"/>
  <c r="O2207" i="4"/>
  <c r="P2207" i="4" s="1"/>
  <c r="P2210" i="4"/>
  <c r="O2215" i="4"/>
  <c r="P2215" i="4" s="1"/>
  <c r="O2219" i="4"/>
  <c r="P2219" i="4" s="1"/>
  <c r="O2222" i="4"/>
  <c r="P2222" i="4" s="1"/>
  <c r="P2232" i="4"/>
  <c r="P2241" i="4"/>
  <c r="M2561" i="4"/>
  <c r="O2160" i="4"/>
  <c r="P2160" i="4" s="1"/>
  <c r="O2163" i="4"/>
  <c r="P2163" i="4" s="1"/>
  <c r="O2166" i="4"/>
  <c r="P2166" i="4" s="1"/>
  <c r="P2171" i="4"/>
  <c r="P2174" i="4"/>
  <c r="P2177" i="4"/>
  <c r="P2193" i="4"/>
  <c r="O2204" i="4"/>
  <c r="P2204" i="4" s="1"/>
  <c r="O2212" i="4"/>
  <c r="P2212" i="4" s="1"/>
  <c r="P2229" i="4"/>
  <c r="O2236" i="4"/>
  <c r="P2236" i="4" s="1"/>
  <c r="O2245" i="4"/>
  <c r="P2245" i="4" s="1"/>
  <c r="O2254" i="4"/>
  <c r="P2254" i="4" s="1"/>
  <c r="O2201" i="4"/>
  <c r="P2201" i="4" s="1"/>
  <c r="O2209" i="4"/>
  <c r="P2209" i="4" s="1"/>
  <c r="I2135" i="4"/>
  <c r="O2142" i="4"/>
  <c r="P2142" i="4" s="1"/>
  <c r="O2145" i="4"/>
  <c r="P2145" i="4" s="1"/>
  <c r="O2148" i="4"/>
  <c r="P2148" i="4" s="1"/>
  <c r="O2151" i="4"/>
  <c r="P2151" i="4" s="1"/>
  <c r="P2161" i="4"/>
  <c r="P2164" i="4"/>
  <c r="P2167" i="4"/>
  <c r="O2169" i="4"/>
  <c r="P2169" i="4" s="1"/>
  <c r="O2172" i="4"/>
  <c r="P2172" i="4" s="1"/>
  <c r="O2175" i="4"/>
  <c r="P2175" i="4" s="1"/>
  <c r="O2178" i="4"/>
  <c r="P2178" i="4" s="1"/>
  <c r="P2194" i="4"/>
  <c r="O2206" i="4"/>
  <c r="P2206" i="4" s="1"/>
  <c r="O2231" i="4"/>
  <c r="P2231" i="4" s="1"/>
  <c r="O2233" i="4"/>
  <c r="P2233" i="4" s="1"/>
  <c r="O2242" i="4"/>
  <c r="P2242" i="4" s="1"/>
  <c r="O2154" i="4"/>
  <c r="P2154" i="4" s="1"/>
  <c r="O2157" i="4"/>
  <c r="P2157" i="4" s="1"/>
  <c r="O2196" i="4"/>
  <c r="P2196" i="4" s="1"/>
  <c r="O2203" i="4"/>
  <c r="P2203" i="4" s="1"/>
  <c r="P2216" i="4"/>
  <c r="O2228" i="4"/>
  <c r="P2228" i="4" s="1"/>
  <c r="P2235" i="4"/>
  <c r="P2244" i="4"/>
  <c r="O2221" i="4"/>
  <c r="P2221" i="4" s="1"/>
  <c r="O2224" i="4"/>
  <c r="P2224" i="4" s="1"/>
  <c r="O2227" i="4"/>
  <c r="P2227" i="4" s="1"/>
  <c r="O2230" i="4"/>
  <c r="P2230" i="4" s="1"/>
  <c r="O2257" i="4"/>
  <c r="P2257" i="4" s="1"/>
  <c r="O2256" i="4"/>
  <c r="P2256" i="4" s="1"/>
  <c r="P2218" i="4"/>
  <c r="O2249" i="4"/>
  <c r="P2249" i="4" s="1"/>
  <c r="O2251" i="4"/>
  <c r="P2251" i="4" s="1"/>
  <c r="P2253" i="4"/>
  <c r="P2250" i="4"/>
  <c r="J2135" i="4"/>
  <c r="O1789" i="4"/>
  <c r="P1789" i="4" s="1"/>
  <c r="O1804" i="4"/>
  <c r="P1804" i="4" s="1"/>
  <c r="O1825" i="4"/>
  <c r="P1825" i="4" s="1"/>
  <c r="P1808" i="4"/>
  <c r="O1820" i="4"/>
  <c r="P1820" i="4" s="1"/>
  <c r="O1817" i="4"/>
  <c r="P1817" i="4" s="1"/>
  <c r="P1796" i="4"/>
  <c r="P1802" i="4"/>
  <c r="P1823" i="4"/>
  <c r="P1814" i="4"/>
  <c r="P1793" i="4"/>
  <c r="P1805" i="4"/>
  <c r="P1826" i="4"/>
  <c r="O1721" i="4"/>
  <c r="P1721" i="4" s="1"/>
  <c r="O1768" i="4"/>
  <c r="P1768" i="4" s="1"/>
  <c r="O1724" i="4"/>
  <c r="P1724" i="4" s="1"/>
  <c r="O1737" i="4"/>
  <c r="P1737" i="4" s="1"/>
  <c r="O1740" i="4"/>
  <c r="P1740" i="4" s="1"/>
  <c r="O1743" i="4"/>
  <c r="P1743" i="4" s="1"/>
  <c r="O1746" i="4"/>
  <c r="P1746" i="4" s="1"/>
  <c r="O1749" i="4"/>
  <c r="P1749" i="4" s="1"/>
  <c r="O1752" i="4"/>
  <c r="P1752" i="4" s="1"/>
  <c r="O1755" i="4"/>
  <c r="P1755" i="4" s="1"/>
  <c r="O1758" i="4"/>
  <c r="P1758" i="4" s="1"/>
  <c r="O1717" i="4"/>
  <c r="P1717" i="4" s="1"/>
  <c r="O1720" i="4"/>
  <c r="P1720" i="4" s="1"/>
  <c r="P1723" i="4"/>
  <c r="O1727" i="4"/>
  <c r="P1727" i="4" s="1"/>
  <c r="O1761" i="4"/>
  <c r="P1761" i="4" s="1"/>
  <c r="O1718" i="4"/>
  <c r="P1718" i="4" s="1"/>
  <c r="O1731" i="4"/>
  <c r="P1731" i="4" s="1"/>
  <c r="O1719" i="4"/>
  <c r="P1719" i="4" s="1"/>
  <c r="O1730" i="4"/>
  <c r="P1730" i="4" s="1"/>
  <c r="O1733" i="4"/>
  <c r="P1733" i="4" s="1"/>
  <c r="O1759" i="4"/>
  <c r="P1759" i="4" s="1"/>
  <c r="O1764" i="4"/>
  <c r="P1764" i="4" s="1"/>
  <c r="O1726" i="4"/>
  <c r="P1726" i="4" s="1"/>
  <c r="P1729" i="4"/>
  <c r="P1732" i="4"/>
  <c r="O1736" i="4"/>
  <c r="P1736" i="4" s="1"/>
  <c r="O1739" i="4"/>
  <c r="P1739" i="4" s="1"/>
  <c r="O1742" i="4"/>
  <c r="P1742" i="4" s="1"/>
  <c r="O1745" i="4"/>
  <c r="P1745" i="4" s="1"/>
  <c r="O1748" i="4"/>
  <c r="P1748" i="4" s="1"/>
  <c r="O1751" i="4"/>
  <c r="P1751" i="4" s="1"/>
  <c r="O1754" i="4"/>
  <c r="P1754" i="4" s="1"/>
  <c r="O1757" i="4"/>
  <c r="P1757" i="4" s="1"/>
  <c r="O1762" i="4"/>
  <c r="P1762" i="4" s="1"/>
  <c r="O1767" i="4"/>
  <c r="P1767" i="4" s="1"/>
  <c r="P1735" i="4"/>
  <c r="P1738" i="4"/>
  <c r="P1741" i="4"/>
  <c r="P1744" i="4"/>
  <c r="P1747" i="4"/>
  <c r="P1750" i="4"/>
  <c r="P1753" i="4"/>
  <c r="P1756" i="4"/>
  <c r="O1765" i="4"/>
  <c r="P1765" i="4" s="1"/>
  <c r="O1829" i="4"/>
  <c r="P1829" i="4" s="1"/>
  <c r="O1832" i="4"/>
  <c r="P1832" i="4" s="1"/>
  <c r="P1818" i="4"/>
  <c r="P1827" i="4"/>
  <c r="M2135" i="4"/>
  <c r="O1760" i="4"/>
  <c r="P1760" i="4" s="1"/>
  <c r="O1763" i="4"/>
  <c r="P1763" i="4" s="1"/>
  <c r="O1766" i="4"/>
  <c r="P1766" i="4" s="1"/>
  <c r="O1769" i="4"/>
  <c r="P1769" i="4" s="1"/>
  <c r="P1770" i="4"/>
  <c r="P1795" i="4"/>
  <c r="P1797" i="4"/>
  <c r="O1799" i="4"/>
  <c r="P1799" i="4" s="1"/>
  <c r="P1800" i="4"/>
  <c r="P1807" i="4"/>
  <c r="P1809" i="4"/>
  <c r="O1811" i="4"/>
  <c r="P1811" i="4" s="1"/>
  <c r="P1812" i="4"/>
  <c r="P1819" i="4"/>
  <c r="P1821" i="4"/>
  <c r="P1828" i="4"/>
  <c r="P1831" i="4"/>
  <c r="P1806" i="4"/>
  <c r="P1830" i="4"/>
  <c r="O1775" i="4"/>
  <c r="P1775" i="4" s="1"/>
  <c r="O1778" i="4"/>
  <c r="P1778" i="4" s="1"/>
  <c r="O1781" i="4"/>
  <c r="P1781" i="4" s="1"/>
  <c r="O1716" i="4"/>
  <c r="P1716" i="4" s="1"/>
  <c r="O1722" i="4"/>
  <c r="P1722" i="4" s="1"/>
  <c r="O1725" i="4"/>
  <c r="P1725" i="4" s="1"/>
  <c r="O1728" i="4"/>
  <c r="P1728" i="4" s="1"/>
  <c r="O1734" i="4"/>
  <c r="P1734" i="4" s="1"/>
  <c r="P1771" i="4"/>
  <c r="O1773" i="4"/>
  <c r="P1773" i="4" s="1"/>
  <c r="O1776" i="4"/>
  <c r="P1776" i="4" s="1"/>
  <c r="O1779" i="4"/>
  <c r="P1779" i="4" s="1"/>
  <c r="O1782" i="4"/>
  <c r="P1782" i="4" s="1"/>
  <c r="O1787" i="4"/>
  <c r="P1787" i="4" s="1"/>
  <c r="O1790" i="4"/>
  <c r="P1790" i="4" s="1"/>
  <c r="P1798" i="4"/>
  <c r="P1801" i="4"/>
  <c r="P1810" i="4"/>
  <c r="P1813" i="4"/>
  <c r="P1822" i="4"/>
  <c r="P1794" i="4"/>
  <c r="P1774" i="4"/>
  <c r="P1777" i="4"/>
  <c r="P1780" i="4"/>
  <c r="P1783" i="4"/>
  <c r="O1785" i="4"/>
  <c r="P1785" i="4" s="1"/>
  <c r="O1788" i="4"/>
  <c r="P1788" i="4" s="1"/>
  <c r="O1791" i="4"/>
  <c r="P1791" i="4" s="1"/>
  <c r="O1803" i="4"/>
  <c r="P1803" i="4" s="1"/>
  <c r="O1815" i="4"/>
  <c r="P1815" i="4" s="1"/>
  <c r="O1824" i="4"/>
  <c r="P1824" i="4" s="1"/>
  <c r="O1772" i="4"/>
  <c r="P1772" i="4" s="1"/>
  <c r="O1784" i="4"/>
  <c r="P1784" i="4" s="1"/>
  <c r="O1324" i="4"/>
  <c r="P1324" i="4" s="1"/>
  <c r="O1327" i="4"/>
  <c r="P1327" i="4" s="1"/>
  <c r="O1330" i="4"/>
  <c r="P1330" i="4" s="1"/>
  <c r="O1333" i="4"/>
  <c r="P1333" i="4" s="1"/>
  <c r="O1388" i="4"/>
  <c r="P1388" i="4" s="1"/>
  <c r="O1401" i="4"/>
  <c r="P1401" i="4" s="1"/>
  <c r="O1406" i="4"/>
  <c r="P1406" i="4" s="1"/>
  <c r="O1397" i="4"/>
  <c r="P1397" i="4" s="1"/>
  <c r="O1321" i="4"/>
  <c r="P1321" i="4" s="1"/>
  <c r="O1395" i="4"/>
  <c r="P1395" i="4" s="1"/>
  <c r="O1398" i="4"/>
  <c r="P1398" i="4" s="1"/>
  <c r="O1292" i="4"/>
  <c r="P1292" i="4" s="1"/>
  <c r="O1295" i="4"/>
  <c r="P1295" i="4" s="1"/>
  <c r="O1298" i="4"/>
  <c r="P1298" i="4" s="1"/>
  <c r="O1301" i="4"/>
  <c r="P1301" i="4" s="1"/>
  <c r="O1304" i="4"/>
  <c r="P1304" i="4" s="1"/>
  <c r="O1307" i="4"/>
  <c r="P1307" i="4" s="1"/>
  <c r="O1310" i="4"/>
  <c r="P1310" i="4" s="1"/>
  <c r="O1313" i="4"/>
  <c r="P1313" i="4" s="1"/>
  <c r="O1316" i="4"/>
  <c r="P1316" i="4" s="1"/>
  <c r="P1338" i="4"/>
  <c r="P1341" i="4"/>
  <c r="P1344" i="4"/>
  <c r="P1347" i="4"/>
  <c r="O1352" i="4"/>
  <c r="P1352" i="4" s="1"/>
  <c r="P1356" i="4"/>
  <c r="O1361" i="4"/>
  <c r="P1361" i="4" s="1"/>
  <c r="P1378" i="4"/>
  <c r="P1323" i="4"/>
  <c r="O1325" i="4"/>
  <c r="P1325" i="4" s="1"/>
  <c r="O1328" i="4"/>
  <c r="P1328" i="4" s="1"/>
  <c r="O1331" i="4"/>
  <c r="P1331" i="4" s="1"/>
  <c r="O1334" i="4"/>
  <c r="P1334" i="4" s="1"/>
  <c r="O1345" i="4"/>
  <c r="P1345" i="4" s="1"/>
  <c r="P1291" i="4"/>
  <c r="P1294" i="4"/>
  <c r="P1297" i="4"/>
  <c r="P1300" i="4"/>
  <c r="P1303" i="4"/>
  <c r="P1306" i="4"/>
  <c r="P1309" i="4"/>
  <c r="P1312" i="4"/>
  <c r="P1315" i="4"/>
  <c r="P1318" i="4"/>
  <c r="O1374" i="4"/>
  <c r="P1374" i="4" s="1"/>
  <c r="O1384" i="4"/>
  <c r="P1384" i="4" s="1"/>
  <c r="O1392" i="4"/>
  <c r="P1392" i="4" s="1"/>
  <c r="O1349" i="4"/>
  <c r="P1349" i="4" s="1"/>
  <c r="I1283" i="4"/>
  <c r="P1320" i="4"/>
  <c r="P1326" i="4"/>
  <c r="P1332" i="4"/>
  <c r="O1342" i="4"/>
  <c r="P1342" i="4" s="1"/>
  <c r="O1337" i="4"/>
  <c r="P1337" i="4" s="1"/>
  <c r="O1340" i="4"/>
  <c r="P1340" i="4" s="1"/>
  <c r="O1343" i="4"/>
  <c r="P1343" i="4" s="1"/>
  <c r="O1346" i="4"/>
  <c r="P1346" i="4" s="1"/>
  <c r="O1355" i="4"/>
  <c r="P1355" i="4" s="1"/>
  <c r="O1358" i="4"/>
  <c r="P1358" i="4" s="1"/>
  <c r="P1362" i="4"/>
  <c r="O1375" i="4"/>
  <c r="P1375" i="4" s="1"/>
  <c r="O1390" i="4"/>
  <c r="P1390" i="4" s="1"/>
  <c r="O1319" i="4"/>
  <c r="P1319" i="4" s="1"/>
  <c r="O1322" i="4"/>
  <c r="P1322" i="4" s="1"/>
  <c r="P1329" i="4"/>
  <c r="O1339" i="4"/>
  <c r="P1339" i="4" s="1"/>
  <c r="O1353" i="4"/>
  <c r="P1353" i="4" s="1"/>
  <c r="O1381" i="4"/>
  <c r="P1381" i="4" s="1"/>
  <c r="M1290" i="4"/>
  <c r="O1350" i="4"/>
  <c r="P1350" i="4" s="1"/>
  <c r="O1386" i="4"/>
  <c r="P1386" i="4" s="1"/>
  <c r="I1709" i="4"/>
  <c r="O1377" i="4"/>
  <c r="P1377" i="4" s="1"/>
  <c r="P1393" i="4"/>
  <c r="P1380" i="4"/>
  <c r="O1383" i="4"/>
  <c r="P1383" i="4" s="1"/>
  <c r="O1389" i="4"/>
  <c r="P1389" i="4" s="1"/>
  <c r="P1396" i="4"/>
  <c r="P1399" i="4"/>
  <c r="P1402" i="4"/>
  <c r="P1405" i="4"/>
  <c r="M2987" i="4" l="1"/>
  <c r="O2568" i="4"/>
  <c r="P2568" i="4" s="1"/>
  <c r="O1290" i="4"/>
  <c r="P1290" i="4" s="1"/>
  <c r="B857" i="4" l="1"/>
  <c r="L1283" i="4"/>
  <c r="K1283" i="4"/>
  <c r="M1282" i="4"/>
  <c r="M1281" i="4"/>
  <c r="M1280" i="4"/>
  <c r="M1279" i="4"/>
  <c r="M1278" i="4"/>
  <c r="M1277" i="4"/>
  <c r="M1276" i="4"/>
  <c r="M1275" i="4"/>
  <c r="M1274" i="4"/>
  <c r="M1273" i="4"/>
  <c r="M1272" i="4"/>
  <c r="M1271" i="4"/>
  <c r="M1270" i="4"/>
  <c r="M1269" i="4"/>
  <c r="M1268" i="4"/>
  <c r="M1267" i="4"/>
  <c r="M1266" i="4"/>
  <c r="M1265" i="4"/>
  <c r="M1264" i="4"/>
  <c r="M1263" i="4"/>
  <c r="M1262" i="4"/>
  <c r="M1261" i="4"/>
  <c r="M1260" i="4"/>
  <c r="M1259" i="4"/>
  <c r="M1258" i="4"/>
  <c r="M1257" i="4"/>
  <c r="M1256" i="4"/>
  <c r="M1255" i="4"/>
  <c r="M1254" i="4"/>
  <c r="M1253" i="4"/>
  <c r="M1252" i="4"/>
  <c r="M1251" i="4"/>
  <c r="M1250" i="4"/>
  <c r="M1249" i="4"/>
  <c r="M1248" i="4"/>
  <c r="M1247" i="4"/>
  <c r="M1246" i="4"/>
  <c r="M1245" i="4"/>
  <c r="M1244" i="4"/>
  <c r="M1243" i="4"/>
  <c r="M1242" i="4"/>
  <c r="M1241" i="4"/>
  <c r="M1240" i="4"/>
  <c r="M1239" i="4"/>
  <c r="M1238" i="4"/>
  <c r="M1237" i="4"/>
  <c r="M1236" i="4"/>
  <c r="M1235" i="4"/>
  <c r="M1234" i="4"/>
  <c r="M1233" i="4"/>
  <c r="M1232" i="4"/>
  <c r="M1231" i="4"/>
  <c r="M1230" i="4"/>
  <c r="M1229" i="4"/>
  <c r="M1228" i="4"/>
  <c r="M1227" i="4"/>
  <c r="M1226" i="4"/>
  <c r="M1225" i="4"/>
  <c r="M1224" i="4"/>
  <c r="M1223" i="4"/>
  <c r="M1222" i="4"/>
  <c r="M1221" i="4"/>
  <c r="M1220" i="4"/>
  <c r="M1219" i="4"/>
  <c r="M1218" i="4"/>
  <c r="M1217" i="4"/>
  <c r="M1216" i="4"/>
  <c r="M1215" i="4"/>
  <c r="M1214" i="4"/>
  <c r="M1213" i="4"/>
  <c r="M1212" i="4"/>
  <c r="M1211" i="4"/>
  <c r="M1210" i="4"/>
  <c r="M1209" i="4"/>
  <c r="M1208" i="4"/>
  <c r="M1207" i="4"/>
  <c r="M1206" i="4"/>
  <c r="M1205" i="4"/>
  <c r="M1204" i="4"/>
  <c r="M1203" i="4"/>
  <c r="M1202" i="4"/>
  <c r="M1201" i="4"/>
  <c r="M1200" i="4"/>
  <c r="M1199" i="4"/>
  <c r="M1198" i="4"/>
  <c r="M1197" i="4"/>
  <c r="M1196" i="4"/>
  <c r="M1195" i="4"/>
  <c r="M1194" i="4"/>
  <c r="M1193" i="4"/>
  <c r="M1192" i="4"/>
  <c r="M1191" i="4"/>
  <c r="M1190" i="4"/>
  <c r="M1189" i="4"/>
  <c r="M1188" i="4"/>
  <c r="M1187" i="4"/>
  <c r="M1186" i="4"/>
  <c r="M1185" i="4"/>
  <c r="M1184" i="4"/>
  <c r="M1183" i="4"/>
  <c r="M1182" i="4"/>
  <c r="M1181" i="4"/>
  <c r="M1180" i="4"/>
  <c r="M1179" i="4"/>
  <c r="M1178" i="4"/>
  <c r="M1177" i="4"/>
  <c r="M1176" i="4"/>
  <c r="M1175" i="4"/>
  <c r="M1174" i="4"/>
  <c r="M1173" i="4"/>
  <c r="M1172" i="4"/>
  <c r="M1171" i="4"/>
  <c r="M1170" i="4"/>
  <c r="M1169" i="4"/>
  <c r="M1168" i="4"/>
  <c r="M1167" i="4"/>
  <c r="M1166" i="4"/>
  <c r="M1165" i="4"/>
  <c r="M1164" i="4"/>
  <c r="M1163" i="4"/>
  <c r="M1162" i="4"/>
  <c r="M1161" i="4"/>
  <c r="M1160" i="4"/>
  <c r="M1159" i="4"/>
  <c r="M1158" i="4"/>
  <c r="M1157" i="4"/>
  <c r="M1156" i="4"/>
  <c r="M1155" i="4"/>
  <c r="M1154" i="4"/>
  <c r="M1153" i="4"/>
  <c r="M1152" i="4"/>
  <c r="M1151" i="4"/>
  <c r="M1150" i="4"/>
  <c r="M1149" i="4"/>
  <c r="M1148" i="4"/>
  <c r="M1147" i="4"/>
  <c r="M1146" i="4"/>
  <c r="M1145" i="4"/>
  <c r="M1144" i="4"/>
  <c r="M1143" i="4"/>
  <c r="M1142" i="4"/>
  <c r="M1141" i="4"/>
  <c r="M1140" i="4"/>
  <c r="M1139" i="4"/>
  <c r="M1138" i="4"/>
  <c r="M1137" i="4"/>
  <c r="M1136" i="4"/>
  <c r="M1135" i="4"/>
  <c r="M1134" i="4"/>
  <c r="M1133" i="4"/>
  <c r="M1132" i="4"/>
  <c r="M1131" i="4"/>
  <c r="M1130" i="4"/>
  <c r="M1129" i="4"/>
  <c r="M1128" i="4"/>
  <c r="M1127" i="4"/>
  <c r="M1126" i="4"/>
  <c r="M1125" i="4"/>
  <c r="M1124" i="4"/>
  <c r="M1123" i="4"/>
  <c r="M1122" i="4"/>
  <c r="M1121" i="4"/>
  <c r="M1120" i="4"/>
  <c r="M1119" i="4"/>
  <c r="M1118" i="4"/>
  <c r="M1117" i="4"/>
  <c r="M1116" i="4"/>
  <c r="M1115" i="4"/>
  <c r="M1114" i="4"/>
  <c r="M1113" i="4"/>
  <c r="M1112" i="4"/>
  <c r="M1111" i="4"/>
  <c r="M1110" i="4"/>
  <c r="M1109" i="4"/>
  <c r="M1108" i="4"/>
  <c r="M1107" i="4"/>
  <c r="M1106" i="4"/>
  <c r="M1105" i="4"/>
  <c r="M1104" i="4"/>
  <c r="M1103" i="4"/>
  <c r="M1102" i="4"/>
  <c r="M1101" i="4"/>
  <c r="M1100" i="4"/>
  <c r="M1099" i="4"/>
  <c r="M1098" i="4"/>
  <c r="M1097" i="4"/>
  <c r="M1096" i="4"/>
  <c r="M1095" i="4"/>
  <c r="M1094" i="4"/>
  <c r="M1093" i="4"/>
  <c r="M1092" i="4"/>
  <c r="M1091" i="4"/>
  <c r="M1090" i="4"/>
  <c r="M1089" i="4"/>
  <c r="M1088" i="4"/>
  <c r="M1087" i="4"/>
  <c r="M1086" i="4"/>
  <c r="M1085" i="4"/>
  <c r="M1084" i="4"/>
  <c r="M1083" i="4"/>
  <c r="M1082" i="4"/>
  <c r="M1081" i="4"/>
  <c r="M1080" i="4"/>
  <c r="M1079" i="4"/>
  <c r="M1078" i="4"/>
  <c r="M1077" i="4"/>
  <c r="M1076" i="4"/>
  <c r="M1075" i="4"/>
  <c r="M1074" i="4"/>
  <c r="M1073" i="4"/>
  <c r="M1072" i="4"/>
  <c r="M1071" i="4"/>
  <c r="M1070" i="4"/>
  <c r="M1069" i="4"/>
  <c r="M1068" i="4"/>
  <c r="M1067" i="4"/>
  <c r="M1066" i="4"/>
  <c r="M1065" i="4"/>
  <c r="M1064" i="4"/>
  <c r="M1063" i="4"/>
  <c r="M1062" i="4"/>
  <c r="M1061" i="4"/>
  <c r="M1060" i="4"/>
  <c r="M1059" i="4"/>
  <c r="M1058" i="4"/>
  <c r="M1057" i="4"/>
  <c r="M1056" i="4"/>
  <c r="M1055" i="4"/>
  <c r="M1054" i="4"/>
  <c r="M1053" i="4"/>
  <c r="M1052" i="4"/>
  <c r="M1051" i="4"/>
  <c r="M1050" i="4"/>
  <c r="M1049" i="4"/>
  <c r="M1048" i="4"/>
  <c r="M1047" i="4"/>
  <c r="M1046" i="4"/>
  <c r="M1045" i="4"/>
  <c r="M1044" i="4"/>
  <c r="M1043" i="4"/>
  <c r="M1042" i="4"/>
  <c r="M1041" i="4"/>
  <c r="M1040" i="4"/>
  <c r="M1039" i="4"/>
  <c r="M1038" i="4"/>
  <c r="M1037" i="4"/>
  <c r="M1036" i="4"/>
  <c r="M1035" i="4"/>
  <c r="M1034" i="4"/>
  <c r="M1033" i="4"/>
  <c r="M1032" i="4"/>
  <c r="M1031" i="4"/>
  <c r="M1030" i="4"/>
  <c r="M1029" i="4"/>
  <c r="M1028" i="4"/>
  <c r="M1027" i="4"/>
  <c r="M1026" i="4"/>
  <c r="M1025" i="4"/>
  <c r="M1024" i="4"/>
  <c r="M1023" i="4"/>
  <c r="M1022" i="4"/>
  <c r="M1021" i="4"/>
  <c r="M1020" i="4"/>
  <c r="M1019" i="4"/>
  <c r="M1018" i="4"/>
  <c r="M1017" i="4"/>
  <c r="M1016" i="4"/>
  <c r="M1015" i="4"/>
  <c r="M1014" i="4"/>
  <c r="M1013" i="4"/>
  <c r="M1012" i="4"/>
  <c r="M1011" i="4"/>
  <c r="M1010" i="4"/>
  <c r="M1009" i="4"/>
  <c r="M1008" i="4"/>
  <c r="M1007" i="4"/>
  <c r="M1006" i="4"/>
  <c r="M1005" i="4"/>
  <c r="M1004" i="4"/>
  <c r="M1003" i="4"/>
  <c r="M1002" i="4"/>
  <c r="M1001" i="4"/>
  <c r="M1000" i="4"/>
  <c r="M999" i="4"/>
  <c r="M998" i="4"/>
  <c r="M997" i="4"/>
  <c r="M996" i="4"/>
  <c r="M995" i="4"/>
  <c r="M994" i="4"/>
  <c r="M993" i="4"/>
  <c r="M992" i="4"/>
  <c r="M991" i="4"/>
  <c r="M990" i="4"/>
  <c r="M989" i="4"/>
  <c r="M988" i="4"/>
  <c r="M987" i="4"/>
  <c r="M986" i="4"/>
  <c r="M985" i="4"/>
  <c r="M984" i="4"/>
  <c r="M983" i="4"/>
  <c r="M982" i="4"/>
  <c r="M981" i="4"/>
  <c r="M980" i="4"/>
  <c r="M979" i="4"/>
  <c r="O979" i="4" s="1"/>
  <c r="M978" i="4"/>
  <c r="M977" i="4"/>
  <c r="M976" i="4"/>
  <c r="M975" i="4"/>
  <c r="O975" i="4" s="1"/>
  <c r="M974" i="4"/>
  <c r="M972" i="4"/>
  <c r="M971" i="4"/>
  <c r="M970" i="4"/>
  <c r="M969" i="4"/>
  <c r="M968" i="4"/>
  <c r="O968" i="4" s="1"/>
  <c r="M967" i="4"/>
  <c r="O967" i="4" s="1"/>
  <c r="P967" i="4" s="1"/>
  <c r="M966" i="4"/>
  <c r="M965" i="4"/>
  <c r="O965" i="4" s="1"/>
  <c r="M964" i="4"/>
  <c r="O964" i="4" s="1"/>
  <c r="M963" i="4"/>
  <c r="M962" i="4"/>
  <c r="M961" i="4"/>
  <c r="O961" i="4" s="1"/>
  <c r="P961" i="4" s="1"/>
  <c r="M960" i="4"/>
  <c r="M959" i="4"/>
  <c r="O959" i="4" s="1"/>
  <c r="M958" i="4"/>
  <c r="O958" i="4" s="1"/>
  <c r="P958" i="4" s="1"/>
  <c r="M957" i="4"/>
  <c r="M956" i="4"/>
  <c r="O956" i="4" s="1"/>
  <c r="M955" i="4"/>
  <c r="M954" i="4"/>
  <c r="M953" i="4"/>
  <c r="O953" i="4" s="1"/>
  <c r="M952" i="4"/>
  <c r="O952" i="4" s="1"/>
  <c r="P952" i="4" s="1"/>
  <c r="M951" i="4"/>
  <c r="M950" i="4"/>
  <c r="M949" i="4"/>
  <c r="O949" i="4" s="1"/>
  <c r="M948" i="4"/>
  <c r="M947" i="4"/>
  <c r="M946" i="4"/>
  <c r="M945" i="4"/>
  <c r="M944" i="4"/>
  <c r="M943" i="4"/>
  <c r="O943" i="4" s="1"/>
  <c r="M942" i="4"/>
  <c r="M941" i="4"/>
  <c r="M940" i="4"/>
  <c r="O940" i="4" s="1"/>
  <c r="M939" i="4"/>
  <c r="M938" i="4"/>
  <c r="M937" i="4"/>
  <c r="O937" i="4" s="1"/>
  <c r="M936" i="4"/>
  <c r="M935" i="4"/>
  <c r="M934" i="4"/>
  <c r="M933" i="4"/>
  <c r="M932" i="4"/>
  <c r="M931" i="4"/>
  <c r="M929" i="4"/>
  <c r="M928" i="4"/>
  <c r="O928" i="4" s="1"/>
  <c r="M927" i="4"/>
  <c r="M926" i="4"/>
  <c r="M925" i="4"/>
  <c r="O925" i="4" s="1"/>
  <c r="M924" i="4"/>
  <c r="M923" i="4"/>
  <c r="M922" i="4"/>
  <c r="O922" i="4" s="1"/>
  <c r="M921" i="4"/>
  <c r="M920" i="4"/>
  <c r="M919" i="4"/>
  <c r="M918" i="4"/>
  <c r="M917" i="4"/>
  <c r="M916" i="4"/>
  <c r="M915" i="4"/>
  <c r="M914" i="4"/>
  <c r="M913" i="4"/>
  <c r="O913" i="4" s="1"/>
  <c r="M912" i="4"/>
  <c r="M911" i="4"/>
  <c r="M910" i="4"/>
  <c r="M908" i="4"/>
  <c r="M907" i="4"/>
  <c r="O907" i="4" s="1"/>
  <c r="M906" i="4"/>
  <c r="M905" i="4"/>
  <c r="M904" i="4"/>
  <c r="O904" i="4" s="1"/>
  <c r="M903" i="4"/>
  <c r="M902" i="4"/>
  <c r="M901" i="4"/>
  <c r="O901" i="4" s="1"/>
  <c r="M900" i="4"/>
  <c r="M899" i="4"/>
  <c r="M898" i="4"/>
  <c r="O898" i="4" s="1"/>
  <c r="M897" i="4"/>
  <c r="M896" i="4"/>
  <c r="M895" i="4"/>
  <c r="O895" i="4" s="1"/>
  <c r="M894" i="4"/>
  <c r="M893" i="4"/>
  <c r="M892" i="4"/>
  <c r="O892" i="4" s="1"/>
  <c r="M891" i="4"/>
  <c r="M890" i="4"/>
  <c r="M889" i="4"/>
  <c r="O889" i="4" s="1"/>
  <c r="M888" i="4"/>
  <c r="M887" i="4"/>
  <c r="M886" i="4"/>
  <c r="O886" i="4" s="1"/>
  <c r="M885" i="4"/>
  <c r="M884" i="4"/>
  <c r="M883" i="4"/>
  <c r="O883" i="4" s="1"/>
  <c r="M882" i="4"/>
  <c r="M881" i="4"/>
  <c r="M880" i="4"/>
  <c r="O880" i="4" s="1"/>
  <c r="M879" i="4"/>
  <c r="M878" i="4"/>
  <c r="M877" i="4"/>
  <c r="O877" i="4" s="1"/>
  <c r="M876" i="4"/>
  <c r="M875" i="4"/>
  <c r="M874" i="4"/>
  <c r="O874" i="4" s="1"/>
  <c r="M873" i="4"/>
  <c r="M872" i="4"/>
  <c r="M871" i="4"/>
  <c r="O871" i="4" s="1"/>
  <c r="M870" i="4"/>
  <c r="M869" i="4"/>
  <c r="M868" i="4"/>
  <c r="O868" i="4" s="1"/>
  <c r="M867" i="4"/>
  <c r="M866" i="4"/>
  <c r="M865" i="4"/>
  <c r="O865" i="4" s="1"/>
  <c r="M864" i="4"/>
  <c r="I822" i="4"/>
  <c r="I823" i="4"/>
  <c r="J823" i="4"/>
  <c r="M823" i="4" s="1"/>
  <c r="I824" i="4"/>
  <c r="J824" i="4"/>
  <c r="M824" i="4" s="1"/>
  <c r="I825" i="4"/>
  <c r="J825" i="4"/>
  <c r="M825" i="4" s="1"/>
  <c r="I826" i="4"/>
  <c r="J826" i="4"/>
  <c r="M826" i="4" s="1"/>
  <c r="I827" i="4"/>
  <c r="J827" i="4"/>
  <c r="M827" i="4" s="1"/>
  <c r="I828" i="4"/>
  <c r="J828" i="4"/>
  <c r="M828" i="4" s="1"/>
  <c r="I829" i="4"/>
  <c r="J829" i="4"/>
  <c r="M829" i="4" s="1"/>
  <c r="I830" i="4"/>
  <c r="J830" i="4"/>
  <c r="M830" i="4" s="1"/>
  <c r="I831" i="4"/>
  <c r="J831" i="4"/>
  <c r="M831" i="4" s="1"/>
  <c r="I832" i="4"/>
  <c r="J832" i="4"/>
  <c r="M832" i="4" s="1"/>
  <c r="I833" i="4"/>
  <c r="J833" i="4"/>
  <c r="M833" i="4" s="1"/>
  <c r="I834" i="4"/>
  <c r="J834" i="4"/>
  <c r="M834" i="4" s="1"/>
  <c r="I835" i="4"/>
  <c r="J835" i="4"/>
  <c r="M835" i="4" s="1"/>
  <c r="I836" i="4"/>
  <c r="J836" i="4"/>
  <c r="M836" i="4" s="1"/>
  <c r="I837" i="4"/>
  <c r="J837" i="4"/>
  <c r="M837" i="4" s="1"/>
  <c r="I838" i="4"/>
  <c r="J838" i="4"/>
  <c r="M838" i="4" s="1"/>
  <c r="I839" i="4"/>
  <c r="J839" i="4"/>
  <c r="M839" i="4" s="1"/>
  <c r="I840" i="4"/>
  <c r="J840" i="4"/>
  <c r="M840" i="4" s="1"/>
  <c r="I841" i="4"/>
  <c r="J841" i="4"/>
  <c r="M841" i="4" s="1"/>
  <c r="I842" i="4"/>
  <c r="J842" i="4"/>
  <c r="M842" i="4" s="1"/>
  <c r="I843" i="4"/>
  <c r="J843" i="4"/>
  <c r="M843" i="4" s="1"/>
  <c r="I844" i="4"/>
  <c r="J844" i="4"/>
  <c r="M844" i="4" s="1"/>
  <c r="I845" i="4"/>
  <c r="J845" i="4"/>
  <c r="M845" i="4" s="1"/>
  <c r="I846" i="4"/>
  <c r="J846" i="4"/>
  <c r="M846" i="4" s="1"/>
  <c r="I847" i="4"/>
  <c r="J847" i="4"/>
  <c r="M847" i="4" s="1"/>
  <c r="I848" i="4"/>
  <c r="J848" i="4"/>
  <c r="M848" i="4" s="1"/>
  <c r="I849" i="4"/>
  <c r="J849" i="4"/>
  <c r="M849" i="4" s="1"/>
  <c r="I850" i="4"/>
  <c r="J850" i="4"/>
  <c r="M850" i="4" s="1"/>
  <c r="I851" i="4"/>
  <c r="J851" i="4"/>
  <c r="M851" i="4" s="1"/>
  <c r="I585" i="4"/>
  <c r="J585" i="4"/>
  <c r="M585" i="4" s="1"/>
  <c r="I586" i="4"/>
  <c r="J586" i="4"/>
  <c r="M586" i="4" s="1"/>
  <c r="I587" i="4"/>
  <c r="J587" i="4"/>
  <c r="M587" i="4" s="1"/>
  <c r="I588" i="4"/>
  <c r="J588" i="4"/>
  <c r="M588" i="4" s="1"/>
  <c r="I589" i="4"/>
  <c r="J589" i="4"/>
  <c r="M589" i="4" s="1"/>
  <c r="I590" i="4"/>
  <c r="J590" i="4"/>
  <c r="M590" i="4" s="1"/>
  <c r="I591" i="4"/>
  <c r="J591" i="4"/>
  <c r="M591" i="4" s="1"/>
  <c r="I592" i="4"/>
  <c r="J592" i="4"/>
  <c r="M592" i="4" s="1"/>
  <c r="I593" i="4"/>
  <c r="J593" i="4"/>
  <c r="M593" i="4" s="1"/>
  <c r="I594" i="4"/>
  <c r="J594" i="4"/>
  <c r="M594" i="4" s="1"/>
  <c r="I595" i="4"/>
  <c r="J595" i="4"/>
  <c r="M595" i="4" s="1"/>
  <c r="I596" i="4"/>
  <c r="J596" i="4"/>
  <c r="M596" i="4" s="1"/>
  <c r="I597" i="4"/>
  <c r="J597" i="4"/>
  <c r="M597" i="4" s="1"/>
  <c r="I598" i="4"/>
  <c r="J598" i="4"/>
  <c r="M598" i="4" s="1"/>
  <c r="I599" i="4"/>
  <c r="J599" i="4"/>
  <c r="M599" i="4" s="1"/>
  <c r="I600" i="4"/>
  <c r="J600" i="4"/>
  <c r="M600" i="4" s="1"/>
  <c r="I601" i="4"/>
  <c r="J601" i="4"/>
  <c r="M601" i="4" s="1"/>
  <c r="I602" i="4"/>
  <c r="J602" i="4"/>
  <c r="M602" i="4" s="1"/>
  <c r="I603" i="4"/>
  <c r="J603" i="4"/>
  <c r="M603" i="4" s="1"/>
  <c r="I604" i="4"/>
  <c r="J604" i="4"/>
  <c r="M604" i="4" s="1"/>
  <c r="I605" i="4"/>
  <c r="J605" i="4"/>
  <c r="M605" i="4" s="1"/>
  <c r="I606" i="4"/>
  <c r="J606" i="4"/>
  <c r="M606" i="4" s="1"/>
  <c r="I607" i="4"/>
  <c r="J607" i="4"/>
  <c r="M607" i="4" s="1"/>
  <c r="I608" i="4"/>
  <c r="J608" i="4"/>
  <c r="M608" i="4" s="1"/>
  <c r="I609" i="4"/>
  <c r="J609" i="4"/>
  <c r="M609" i="4" s="1"/>
  <c r="I610" i="4"/>
  <c r="J610" i="4"/>
  <c r="M610" i="4" s="1"/>
  <c r="I611" i="4"/>
  <c r="J611" i="4"/>
  <c r="M611" i="4" s="1"/>
  <c r="I612" i="4"/>
  <c r="J612" i="4"/>
  <c r="M612" i="4" s="1"/>
  <c r="I613" i="4"/>
  <c r="J613" i="4"/>
  <c r="M613" i="4" s="1"/>
  <c r="I614" i="4"/>
  <c r="J614" i="4"/>
  <c r="M614" i="4" s="1"/>
  <c r="I615" i="4"/>
  <c r="J615" i="4"/>
  <c r="M615" i="4" s="1"/>
  <c r="I616" i="4"/>
  <c r="J616" i="4"/>
  <c r="M616" i="4" s="1"/>
  <c r="I617" i="4"/>
  <c r="J617" i="4"/>
  <c r="M617" i="4" s="1"/>
  <c r="I618" i="4"/>
  <c r="J618" i="4"/>
  <c r="M618" i="4" s="1"/>
  <c r="I619" i="4"/>
  <c r="J619" i="4"/>
  <c r="M619" i="4" s="1"/>
  <c r="I620" i="4"/>
  <c r="J620" i="4"/>
  <c r="M620" i="4" s="1"/>
  <c r="I621" i="4"/>
  <c r="J621" i="4"/>
  <c r="M621" i="4" s="1"/>
  <c r="I622" i="4"/>
  <c r="J622" i="4"/>
  <c r="M622" i="4" s="1"/>
  <c r="I623" i="4"/>
  <c r="J623" i="4"/>
  <c r="M623" i="4" s="1"/>
  <c r="I624" i="4"/>
  <c r="J624" i="4"/>
  <c r="M624" i="4" s="1"/>
  <c r="I625" i="4"/>
  <c r="J625" i="4"/>
  <c r="M625" i="4" s="1"/>
  <c r="I626" i="4"/>
  <c r="J626" i="4"/>
  <c r="M626" i="4" s="1"/>
  <c r="I627" i="4"/>
  <c r="J627" i="4"/>
  <c r="M627" i="4" s="1"/>
  <c r="I628" i="4"/>
  <c r="J628" i="4"/>
  <c r="M628" i="4" s="1"/>
  <c r="I629" i="4"/>
  <c r="J629" i="4"/>
  <c r="M629" i="4" s="1"/>
  <c r="I630" i="4"/>
  <c r="J630" i="4"/>
  <c r="M630" i="4" s="1"/>
  <c r="I631" i="4"/>
  <c r="J631" i="4"/>
  <c r="M631" i="4" s="1"/>
  <c r="I632" i="4"/>
  <c r="J632" i="4"/>
  <c r="M632" i="4" s="1"/>
  <c r="I633" i="4"/>
  <c r="J633" i="4"/>
  <c r="M633" i="4" s="1"/>
  <c r="I634" i="4"/>
  <c r="J634" i="4"/>
  <c r="M634" i="4" s="1"/>
  <c r="I635" i="4"/>
  <c r="J635" i="4"/>
  <c r="M635" i="4" s="1"/>
  <c r="I636" i="4"/>
  <c r="J636" i="4"/>
  <c r="M636" i="4" s="1"/>
  <c r="I637" i="4"/>
  <c r="J637" i="4"/>
  <c r="M637" i="4" s="1"/>
  <c r="I638" i="4"/>
  <c r="J638" i="4"/>
  <c r="M638" i="4" s="1"/>
  <c r="I639" i="4"/>
  <c r="J639" i="4"/>
  <c r="M639" i="4" s="1"/>
  <c r="I640" i="4"/>
  <c r="J640" i="4"/>
  <c r="M640" i="4" s="1"/>
  <c r="I641" i="4"/>
  <c r="J641" i="4"/>
  <c r="M641" i="4" s="1"/>
  <c r="I642" i="4"/>
  <c r="J642" i="4"/>
  <c r="M642" i="4" s="1"/>
  <c r="I643" i="4"/>
  <c r="J643" i="4"/>
  <c r="M643" i="4" s="1"/>
  <c r="I644" i="4"/>
  <c r="J644" i="4"/>
  <c r="M644" i="4" s="1"/>
  <c r="I645" i="4"/>
  <c r="J645" i="4"/>
  <c r="M645" i="4" s="1"/>
  <c r="I646" i="4"/>
  <c r="J646" i="4"/>
  <c r="M646" i="4" s="1"/>
  <c r="I647" i="4"/>
  <c r="J647" i="4"/>
  <c r="M647" i="4" s="1"/>
  <c r="I648" i="4"/>
  <c r="J648" i="4"/>
  <c r="M648" i="4" s="1"/>
  <c r="I649" i="4"/>
  <c r="J649" i="4"/>
  <c r="M649" i="4" s="1"/>
  <c r="I650" i="4"/>
  <c r="J650" i="4"/>
  <c r="M650" i="4" s="1"/>
  <c r="I651" i="4"/>
  <c r="J651" i="4"/>
  <c r="M651" i="4" s="1"/>
  <c r="I652" i="4"/>
  <c r="J652" i="4"/>
  <c r="M652" i="4" s="1"/>
  <c r="I653" i="4"/>
  <c r="J653" i="4"/>
  <c r="M653" i="4" s="1"/>
  <c r="I654" i="4"/>
  <c r="J654" i="4"/>
  <c r="M654" i="4" s="1"/>
  <c r="I655" i="4"/>
  <c r="J655" i="4"/>
  <c r="M655" i="4" s="1"/>
  <c r="I656" i="4"/>
  <c r="J656" i="4"/>
  <c r="M656" i="4" s="1"/>
  <c r="I657" i="4"/>
  <c r="J657" i="4"/>
  <c r="M657" i="4" s="1"/>
  <c r="I658" i="4"/>
  <c r="J658" i="4"/>
  <c r="M658" i="4" s="1"/>
  <c r="I659" i="4"/>
  <c r="J659" i="4"/>
  <c r="M659" i="4" s="1"/>
  <c r="I660" i="4"/>
  <c r="J660" i="4"/>
  <c r="M660" i="4" s="1"/>
  <c r="I661" i="4"/>
  <c r="J661" i="4"/>
  <c r="M661" i="4" s="1"/>
  <c r="I662" i="4"/>
  <c r="J662" i="4"/>
  <c r="M662" i="4" s="1"/>
  <c r="I663" i="4"/>
  <c r="J663" i="4"/>
  <c r="M663" i="4" s="1"/>
  <c r="I664" i="4"/>
  <c r="J664" i="4"/>
  <c r="M664" i="4" s="1"/>
  <c r="I665" i="4"/>
  <c r="J665" i="4"/>
  <c r="M665" i="4" s="1"/>
  <c r="I666" i="4"/>
  <c r="J666" i="4"/>
  <c r="M666" i="4" s="1"/>
  <c r="I667" i="4"/>
  <c r="J667" i="4"/>
  <c r="M667" i="4" s="1"/>
  <c r="I668" i="4"/>
  <c r="J668" i="4"/>
  <c r="M668" i="4" s="1"/>
  <c r="I669" i="4"/>
  <c r="J669" i="4"/>
  <c r="M669" i="4" s="1"/>
  <c r="I670" i="4"/>
  <c r="J670" i="4"/>
  <c r="M670" i="4" s="1"/>
  <c r="I671" i="4"/>
  <c r="J671" i="4"/>
  <c r="M671" i="4" s="1"/>
  <c r="I672" i="4"/>
  <c r="J672" i="4"/>
  <c r="M672" i="4" s="1"/>
  <c r="I673" i="4"/>
  <c r="J673" i="4"/>
  <c r="M673" i="4" s="1"/>
  <c r="I674" i="4"/>
  <c r="J674" i="4"/>
  <c r="M674" i="4" s="1"/>
  <c r="I675" i="4"/>
  <c r="J675" i="4"/>
  <c r="M675" i="4" s="1"/>
  <c r="I676" i="4"/>
  <c r="J676" i="4"/>
  <c r="M676" i="4" s="1"/>
  <c r="I677" i="4"/>
  <c r="J677" i="4"/>
  <c r="M677" i="4" s="1"/>
  <c r="I678" i="4"/>
  <c r="J678" i="4"/>
  <c r="M678" i="4" s="1"/>
  <c r="I679" i="4"/>
  <c r="J679" i="4"/>
  <c r="M679" i="4" s="1"/>
  <c r="I680" i="4"/>
  <c r="J680" i="4"/>
  <c r="M680" i="4" s="1"/>
  <c r="I681" i="4"/>
  <c r="J681" i="4"/>
  <c r="M681" i="4" s="1"/>
  <c r="I682" i="4"/>
  <c r="J682" i="4"/>
  <c r="M682" i="4" s="1"/>
  <c r="I683" i="4"/>
  <c r="J683" i="4"/>
  <c r="M683" i="4" s="1"/>
  <c r="I684" i="4"/>
  <c r="J684" i="4"/>
  <c r="M684" i="4" s="1"/>
  <c r="I685" i="4"/>
  <c r="J685" i="4"/>
  <c r="M685" i="4" s="1"/>
  <c r="I686" i="4"/>
  <c r="J686" i="4"/>
  <c r="M686" i="4" s="1"/>
  <c r="I687" i="4"/>
  <c r="J687" i="4"/>
  <c r="M687" i="4" s="1"/>
  <c r="I688" i="4"/>
  <c r="J688" i="4"/>
  <c r="M688" i="4" s="1"/>
  <c r="I689" i="4"/>
  <c r="J689" i="4"/>
  <c r="M689" i="4" s="1"/>
  <c r="I690" i="4"/>
  <c r="J690" i="4"/>
  <c r="M690" i="4" s="1"/>
  <c r="I691" i="4"/>
  <c r="J691" i="4"/>
  <c r="M691" i="4" s="1"/>
  <c r="I692" i="4"/>
  <c r="J692" i="4"/>
  <c r="M692" i="4" s="1"/>
  <c r="I693" i="4"/>
  <c r="J693" i="4"/>
  <c r="M693" i="4" s="1"/>
  <c r="I694" i="4"/>
  <c r="J694" i="4"/>
  <c r="M694" i="4" s="1"/>
  <c r="I695" i="4"/>
  <c r="J695" i="4"/>
  <c r="M695" i="4" s="1"/>
  <c r="I696" i="4"/>
  <c r="J696" i="4"/>
  <c r="M696" i="4" s="1"/>
  <c r="I697" i="4"/>
  <c r="J697" i="4"/>
  <c r="M697" i="4" s="1"/>
  <c r="I698" i="4"/>
  <c r="J698" i="4"/>
  <c r="M698" i="4" s="1"/>
  <c r="I699" i="4"/>
  <c r="J699" i="4"/>
  <c r="M699" i="4" s="1"/>
  <c r="I700" i="4"/>
  <c r="J700" i="4"/>
  <c r="M700" i="4" s="1"/>
  <c r="I701" i="4"/>
  <c r="J701" i="4"/>
  <c r="M701" i="4" s="1"/>
  <c r="I702" i="4"/>
  <c r="J702" i="4"/>
  <c r="M702" i="4" s="1"/>
  <c r="I703" i="4"/>
  <c r="J703" i="4"/>
  <c r="M703" i="4" s="1"/>
  <c r="I704" i="4"/>
  <c r="J704" i="4"/>
  <c r="M704" i="4" s="1"/>
  <c r="I705" i="4"/>
  <c r="J705" i="4"/>
  <c r="M705" i="4" s="1"/>
  <c r="I706" i="4"/>
  <c r="J706" i="4"/>
  <c r="M706" i="4" s="1"/>
  <c r="I707" i="4"/>
  <c r="J707" i="4"/>
  <c r="M707" i="4" s="1"/>
  <c r="I708" i="4"/>
  <c r="J708" i="4"/>
  <c r="M708" i="4" s="1"/>
  <c r="I709" i="4"/>
  <c r="J709" i="4"/>
  <c r="M709" i="4" s="1"/>
  <c r="I710" i="4"/>
  <c r="J710" i="4"/>
  <c r="M710" i="4" s="1"/>
  <c r="I711" i="4"/>
  <c r="J711" i="4"/>
  <c r="M711" i="4" s="1"/>
  <c r="I712" i="4"/>
  <c r="J712" i="4"/>
  <c r="M712" i="4" s="1"/>
  <c r="I713" i="4"/>
  <c r="J713" i="4"/>
  <c r="M713" i="4" s="1"/>
  <c r="I714" i="4"/>
  <c r="J714" i="4"/>
  <c r="M714" i="4" s="1"/>
  <c r="I715" i="4"/>
  <c r="J715" i="4"/>
  <c r="M715" i="4" s="1"/>
  <c r="I716" i="4"/>
  <c r="J716" i="4"/>
  <c r="M716" i="4" s="1"/>
  <c r="I717" i="4"/>
  <c r="J717" i="4"/>
  <c r="M717" i="4" s="1"/>
  <c r="I718" i="4"/>
  <c r="J718" i="4"/>
  <c r="M718" i="4" s="1"/>
  <c r="I719" i="4"/>
  <c r="J719" i="4"/>
  <c r="M719" i="4" s="1"/>
  <c r="I720" i="4"/>
  <c r="J720" i="4"/>
  <c r="M720" i="4" s="1"/>
  <c r="I721" i="4"/>
  <c r="J721" i="4"/>
  <c r="M721" i="4" s="1"/>
  <c r="I722" i="4"/>
  <c r="J722" i="4"/>
  <c r="M722" i="4" s="1"/>
  <c r="I723" i="4"/>
  <c r="J723" i="4"/>
  <c r="M723" i="4" s="1"/>
  <c r="I724" i="4"/>
  <c r="J724" i="4"/>
  <c r="M724" i="4" s="1"/>
  <c r="I725" i="4"/>
  <c r="J725" i="4"/>
  <c r="M725" i="4" s="1"/>
  <c r="I726" i="4"/>
  <c r="J726" i="4"/>
  <c r="M726" i="4" s="1"/>
  <c r="I727" i="4"/>
  <c r="J727" i="4"/>
  <c r="M727" i="4" s="1"/>
  <c r="I728" i="4"/>
  <c r="J728" i="4"/>
  <c r="M728" i="4" s="1"/>
  <c r="I729" i="4"/>
  <c r="J729" i="4"/>
  <c r="M729" i="4" s="1"/>
  <c r="I730" i="4"/>
  <c r="J730" i="4"/>
  <c r="M730" i="4" s="1"/>
  <c r="I731" i="4"/>
  <c r="J731" i="4"/>
  <c r="M731" i="4" s="1"/>
  <c r="I732" i="4"/>
  <c r="J732" i="4"/>
  <c r="M732" i="4" s="1"/>
  <c r="I733" i="4"/>
  <c r="J733" i="4"/>
  <c r="M733" i="4" s="1"/>
  <c r="I734" i="4"/>
  <c r="J734" i="4"/>
  <c r="M734" i="4" s="1"/>
  <c r="I735" i="4"/>
  <c r="J735" i="4"/>
  <c r="M735" i="4" s="1"/>
  <c r="I736" i="4"/>
  <c r="J736" i="4"/>
  <c r="M736" i="4" s="1"/>
  <c r="I737" i="4"/>
  <c r="J737" i="4"/>
  <c r="M737" i="4" s="1"/>
  <c r="I738" i="4"/>
  <c r="J738" i="4"/>
  <c r="M738" i="4" s="1"/>
  <c r="I739" i="4"/>
  <c r="J739" i="4"/>
  <c r="M739" i="4" s="1"/>
  <c r="I740" i="4"/>
  <c r="J740" i="4"/>
  <c r="M740" i="4" s="1"/>
  <c r="I741" i="4"/>
  <c r="J741" i="4"/>
  <c r="M741" i="4" s="1"/>
  <c r="I742" i="4"/>
  <c r="J742" i="4"/>
  <c r="M742" i="4" s="1"/>
  <c r="I743" i="4"/>
  <c r="J743" i="4"/>
  <c r="M743" i="4" s="1"/>
  <c r="I744" i="4"/>
  <c r="J744" i="4"/>
  <c r="M744" i="4" s="1"/>
  <c r="I745" i="4"/>
  <c r="J745" i="4"/>
  <c r="M745" i="4" s="1"/>
  <c r="I746" i="4"/>
  <c r="J746" i="4"/>
  <c r="M746" i="4" s="1"/>
  <c r="I747" i="4"/>
  <c r="J747" i="4"/>
  <c r="M747" i="4" s="1"/>
  <c r="I748" i="4"/>
  <c r="J748" i="4"/>
  <c r="M748" i="4" s="1"/>
  <c r="I749" i="4"/>
  <c r="J749" i="4"/>
  <c r="M749" i="4" s="1"/>
  <c r="I750" i="4"/>
  <c r="J750" i="4"/>
  <c r="M750" i="4" s="1"/>
  <c r="I751" i="4"/>
  <c r="J751" i="4"/>
  <c r="M751" i="4" s="1"/>
  <c r="I752" i="4"/>
  <c r="J752" i="4"/>
  <c r="M752" i="4" s="1"/>
  <c r="I753" i="4"/>
  <c r="J753" i="4"/>
  <c r="M753" i="4" s="1"/>
  <c r="I754" i="4"/>
  <c r="J754" i="4"/>
  <c r="M754" i="4" s="1"/>
  <c r="I755" i="4"/>
  <c r="J755" i="4"/>
  <c r="M755" i="4" s="1"/>
  <c r="I756" i="4"/>
  <c r="J756" i="4"/>
  <c r="M756" i="4" s="1"/>
  <c r="I757" i="4"/>
  <c r="J757" i="4"/>
  <c r="M757" i="4" s="1"/>
  <c r="I758" i="4"/>
  <c r="J758" i="4"/>
  <c r="M758" i="4" s="1"/>
  <c r="I759" i="4"/>
  <c r="J759" i="4"/>
  <c r="M759" i="4" s="1"/>
  <c r="I760" i="4"/>
  <c r="J760" i="4"/>
  <c r="M760" i="4" s="1"/>
  <c r="I761" i="4"/>
  <c r="J761" i="4"/>
  <c r="M761" i="4" s="1"/>
  <c r="I762" i="4"/>
  <c r="J762" i="4"/>
  <c r="M762" i="4" s="1"/>
  <c r="I763" i="4"/>
  <c r="J763" i="4"/>
  <c r="M763" i="4" s="1"/>
  <c r="I764" i="4"/>
  <c r="J764" i="4"/>
  <c r="M764" i="4" s="1"/>
  <c r="I765" i="4"/>
  <c r="J765" i="4"/>
  <c r="M765" i="4" s="1"/>
  <c r="I766" i="4"/>
  <c r="J766" i="4"/>
  <c r="M766" i="4" s="1"/>
  <c r="I767" i="4"/>
  <c r="J767" i="4"/>
  <c r="M767" i="4" s="1"/>
  <c r="I768" i="4"/>
  <c r="J768" i="4"/>
  <c r="M768" i="4" s="1"/>
  <c r="I769" i="4"/>
  <c r="J769" i="4"/>
  <c r="M769" i="4" s="1"/>
  <c r="I770" i="4"/>
  <c r="J770" i="4"/>
  <c r="M770" i="4" s="1"/>
  <c r="I771" i="4"/>
  <c r="J771" i="4"/>
  <c r="M771" i="4" s="1"/>
  <c r="I772" i="4"/>
  <c r="J772" i="4"/>
  <c r="M772" i="4" s="1"/>
  <c r="I773" i="4"/>
  <c r="J773" i="4"/>
  <c r="M773" i="4" s="1"/>
  <c r="I774" i="4"/>
  <c r="J774" i="4"/>
  <c r="M774" i="4" s="1"/>
  <c r="I775" i="4"/>
  <c r="J775" i="4"/>
  <c r="M775" i="4" s="1"/>
  <c r="I776" i="4"/>
  <c r="J776" i="4"/>
  <c r="M776" i="4" s="1"/>
  <c r="I777" i="4"/>
  <c r="J777" i="4"/>
  <c r="M777" i="4" s="1"/>
  <c r="I778" i="4"/>
  <c r="J778" i="4"/>
  <c r="M778" i="4" s="1"/>
  <c r="I779" i="4"/>
  <c r="J779" i="4"/>
  <c r="M779" i="4" s="1"/>
  <c r="I780" i="4"/>
  <c r="J780" i="4"/>
  <c r="M780" i="4" s="1"/>
  <c r="I781" i="4"/>
  <c r="J781" i="4"/>
  <c r="M781" i="4" s="1"/>
  <c r="I782" i="4"/>
  <c r="J782" i="4"/>
  <c r="M782" i="4" s="1"/>
  <c r="I783" i="4"/>
  <c r="J783" i="4"/>
  <c r="M783" i="4" s="1"/>
  <c r="I784" i="4"/>
  <c r="J784" i="4"/>
  <c r="M784" i="4" s="1"/>
  <c r="I785" i="4"/>
  <c r="J785" i="4"/>
  <c r="M785" i="4" s="1"/>
  <c r="I786" i="4"/>
  <c r="J786" i="4"/>
  <c r="M786" i="4" s="1"/>
  <c r="I787" i="4"/>
  <c r="J787" i="4"/>
  <c r="M787" i="4" s="1"/>
  <c r="I788" i="4"/>
  <c r="J788" i="4"/>
  <c r="M788" i="4" s="1"/>
  <c r="I789" i="4"/>
  <c r="J789" i="4"/>
  <c r="M789" i="4" s="1"/>
  <c r="I790" i="4"/>
  <c r="J790" i="4"/>
  <c r="M790" i="4" s="1"/>
  <c r="I791" i="4"/>
  <c r="J791" i="4"/>
  <c r="M791" i="4" s="1"/>
  <c r="I792" i="4"/>
  <c r="J792" i="4"/>
  <c r="M792" i="4" s="1"/>
  <c r="I793" i="4"/>
  <c r="J793" i="4"/>
  <c r="M793" i="4" s="1"/>
  <c r="I794" i="4"/>
  <c r="J794" i="4"/>
  <c r="M794" i="4" s="1"/>
  <c r="I795" i="4"/>
  <c r="J795" i="4"/>
  <c r="M795" i="4" s="1"/>
  <c r="I796" i="4"/>
  <c r="J796" i="4"/>
  <c r="M796" i="4" s="1"/>
  <c r="I797" i="4"/>
  <c r="J797" i="4"/>
  <c r="M797" i="4" s="1"/>
  <c r="I798" i="4"/>
  <c r="J798" i="4"/>
  <c r="M798" i="4" s="1"/>
  <c r="I799" i="4"/>
  <c r="J799" i="4"/>
  <c r="M799" i="4" s="1"/>
  <c r="I800" i="4"/>
  <c r="J800" i="4"/>
  <c r="M800" i="4" s="1"/>
  <c r="I801" i="4"/>
  <c r="J801" i="4"/>
  <c r="M801" i="4" s="1"/>
  <c r="I802" i="4"/>
  <c r="J802" i="4"/>
  <c r="M802" i="4" s="1"/>
  <c r="I803" i="4"/>
  <c r="J803" i="4"/>
  <c r="M803" i="4" s="1"/>
  <c r="I804" i="4"/>
  <c r="J804" i="4"/>
  <c r="M804" i="4" s="1"/>
  <c r="I805" i="4"/>
  <c r="J805" i="4"/>
  <c r="M805" i="4" s="1"/>
  <c r="I806" i="4"/>
  <c r="J806" i="4"/>
  <c r="M806" i="4" s="1"/>
  <c r="I807" i="4"/>
  <c r="J807" i="4"/>
  <c r="M807" i="4" s="1"/>
  <c r="I808" i="4"/>
  <c r="J808" i="4"/>
  <c r="M808" i="4" s="1"/>
  <c r="I809" i="4"/>
  <c r="J809" i="4"/>
  <c r="M809" i="4" s="1"/>
  <c r="I810" i="4"/>
  <c r="J810" i="4"/>
  <c r="M810" i="4" s="1"/>
  <c r="I811" i="4"/>
  <c r="J811" i="4"/>
  <c r="M811" i="4" s="1"/>
  <c r="I812" i="4"/>
  <c r="J812" i="4"/>
  <c r="M812" i="4" s="1"/>
  <c r="I813" i="4"/>
  <c r="J813" i="4"/>
  <c r="M813" i="4" s="1"/>
  <c r="I582" i="4"/>
  <c r="J582" i="4"/>
  <c r="M582" i="4" s="1"/>
  <c r="I583" i="4"/>
  <c r="J583" i="4"/>
  <c r="M583" i="4" s="1"/>
  <c r="I584" i="4"/>
  <c r="J584" i="4"/>
  <c r="M584" i="4" s="1"/>
  <c r="AN11" i="3"/>
  <c r="AN12" i="3"/>
  <c r="AN14" i="3"/>
  <c r="AN15" i="3"/>
  <c r="AN16" i="3"/>
  <c r="AN17" i="3"/>
  <c r="AN18" i="3"/>
  <c r="AN19" i="3"/>
  <c r="AN20" i="3"/>
  <c r="AN23" i="3"/>
  <c r="AN24" i="3"/>
  <c r="AN26" i="3"/>
  <c r="AN27" i="3"/>
  <c r="AN28" i="3"/>
  <c r="AN29" i="3"/>
  <c r="AN30" i="3"/>
  <c r="AN31" i="3"/>
  <c r="AN32" i="3"/>
  <c r="AN33" i="3"/>
  <c r="AN34" i="3"/>
  <c r="AN35" i="3"/>
  <c r="AN36" i="3"/>
  <c r="AN37" i="3"/>
  <c r="AN38" i="3"/>
  <c r="AN39" i="3"/>
  <c r="AN41" i="3"/>
  <c r="AN42" i="3"/>
  <c r="AN43" i="3"/>
  <c r="AN44" i="3"/>
  <c r="AN46" i="3"/>
  <c r="AN48" i="3"/>
  <c r="AN49" i="3"/>
  <c r="AN50" i="3"/>
  <c r="AN51" i="3"/>
  <c r="AN52" i="3"/>
  <c r="AN53" i="3"/>
  <c r="AN54" i="3"/>
  <c r="AN55" i="3"/>
  <c r="AN57" i="3"/>
  <c r="AN59" i="3"/>
  <c r="AN60" i="3"/>
  <c r="AN61" i="3"/>
  <c r="AN62" i="3"/>
  <c r="AN64" i="3"/>
  <c r="AN65" i="3"/>
  <c r="AN68" i="3"/>
  <c r="AN69" i="3"/>
  <c r="AN70" i="3"/>
  <c r="AN71" i="3"/>
  <c r="AN72" i="3"/>
  <c r="AN73" i="3"/>
  <c r="AN74" i="3"/>
  <c r="AN75" i="3"/>
  <c r="AN76" i="3"/>
  <c r="AN77" i="3"/>
  <c r="AN78" i="3"/>
  <c r="AN79" i="3"/>
  <c r="AN80" i="3"/>
  <c r="AN81" i="3"/>
  <c r="AN83" i="3"/>
  <c r="AN84" i="3"/>
  <c r="AN85" i="3"/>
  <c r="AN86" i="3"/>
  <c r="AN87" i="3"/>
  <c r="AN88" i="3"/>
  <c r="AN89" i="3"/>
  <c r="AN90" i="3"/>
  <c r="AN91" i="3"/>
  <c r="AN92" i="3"/>
  <c r="AN93" i="3"/>
  <c r="AN94" i="3"/>
  <c r="AN95" i="3"/>
  <c r="AN96" i="3"/>
  <c r="AN97" i="3"/>
  <c r="AN98" i="3"/>
  <c r="AN100" i="3"/>
  <c r="AN101" i="3"/>
  <c r="AN103" i="3"/>
  <c r="AN104" i="3"/>
  <c r="AN105" i="3"/>
  <c r="AN107" i="3"/>
  <c r="AN108" i="3"/>
  <c r="AN109" i="3"/>
  <c r="AN110" i="3"/>
  <c r="AN111" i="3"/>
  <c r="AN113" i="3"/>
  <c r="AN115" i="3"/>
  <c r="AN116" i="3"/>
  <c r="AN117" i="3"/>
  <c r="AN118" i="3"/>
  <c r="AN119" i="3"/>
  <c r="AN120" i="3"/>
  <c r="AN121" i="3"/>
  <c r="AN122" i="3"/>
  <c r="AN123" i="3"/>
  <c r="AN124" i="3"/>
  <c r="AN125" i="3"/>
  <c r="AN126" i="3"/>
  <c r="AN127" i="3"/>
  <c r="AN128" i="3"/>
  <c r="AN129" i="3"/>
  <c r="AN130" i="3"/>
  <c r="AN131" i="3"/>
  <c r="AN132" i="3"/>
  <c r="AN133" i="3"/>
  <c r="AN134" i="3"/>
  <c r="AN135" i="3"/>
  <c r="AN136" i="3"/>
  <c r="AN137" i="3"/>
  <c r="AN138" i="3"/>
  <c r="AN139" i="3"/>
  <c r="AN140" i="3"/>
  <c r="AN141" i="3"/>
  <c r="AN142" i="3"/>
  <c r="AN143" i="3"/>
  <c r="AN144" i="3"/>
  <c r="AN145" i="3"/>
  <c r="AN146" i="3"/>
  <c r="AN147" i="3"/>
  <c r="AN148" i="3"/>
  <c r="AN149" i="3"/>
  <c r="AN150" i="3"/>
  <c r="AN151" i="3"/>
  <c r="AN152" i="3"/>
  <c r="AN153" i="3"/>
  <c r="AN154" i="3"/>
  <c r="AN155" i="3"/>
  <c r="AN156" i="3"/>
  <c r="AN157" i="3"/>
  <c r="AN158" i="3"/>
  <c r="AN159" i="3"/>
  <c r="AN160" i="3"/>
  <c r="AN161" i="3"/>
  <c r="AN162" i="3"/>
  <c r="AN163" i="3"/>
  <c r="AN164" i="3"/>
  <c r="AN165" i="3"/>
  <c r="AN166" i="3"/>
  <c r="G166" i="4" s="1"/>
  <c r="AN167" i="3"/>
  <c r="G167" i="4" s="1"/>
  <c r="AN168" i="3"/>
  <c r="G168" i="4" s="1"/>
  <c r="AN169" i="3"/>
  <c r="G169" i="4" s="1"/>
  <c r="AN170" i="3"/>
  <c r="G170" i="4" s="1"/>
  <c r="AN171" i="3"/>
  <c r="G171" i="4" s="1"/>
  <c r="AN172" i="3"/>
  <c r="G172" i="4" s="1"/>
  <c r="AN173" i="3"/>
  <c r="G173" i="4" s="1"/>
  <c r="AN174" i="3"/>
  <c r="G174" i="4" s="1"/>
  <c r="AN175" i="3"/>
  <c r="G175" i="4" s="1"/>
  <c r="AN176" i="3"/>
  <c r="G176" i="4" s="1"/>
  <c r="AN177" i="3"/>
  <c r="G177" i="4" s="1"/>
  <c r="AN178" i="3"/>
  <c r="G178" i="4" s="1"/>
  <c r="AN179" i="3"/>
  <c r="G179" i="4" s="1"/>
  <c r="AN180" i="3"/>
  <c r="G180" i="4" s="1"/>
  <c r="AN181" i="3"/>
  <c r="G181" i="4" s="1"/>
  <c r="AN182" i="3"/>
  <c r="G182" i="4" s="1"/>
  <c r="AN183" i="3"/>
  <c r="G183" i="4" s="1"/>
  <c r="AN184" i="3"/>
  <c r="G184" i="4" s="1"/>
  <c r="AN185" i="3"/>
  <c r="G185" i="4" s="1"/>
  <c r="AN186" i="3"/>
  <c r="G186" i="4" s="1"/>
  <c r="AN187" i="3"/>
  <c r="G187" i="4" s="1"/>
  <c r="AN188" i="3"/>
  <c r="G188" i="4" s="1"/>
  <c r="AN189" i="3"/>
  <c r="G189" i="4" s="1"/>
  <c r="AN190" i="3"/>
  <c r="G190" i="4" s="1"/>
  <c r="AN191" i="3"/>
  <c r="G191" i="4" s="1"/>
  <c r="AN192" i="3"/>
  <c r="G192" i="4" s="1"/>
  <c r="AN193" i="3"/>
  <c r="G193" i="4" s="1"/>
  <c r="AN194" i="3"/>
  <c r="G194" i="4" s="1"/>
  <c r="AN195" i="3"/>
  <c r="G195" i="4" s="1"/>
  <c r="AN196" i="3"/>
  <c r="G196" i="4" s="1"/>
  <c r="AN197" i="3"/>
  <c r="G197" i="4" s="1"/>
  <c r="AN198" i="3"/>
  <c r="G198" i="4" s="1"/>
  <c r="AN199" i="3"/>
  <c r="G199" i="4" s="1"/>
  <c r="AN200" i="3"/>
  <c r="G200" i="4" s="1"/>
  <c r="AN201" i="3"/>
  <c r="G201" i="4" s="1"/>
  <c r="AN202" i="3"/>
  <c r="G202" i="4" s="1"/>
  <c r="AN203" i="3"/>
  <c r="G203" i="4" s="1"/>
  <c r="AN204" i="3"/>
  <c r="G204" i="4" s="1"/>
  <c r="AN205" i="3"/>
  <c r="G205" i="4" s="1"/>
  <c r="AN206" i="3"/>
  <c r="G206" i="4" s="1"/>
  <c r="AN207" i="3"/>
  <c r="G207" i="4" s="1"/>
  <c r="AN208" i="3"/>
  <c r="G208" i="4" s="1"/>
  <c r="AN209" i="3"/>
  <c r="G209" i="4" s="1"/>
  <c r="AN210" i="3"/>
  <c r="G210" i="4" s="1"/>
  <c r="AN211" i="3"/>
  <c r="G211" i="4" s="1"/>
  <c r="AN212" i="3"/>
  <c r="G212" i="4" s="1"/>
  <c r="AN213" i="3"/>
  <c r="G213" i="4" s="1"/>
  <c r="AN214" i="3"/>
  <c r="G214" i="4" s="1"/>
  <c r="AN215" i="3"/>
  <c r="G215" i="4" s="1"/>
  <c r="AN216" i="3"/>
  <c r="G216" i="4" s="1"/>
  <c r="AN217" i="3"/>
  <c r="G217" i="4" s="1"/>
  <c r="AN218" i="3"/>
  <c r="G218" i="4" s="1"/>
  <c r="AN219" i="3"/>
  <c r="G219" i="4" s="1"/>
  <c r="AN220" i="3"/>
  <c r="G220" i="4" s="1"/>
  <c r="AN221" i="3"/>
  <c r="G221" i="4" s="1"/>
  <c r="AN222" i="3"/>
  <c r="G222" i="4" s="1"/>
  <c r="AN223" i="3"/>
  <c r="G223" i="4" s="1"/>
  <c r="AN224" i="3"/>
  <c r="G224" i="4" s="1"/>
  <c r="AN225" i="3"/>
  <c r="G225" i="4" s="1"/>
  <c r="AN226" i="3"/>
  <c r="G226" i="4" s="1"/>
  <c r="AN227" i="3"/>
  <c r="G227" i="4" s="1"/>
  <c r="AN228" i="3"/>
  <c r="G228" i="4" s="1"/>
  <c r="AN229" i="3"/>
  <c r="G229" i="4" s="1"/>
  <c r="AN230" i="3"/>
  <c r="G230" i="4" s="1"/>
  <c r="AN231" i="3"/>
  <c r="G231" i="4" s="1"/>
  <c r="AN232" i="3"/>
  <c r="G232" i="4" s="1"/>
  <c r="AN233" i="3"/>
  <c r="G233" i="4" s="1"/>
  <c r="AN234" i="3"/>
  <c r="G234" i="4" s="1"/>
  <c r="AN235" i="3"/>
  <c r="G235" i="4" s="1"/>
  <c r="AN236" i="3"/>
  <c r="G236" i="4" s="1"/>
  <c r="AN237" i="3"/>
  <c r="G237" i="4" s="1"/>
  <c r="AN238" i="3"/>
  <c r="G238" i="4" s="1"/>
  <c r="AN239" i="3"/>
  <c r="G239" i="4" s="1"/>
  <c r="AN240" i="3"/>
  <c r="G240" i="4" s="1"/>
  <c r="AN241" i="3"/>
  <c r="G241" i="4" s="1"/>
  <c r="AN242" i="3"/>
  <c r="G242" i="4" s="1"/>
  <c r="AN243" i="3"/>
  <c r="G243" i="4" s="1"/>
  <c r="AN244" i="3"/>
  <c r="G244" i="4" s="1"/>
  <c r="AN245" i="3"/>
  <c r="G245" i="4" s="1"/>
  <c r="AN246" i="3"/>
  <c r="G246" i="4" s="1"/>
  <c r="AN247" i="3"/>
  <c r="G247" i="4" s="1"/>
  <c r="AN248" i="3"/>
  <c r="G248" i="4" s="1"/>
  <c r="AN249" i="3"/>
  <c r="G249" i="4" s="1"/>
  <c r="AN250" i="3"/>
  <c r="G250" i="4" s="1"/>
  <c r="AN251" i="3"/>
  <c r="G251" i="4" s="1"/>
  <c r="AN252" i="3"/>
  <c r="G252" i="4" s="1"/>
  <c r="AN253" i="3"/>
  <c r="G253" i="4" s="1"/>
  <c r="AN254" i="3"/>
  <c r="G254" i="4" s="1"/>
  <c r="AN255" i="3"/>
  <c r="G255" i="4" s="1"/>
  <c r="AN256" i="3"/>
  <c r="G256" i="4" s="1"/>
  <c r="AN257" i="3"/>
  <c r="G257" i="4" s="1"/>
  <c r="AN258" i="3"/>
  <c r="G258" i="4" s="1"/>
  <c r="AN259" i="3"/>
  <c r="G259" i="4" s="1"/>
  <c r="AN260" i="3"/>
  <c r="G260" i="4" s="1"/>
  <c r="AN261" i="3"/>
  <c r="G261" i="4" s="1"/>
  <c r="AN262" i="3"/>
  <c r="G262" i="4" s="1"/>
  <c r="AN263" i="3"/>
  <c r="G263" i="4" s="1"/>
  <c r="AN264" i="3"/>
  <c r="G264" i="4" s="1"/>
  <c r="AN265" i="3"/>
  <c r="G265" i="4" s="1"/>
  <c r="AN266" i="3"/>
  <c r="G266" i="4" s="1"/>
  <c r="AN267" i="3"/>
  <c r="G267" i="4" s="1"/>
  <c r="AN268" i="3"/>
  <c r="G268" i="4" s="1"/>
  <c r="AN269" i="3"/>
  <c r="G269" i="4" s="1"/>
  <c r="AN270" i="3"/>
  <c r="G270" i="4" s="1"/>
  <c r="AN271" i="3"/>
  <c r="G271" i="4" s="1"/>
  <c r="AN272" i="3"/>
  <c r="G272" i="4" s="1"/>
  <c r="AN273" i="3"/>
  <c r="G273" i="4" s="1"/>
  <c r="AN274" i="3"/>
  <c r="G274" i="4" s="1"/>
  <c r="AN275" i="3"/>
  <c r="G275" i="4" s="1"/>
  <c r="AN276" i="3"/>
  <c r="G276" i="4" s="1"/>
  <c r="AN277" i="3"/>
  <c r="G277" i="4" s="1"/>
  <c r="AN278" i="3"/>
  <c r="G278" i="4" s="1"/>
  <c r="AN279" i="3"/>
  <c r="G279" i="4" s="1"/>
  <c r="AN280" i="3"/>
  <c r="G280" i="4" s="1"/>
  <c r="AN281" i="3"/>
  <c r="G281" i="4" s="1"/>
  <c r="AN282" i="3"/>
  <c r="G282" i="4" s="1"/>
  <c r="AN283" i="3"/>
  <c r="G283" i="4" s="1"/>
  <c r="AN284" i="3"/>
  <c r="G284" i="4" s="1"/>
  <c r="AN285" i="3"/>
  <c r="G285" i="4" s="1"/>
  <c r="AN286" i="3"/>
  <c r="G286" i="4" s="1"/>
  <c r="AN287" i="3"/>
  <c r="G287" i="4" s="1"/>
  <c r="AN288" i="3"/>
  <c r="G288" i="4" s="1"/>
  <c r="AN289" i="3"/>
  <c r="G289" i="4" s="1"/>
  <c r="AN290" i="3"/>
  <c r="G290" i="4" s="1"/>
  <c r="AN291" i="3"/>
  <c r="G291" i="4" s="1"/>
  <c r="AN292" i="3"/>
  <c r="G292" i="4" s="1"/>
  <c r="AN293" i="3"/>
  <c r="G293" i="4" s="1"/>
  <c r="AN294" i="3"/>
  <c r="G294" i="4" s="1"/>
  <c r="AN295" i="3"/>
  <c r="G295" i="4" s="1"/>
  <c r="AN296" i="3"/>
  <c r="G296" i="4" s="1"/>
  <c r="AN297" i="3"/>
  <c r="G297" i="4" s="1"/>
  <c r="AN298" i="3"/>
  <c r="G298" i="4" s="1"/>
  <c r="AN299" i="3"/>
  <c r="G299" i="4" s="1"/>
  <c r="AN300" i="3"/>
  <c r="G300" i="4" s="1"/>
  <c r="AN301" i="3"/>
  <c r="G301" i="4" s="1"/>
  <c r="AN302" i="3"/>
  <c r="G302" i="4" s="1"/>
  <c r="AN303" i="3"/>
  <c r="G303" i="4" s="1"/>
  <c r="AN304" i="3"/>
  <c r="G304" i="4" s="1"/>
  <c r="AN305" i="3"/>
  <c r="G305" i="4" s="1"/>
  <c r="AN306" i="3"/>
  <c r="G306" i="4" s="1"/>
  <c r="AN307" i="3"/>
  <c r="G307" i="4" s="1"/>
  <c r="AN308" i="3"/>
  <c r="G308" i="4" s="1"/>
  <c r="AN309" i="3"/>
  <c r="G309" i="4" s="1"/>
  <c r="AN310" i="3"/>
  <c r="G310" i="4" s="1"/>
  <c r="AN311" i="3"/>
  <c r="G311" i="4" s="1"/>
  <c r="AN312" i="3"/>
  <c r="G312" i="4" s="1"/>
  <c r="AN313" i="3"/>
  <c r="G313" i="4" s="1"/>
  <c r="AN314" i="3"/>
  <c r="G314" i="4" s="1"/>
  <c r="AN315" i="3"/>
  <c r="G315" i="4" s="1"/>
  <c r="AN316" i="3"/>
  <c r="G316" i="4" s="1"/>
  <c r="AN317" i="3"/>
  <c r="G317" i="4" s="1"/>
  <c r="AN318" i="3"/>
  <c r="G318" i="4" s="1"/>
  <c r="AN319" i="3"/>
  <c r="G319" i="4" s="1"/>
  <c r="AN320" i="3"/>
  <c r="G320" i="4" s="1"/>
  <c r="AN321" i="3"/>
  <c r="G321" i="4" s="1"/>
  <c r="AN322" i="3"/>
  <c r="G322" i="4" s="1"/>
  <c r="AN323" i="3"/>
  <c r="G323" i="4" s="1"/>
  <c r="AN324" i="3"/>
  <c r="G324" i="4" s="1"/>
  <c r="AN325" i="3"/>
  <c r="G325" i="4" s="1"/>
  <c r="AN326" i="3"/>
  <c r="G326" i="4" s="1"/>
  <c r="AN327" i="3"/>
  <c r="G327" i="4" s="1"/>
  <c r="AN328" i="3"/>
  <c r="G328" i="4" s="1"/>
  <c r="AN329" i="3"/>
  <c r="G329" i="4" s="1"/>
  <c r="AN330" i="3"/>
  <c r="G330" i="4" s="1"/>
  <c r="AN331" i="3"/>
  <c r="G331" i="4" s="1"/>
  <c r="AN332" i="3"/>
  <c r="G332" i="4" s="1"/>
  <c r="AN333" i="3"/>
  <c r="G333" i="4" s="1"/>
  <c r="AN334" i="3"/>
  <c r="G334" i="4" s="1"/>
  <c r="AN335" i="3"/>
  <c r="G335" i="4" s="1"/>
  <c r="AN336" i="3"/>
  <c r="G336" i="4" s="1"/>
  <c r="AN337" i="3"/>
  <c r="G337" i="4" s="1"/>
  <c r="AN338" i="3"/>
  <c r="G338" i="4" s="1"/>
  <c r="AN339" i="3"/>
  <c r="G339" i="4" s="1"/>
  <c r="AN340" i="3"/>
  <c r="G340" i="4" s="1"/>
  <c r="AN341" i="3"/>
  <c r="G341" i="4" s="1"/>
  <c r="AN342" i="3"/>
  <c r="G342" i="4" s="1"/>
  <c r="AN343" i="3"/>
  <c r="G343" i="4" s="1"/>
  <c r="AN344" i="3"/>
  <c r="G344" i="4" s="1"/>
  <c r="AN345" i="3"/>
  <c r="G345" i="4" s="1"/>
  <c r="AN346" i="3"/>
  <c r="G346" i="4" s="1"/>
  <c r="AN347" i="3"/>
  <c r="G347" i="4" s="1"/>
  <c r="AN348" i="3"/>
  <c r="G348" i="4" s="1"/>
  <c r="AN349" i="3"/>
  <c r="G349" i="4" s="1"/>
  <c r="AN350" i="3"/>
  <c r="G350" i="4" s="1"/>
  <c r="AN351" i="3"/>
  <c r="G351" i="4" s="1"/>
  <c r="AN352" i="3"/>
  <c r="G352" i="4" s="1"/>
  <c r="AN353" i="3"/>
  <c r="G353" i="4" s="1"/>
  <c r="AN354" i="3"/>
  <c r="G354" i="4" s="1"/>
  <c r="AN355" i="3"/>
  <c r="G355" i="4" s="1"/>
  <c r="AN356" i="3"/>
  <c r="G356" i="4" s="1"/>
  <c r="AN357" i="3"/>
  <c r="G357" i="4" s="1"/>
  <c r="AN358" i="3"/>
  <c r="G358" i="4" s="1"/>
  <c r="AN359" i="3"/>
  <c r="G359" i="4" s="1"/>
  <c r="AN360" i="3"/>
  <c r="G360" i="4" s="1"/>
  <c r="AN361" i="3"/>
  <c r="G361" i="4" s="1"/>
  <c r="AN362" i="3"/>
  <c r="G362" i="4" s="1"/>
  <c r="AN363" i="3"/>
  <c r="G363" i="4" s="1"/>
  <c r="AN364" i="3"/>
  <c r="G364" i="4" s="1"/>
  <c r="AN365" i="3"/>
  <c r="G365" i="4" s="1"/>
  <c r="AN366" i="3"/>
  <c r="G366" i="4" s="1"/>
  <c r="AN367" i="3"/>
  <c r="G367" i="4" s="1"/>
  <c r="AN368" i="3"/>
  <c r="G368" i="4" s="1"/>
  <c r="AN369" i="3"/>
  <c r="G369" i="4" s="1"/>
  <c r="AN370" i="3"/>
  <c r="G370" i="4" s="1"/>
  <c r="AN371" i="3"/>
  <c r="G371" i="4" s="1"/>
  <c r="AN372" i="3"/>
  <c r="G372" i="4" s="1"/>
  <c r="AN373" i="3"/>
  <c r="G373" i="4" s="1"/>
  <c r="AN374" i="3"/>
  <c r="G374" i="4" s="1"/>
  <c r="AN375" i="3"/>
  <c r="G375" i="4" s="1"/>
  <c r="AN376" i="3"/>
  <c r="G376" i="4" s="1"/>
  <c r="AN377" i="3"/>
  <c r="G377" i="4" s="1"/>
  <c r="AN378" i="3"/>
  <c r="G378" i="4" s="1"/>
  <c r="AN379" i="3"/>
  <c r="G379" i="4" s="1"/>
  <c r="AN380" i="3"/>
  <c r="G380" i="4" s="1"/>
  <c r="AN381" i="3"/>
  <c r="G381" i="4" s="1"/>
  <c r="AN382" i="3"/>
  <c r="G382" i="4" s="1"/>
  <c r="AN383" i="3"/>
  <c r="G383" i="4" s="1"/>
  <c r="AN384" i="3"/>
  <c r="G384" i="4" s="1"/>
  <c r="AN385" i="3"/>
  <c r="G385" i="4" s="1"/>
  <c r="AN386" i="3"/>
  <c r="G386" i="4" s="1"/>
  <c r="AN387" i="3"/>
  <c r="G387" i="4" s="1"/>
  <c r="AN388" i="3"/>
  <c r="G388" i="4" s="1"/>
  <c r="AN389" i="3"/>
  <c r="G389" i="4" s="1"/>
  <c r="AN390" i="3"/>
  <c r="G390" i="4" s="1"/>
  <c r="AN391" i="3"/>
  <c r="G391" i="4" s="1"/>
  <c r="AN392" i="3"/>
  <c r="G392" i="4" s="1"/>
  <c r="AN393" i="3"/>
  <c r="G393" i="4" s="1"/>
  <c r="AN394" i="3"/>
  <c r="G394" i="4" s="1"/>
  <c r="AN395" i="3"/>
  <c r="G395" i="4" s="1"/>
  <c r="AN396" i="3"/>
  <c r="G396" i="4" s="1"/>
  <c r="AN397" i="3"/>
  <c r="G397" i="4" s="1"/>
  <c r="AN398" i="3"/>
  <c r="G398" i="4" s="1"/>
  <c r="AN399" i="3"/>
  <c r="G399" i="4" s="1"/>
  <c r="AN400" i="3"/>
  <c r="G400" i="4" s="1"/>
  <c r="AN401" i="3"/>
  <c r="G401" i="4" s="1"/>
  <c r="AN402" i="3"/>
  <c r="G402" i="4" s="1"/>
  <c r="AN403" i="3"/>
  <c r="G403" i="4" s="1"/>
  <c r="AN404" i="3"/>
  <c r="G404" i="4" s="1"/>
  <c r="AN405" i="3"/>
  <c r="G405" i="4" s="1"/>
  <c r="AN406" i="3"/>
  <c r="G406" i="4" s="1"/>
  <c r="AN407" i="3"/>
  <c r="G407" i="4" s="1"/>
  <c r="AN408" i="3"/>
  <c r="G408" i="4" s="1"/>
  <c r="AN409" i="3"/>
  <c r="G409" i="4" s="1"/>
  <c r="AN410" i="3"/>
  <c r="G410" i="4" s="1"/>
  <c r="AN411" i="3"/>
  <c r="G411" i="4" s="1"/>
  <c r="AN412" i="3"/>
  <c r="G412" i="4" s="1"/>
  <c r="AN413" i="3"/>
  <c r="G413" i="4" s="1"/>
  <c r="AN414" i="3"/>
  <c r="G414" i="4" s="1"/>
  <c r="AN415" i="3"/>
  <c r="G415" i="4" s="1"/>
  <c r="AN416" i="3"/>
  <c r="G416" i="4" s="1"/>
  <c r="AN417" i="3"/>
  <c r="G417" i="4" s="1"/>
  <c r="AN418" i="3"/>
  <c r="G418" i="4" s="1"/>
  <c r="AN419" i="3"/>
  <c r="G419" i="4" s="1"/>
  <c r="AN420" i="3"/>
  <c r="G420" i="4" s="1"/>
  <c r="AN421" i="3"/>
  <c r="G421" i="4" s="1"/>
  <c r="AN422" i="3"/>
  <c r="G422" i="4" s="1"/>
  <c r="AN423" i="3"/>
  <c r="G423" i="4" s="1"/>
  <c r="AN424" i="3"/>
  <c r="G424" i="4" s="1"/>
  <c r="AN425" i="3"/>
  <c r="G425" i="4" s="1"/>
  <c r="AN426" i="3"/>
  <c r="G426" i="4" s="1"/>
  <c r="AN427" i="3"/>
  <c r="G427" i="4" s="1"/>
  <c r="AN428" i="3"/>
  <c r="G428" i="4" s="1"/>
  <c r="AN429" i="3"/>
  <c r="G429" i="4" s="1"/>
  <c r="AN430" i="3"/>
  <c r="G430" i="4" s="1"/>
  <c r="AN10" i="3"/>
  <c r="T11" i="3"/>
  <c r="N11" i="2" s="1"/>
  <c r="T12" i="3"/>
  <c r="T14" i="3"/>
  <c r="N14" i="2" s="1"/>
  <c r="T15" i="3"/>
  <c r="T16" i="3"/>
  <c r="T17" i="3"/>
  <c r="N17" i="2" s="1"/>
  <c r="T18" i="3"/>
  <c r="T19" i="3"/>
  <c r="T20" i="3"/>
  <c r="N20" i="2" s="1"/>
  <c r="T23" i="3"/>
  <c r="N23" i="2" s="1"/>
  <c r="T24" i="3"/>
  <c r="T26" i="3"/>
  <c r="N26" i="2" s="1"/>
  <c r="T27" i="3"/>
  <c r="T28" i="3"/>
  <c r="T29" i="3"/>
  <c r="N29" i="2" s="1"/>
  <c r="T30" i="3"/>
  <c r="T31" i="3"/>
  <c r="T32" i="3"/>
  <c r="N32" i="2" s="1"/>
  <c r="T33" i="3"/>
  <c r="T34" i="3"/>
  <c r="T35" i="3"/>
  <c r="N35" i="2" s="1"/>
  <c r="T36" i="3"/>
  <c r="T37" i="3"/>
  <c r="T38" i="3"/>
  <c r="N38" i="2" s="1"/>
  <c r="T39" i="3"/>
  <c r="T41" i="3"/>
  <c r="N41" i="2" s="1"/>
  <c r="T42" i="3"/>
  <c r="T43" i="3"/>
  <c r="T44" i="3"/>
  <c r="N44" i="2" s="1"/>
  <c r="T45" i="3"/>
  <c r="T46" i="3"/>
  <c r="T47" i="3"/>
  <c r="N47" i="2" s="1"/>
  <c r="T48" i="3"/>
  <c r="T49" i="3"/>
  <c r="T50" i="3"/>
  <c r="N50" i="2" s="1"/>
  <c r="T51" i="3"/>
  <c r="T52" i="3"/>
  <c r="T53" i="3"/>
  <c r="N53" i="2" s="1"/>
  <c r="T54" i="3"/>
  <c r="T55" i="3"/>
  <c r="T59" i="3"/>
  <c r="N59" i="2" s="1"/>
  <c r="T60" i="3"/>
  <c r="T61" i="3"/>
  <c r="T62" i="3"/>
  <c r="N62" i="2" s="1"/>
  <c r="T63" i="3"/>
  <c r="T64" i="3"/>
  <c r="T65" i="3"/>
  <c r="N65" i="2" s="1"/>
  <c r="T68" i="3"/>
  <c r="N68" i="2" s="1"/>
  <c r="T69" i="3"/>
  <c r="T70" i="3"/>
  <c r="T71" i="3"/>
  <c r="N71" i="2" s="1"/>
  <c r="T72" i="3"/>
  <c r="T75" i="3"/>
  <c r="T76" i="3"/>
  <c r="T77" i="3"/>
  <c r="N77" i="2" s="1"/>
  <c r="T79" i="3"/>
  <c r="T80" i="3"/>
  <c r="N80" i="2" s="1"/>
  <c r="T81" i="3"/>
  <c r="T83" i="3"/>
  <c r="N83" i="2" s="1"/>
  <c r="T84" i="3"/>
  <c r="T86" i="3"/>
  <c r="N86" i="2" s="1"/>
  <c r="T87" i="3"/>
  <c r="T88" i="3"/>
  <c r="T89" i="3"/>
  <c r="N89" i="2" s="1"/>
  <c r="T90" i="3"/>
  <c r="T91" i="3"/>
  <c r="T92" i="3"/>
  <c r="N92" i="2" s="1"/>
  <c r="T93" i="3"/>
  <c r="T94" i="3"/>
  <c r="T95" i="3"/>
  <c r="N95" i="2" s="1"/>
  <c r="T96" i="3"/>
  <c r="T97" i="3"/>
  <c r="T98" i="3"/>
  <c r="N98" i="2" s="1"/>
  <c r="T100" i="3"/>
  <c r="T101" i="3"/>
  <c r="N101" i="2" s="1"/>
  <c r="T103" i="3"/>
  <c r="T104" i="3"/>
  <c r="N104" i="2" s="1"/>
  <c r="T105" i="3"/>
  <c r="T107" i="3"/>
  <c r="N107" i="2" s="1"/>
  <c r="T108" i="3"/>
  <c r="T109" i="3"/>
  <c r="T110" i="3"/>
  <c r="N110" i="2" s="1"/>
  <c r="T111" i="3"/>
  <c r="T113" i="3"/>
  <c r="N113" i="2" s="1"/>
  <c r="T115" i="3"/>
  <c r="T116" i="3"/>
  <c r="N116" i="2" s="1"/>
  <c r="T117" i="3"/>
  <c r="T118" i="3"/>
  <c r="T119" i="3"/>
  <c r="N119" i="2" s="1"/>
  <c r="T120" i="3"/>
  <c r="T121" i="3"/>
  <c r="T122" i="3"/>
  <c r="N122" i="2" s="1"/>
  <c r="T123" i="3"/>
  <c r="T124" i="3"/>
  <c r="T125" i="3"/>
  <c r="N125" i="2" s="1"/>
  <c r="T126" i="3"/>
  <c r="T127" i="3"/>
  <c r="T128" i="3"/>
  <c r="N128" i="2" s="1"/>
  <c r="T129" i="3"/>
  <c r="T130" i="3"/>
  <c r="T131" i="3"/>
  <c r="N131" i="2" s="1"/>
  <c r="T132" i="3"/>
  <c r="T133" i="3"/>
  <c r="T134" i="3"/>
  <c r="N134" i="2" s="1"/>
  <c r="T135" i="3"/>
  <c r="T136" i="3"/>
  <c r="T137" i="3"/>
  <c r="N137" i="2" s="1"/>
  <c r="T138" i="3"/>
  <c r="T139" i="3"/>
  <c r="T140" i="3"/>
  <c r="N140" i="2" s="1"/>
  <c r="T141" i="3"/>
  <c r="T142" i="3"/>
  <c r="T143" i="3"/>
  <c r="N143" i="2" s="1"/>
  <c r="T144" i="3"/>
  <c r="T145" i="3"/>
  <c r="T146" i="3"/>
  <c r="N146" i="2" s="1"/>
  <c r="T147" i="3"/>
  <c r="T148" i="3"/>
  <c r="T149" i="3"/>
  <c r="N149" i="2" s="1"/>
  <c r="T150" i="3"/>
  <c r="T151" i="3"/>
  <c r="T152" i="3"/>
  <c r="N152" i="2" s="1"/>
  <c r="T153" i="3"/>
  <c r="T154" i="3"/>
  <c r="T155" i="3"/>
  <c r="N155" i="2" s="1"/>
  <c r="T156" i="3"/>
  <c r="T157" i="3"/>
  <c r="T158" i="3"/>
  <c r="N158" i="2" s="1"/>
  <c r="P158" i="2" s="1"/>
  <c r="S158" i="2" s="1"/>
  <c r="T159" i="3"/>
  <c r="F159" i="4" s="1"/>
  <c r="T160" i="3"/>
  <c r="F160" i="4" s="1"/>
  <c r="T161" i="3"/>
  <c r="F161" i="4" s="1"/>
  <c r="T162" i="3"/>
  <c r="F162" i="4" s="1"/>
  <c r="T163" i="3"/>
  <c r="F163" i="4" s="1"/>
  <c r="T164" i="3"/>
  <c r="F164" i="4" s="1"/>
  <c r="T165" i="3"/>
  <c r="F165" i="4" s="1"/>
  <c r="T166" i="3"/>
  <c r="F166" i="4" s="1"/>
  <c r="T167" i="3"/>
  <c r="F167" i="4" s="1"/>
  <c r="T168" i="3"/>
  <c r="F168" i="4" s="1"/>
  <c r="T169" i="3"/>
  <c r="F169" i="4" s="1"/>
  <c r="T170" i="3"/>
  <c r="F170" i="4" s="1"/>
  <c r="T171" i="3"/>
  <c r="F171" i="4" s="1"/>
  <c r="T172" i="3"/>
  <c r="F172" i="4" s="1"/>
  <c r="T173" i="3"/>
  <c r="F173" i="4" s="1"/>
  <c r="T174" i="3"/>
  <c r="F174" i="4" s="1"/>
  <c r="T175" i="3"/>
  <c r="F175" i="4" s="1"/>
  <c r="T176" i="3"/>
  <c r="F176" i="4" s="1"/>
  <c r="T177" i="3"/>
  <c r="F177" i="4" s="1"/>
  <c r="T178" i="3"/>
  <c r="F178" i="4" s="1"/>
  <c r="T179" i="3"/>
  <c r="F179" i="4" s="1"/>
  <c r="T180" i="3"/>
  <c r="F180" i="4" s="1"/>
  <c r="T181" i="3"/>
  <c r="F181" i="4" s="1"/>
  <c r="T182" i="3"/>
  <c r="F182" i="4" s="1"/>
  <c r="T183" i="3"/>
  <c r="F183" i="4" s="1"/>
  <c r="T184" i="3"/>
  <c r="F184" i="4" s="1"/>
  <c r="T185" i="3"/>
  <c r="F185" i="4" s="1"/>
  <c r="T186" i="3"/>
  <c r="F186" i="4" s="1"/>
  <c r="T187" i="3"/>
  <c r="F187" i="4" s="1"/>
  <c r="T188" i="3"/>
  <c r="F188" i="4" s="1"/>
  <c r="T189" i="3"/>
  <c r="F189" i="4" s="1"/>
  <c r="T190" i="3"/>
  <c r="F190" i="4" s="1"/>
  <c r="T191" i="3"/>
  <c r="F191" i="4" s="1"/>
  <c r="T192" i="3"/>
  <c r="F192" i="4" s="1"/>
  <c r="T193" i="3"/>
  <c r="F193" i="4" s="1"/>
  <c r="T194" i="3"/>
  <c r="F194" i="4" s="1"/>
  <c r="T195" i="3"/>
  <c r="F195" i="4" s="1"/>
  <c r="T196" i="3"/>
  <c r="F196" i="4" s="1"/>
  <c r="T197" i="3"/>
  <c r="F197" i="4" s="1"/>
  <c r="T198" i="3"/>
  <c r="F198" i="4" s="1"/>
  <c r="T199" i="3"/>
  <c r="F199" i="4" s="1"/>
  <c r="T200" i="3"/>
  <c r="F200" i="4" s="1"/>
  <c r="T201" i="3"/>
  <c r="F201" i="4" s="1"/>
  <c r="T202" i="3"/>
  <c r="F202" i="4" s="1"/>
  <c r="T203" i="3"/>
  <c r="F203" i="4" s="1"/>
  <c r="T204" i="3"/>
  <c r="F204" i="4" s="1"/>
  <c r="T205" i="3"/>
  <c r="F205" i="4" s="1"/>
  <c r="T206" i="3"/>
  <c r="F206" i="4" s="1"/>
  <c r="T207" i="3"/>
  <c r="F207" i="4" s="1"/>
  <c r="T208" i="3"/>
  <c r="F208" i="4" s="1"/>
  <c r="T209" i="3"/>
  <c r="F209" i="4" s="1"/>
  <c r="T210" i="3"/>
  <c r="F210" i="4" s="1"/>
  <c r="T211" i="3"/>
  <c r="F211" i="4" s="1"/>
  <c r="T212" i="3"/>
  <c r="F212" i="4" s="1"/>
  <c r="T213" i="3"/>
  <c r="F213" i="4" s="1"/>
  <c r="T214" i="3"/>
  <c r="F214" i="4" s="1"/>
  <c r="T215" i="3"/>
  <c r="F215" i="4" s="1"/>
  <c r="T216" i="3"/>
  <c r="F216" i="4" s="1"/>
  <c r="T217" i="3"/>
  <c r="F217" i="4" s="1"/>
  <c r="T218" i="3"/>
  <c r="F218" i="4" s="1"/>
  <c r="T219" i="3"/>
  <c r="F219" i="4" s="1"/>
  <c r="T220" i="3"/>
  <c r="F220" i="4" s="1"/>
  <c r="T221" i="3"/>
  <c r="F221" i="4" s="1"/>
  <c r="T222" i="3"/>
  <c r="F222" i="4" s="1"/>
  <c r="T223" i="3"/>
  <c r="F223" i="4" s="1"/>
  <c r="T224" i="3"/>
  <c r="F224" i="4" s="1"/>
  <c r="T225" i="3"/>
  <c r="F225" i="4" s="1"/>
  <c r="T226" i="3"/>
  <c r="F226" i="4" s="1"/>
  <c r="T227" i="3"/>
  <c r="F227" i="4" s="1"/>
  <c r="T228" i="3"/>
  <c r="F228" i="4" s="1"/>
  <c r="T229" i="3"/>
  <c r="F229" i="4" s="1"/>
  <c r="T230" i="3"/>
  <c r="F230" i="4" s="1"/>
  <c r="T231" i="3"/>
  <c r="F231" i="4" s="1"/>
  <c r="T232" i="3"/>
  <c r="F232" i="4" s="1"/>
  <c r="T233" i="3"/>
  <c r="F233" i="4" s="1"/>
  <c r="T234" i="3"/>
  <c r="F234" i="4" s="1"/>
  <c r="T235" i="3"/>
  <c r="F235" i="4" s="1"/>
  <c r="T236" i="3"/>
  <c r="F236" i="4" s="1"/>
  <c r="T237" i="3"/>
  <c r="F237" i="4" s="1"/>
  <c r="T238" i="3"/>
  <c r="F238" i="4" s="1"/>
  <c r="T239" i="3"/>
  <c r="F239" i="4" s="1"/>
  <c r="T240" i="3"/>
  <c r="F240" i="4" s="1"/>
  <c r="T241" i="3"/>
  <c r="F241" i="4" s="1"/>
  <c r="T242" i="3"/>
  <c r="F242" i="4" s="1"/>
  <c r="T243" i="3"/>
  <c r="F243" i="4" s="1"/>
  <c r="T244" i="3"/>
  <c r="F244" i="4" s="1"/>
  <c r="T245" i="3"/>
  <c r="F245" i="4" s="1"/>
  <c r="T246" i="3"/>
  <c r="F246" i="4" s="1"/>
  <c r="T247" i="3"/>
  <c r="F247" i="4" s="1"/>
  <c r="T248" i="3"/>
  <c r="F248" i="4" s="1"/>
  <c r="T249" i="3"/>
  <c r="F249" i="4" s="1"/>
  <c r="T250" i="3"/>
  <c r="F250" i="4" s="1"/>
  <c r="T251" i="3"/>
  <c r="F251" i="4" s="1"/>
  <c r="T252" i="3"/>
  <c r="F252" i="4" s="1"/>
  <c r="T253" i="3"/>
  <c r="F253" i="4" s="1"/>
  <c r="T254" i="3"/>
  <c r="F254" i="4" s="1"/>
  <c r="T255" i="3"/>
  <c r="F255" i="4" s="1"/>
  <c r="T256" i="3"/>
  <c r="F256" i="4" s="1"/>
  <c r="T257" i="3"/>
  <c r="F257" i="4" s="1"/>
  <c r="T258" i="3"/>
  <c r="F258" i="4" s="1"/>
  <c r="T259" i="3"/>
  <c r="F259" i="4" s="1"/>
  <c r="T260" i="3"/>
  <c r="F260" i="4" s="1"/>
  <c r="T261" i="3"/>
  <c r="F261" i="4" s="1"/>
  <c r="T262" i="3"/>
  <c r="F262" i="4" s="1"/>
  <c r="T263" i="3"/>
  <c r="F263" i="4" s="1"/>
  <c r="T264" i="3"/>
  <c r="F264" i="4" s="1"/>
  <c r="T265" i="3"/>
  <c r="F265" i="4" s="1"/>
  <c r="T266" i="3"/>
  <c r="F266" i="4" s="1"/>
  <c r="T267" i="3"/>
  <c r="F267" i="4" s="1"/>
  <c r="T268" i="3"/>
  <c r="F268" i="4" s="1"/>
  <c r="T269" i="3"/>
  <c r="F269" i="4" s="1"/>
  <c r="T270" i="3"/>
  <c r="F270" i="4" s="1"/>
  <c r="T271" i="3"/>
  <c r="F271" i="4" s="1"/>
  <c r="T272" i="3"/>
  <c r="F272" i="4" s="1"/>
  <c r="T273" i="3"/>
  <c r="F273" i="4" s="1"/>
  <c r="T274" i="3"/>
  <c r="F274" i="4" s="1"/>
  <c r="T275" i="3"/>
  <c r="F275" i="4" s="1"/>
  <c r="T276" i="3"/>
  <c r="F276" i="4" s="1"/>
  <c r="T277" i="3"/>
  <c r="F277" i="4" s="1"/>
  <c r="T278" i="3"/>
  <c r="F278" i="4" s="1"/>
  <c r="T279" i="3"/>
  <c r="F279" i="4" s="1"/>
  <c r="T280" i="3"/>
  <c r="F280" i="4" s="1"/>
  <c r="T281" i="3"/>
  <c r="F281" i="4" s="1"/>
  <c r="T282" i="3"/>
  <c r="F282" i="4" s="1"/>
  <c r="T283" i="3"/>
  <c r="F283" i="4" s="1"/>
  <c r="T284" i="3"/>
  <c r="F284" i="4" s="1"/>
  <c r="T285" i="3"/>
  <c r="F285" i="4" s="1"/>
  <c r="T286" i="3"/>
  <c r="F286" i="4" s="1"/>
  <c r="T287" i="3"/>
  <c r="F287" i="4" s="1"/>
  <c r="T288" i="3"/>
  <c r="F288" i="4" s="1"/>
  <c r="T289" i="3"/>
  <c r="F289" i="4" s="1"/>
  <c r="T290" i="3"/>
  <c r="F290" i="4" s="1"/>
  <c r="T291" i="3"/>
  <c r="F291" i="4" s="1"/>
  <c r="T292" i="3"/>
  <c r="F292" i="4" s="1"/>
  <c r="T293" i="3"/>
  <c r="F293" i="4" s="1"/>
  <c r="T294" i="3"/>
  <c r="F294" i="4" s="1"/>
  <c r="T295" i="3"/>
  <c r="F295" i="4" s="1"/>
  <c r="T296" i="3"/>
  <c r="F296" i="4" s="1"/>
  <c r="T297" i="3"/>
  <c r="F297" i="4" s="1"/>
  <c r="T298" i="3"/>
  <c r="F298" i="4" s="1"/>
  <c r="T299" i="3"/>
  <c r="F299" i="4" s="1"/>
  <c r="T300" i="3"/>
  <c r="F300" i="4" s="1"/>
  <c r="T301" i="3"/>
  <c r="F301" i="4" s="1"/>
  <c r="T302" i="3"/>
  <c r="F302" i="4" s="1"/>
  <c r="T303" i="3"/>
  <c r="F303" i="4" s="1"/>
  <c r="T304" i="3"/>
  <c r="F304" i="4" s="1"/>
  <c r="T305" i="3"/>
  <c r="F305" i="4" s="1"/>
  <c r="T306" i="3"/>
  <c r="F306" i="4" s="1"/>
  <c r="T307" i="3"/>
  <c r="F307" i="4" s="1"/>
  <c r="T308" i="3"/>
  <c r="F308" i="4" s="1"/>
  <c r="T309" i="3"/>
  <c r="F309" i="4" s="1"/>
  <c r="T310" i="3"/>
  <c r="F310" i="4" s="1"/>
  <c r="T311" i="3"/>
  <c r="F311" i="4" s="1"/>
  <c r="T312" i="3"/>
  <c r="F312" i="4" s="1"/>
  <c r="T313" i="3"/>
  <c r="F313" i="4" s="1"/>
  <c r="T314" i="3"/>
  <c r="F314" i="4" s="1"/>
  <c r="T315" i="3"/>
  <c r="F315" i="4" s="1"/>
  <c r="T316" i="3"/>
  <c r="F316" i="4" s="1"/>
  <c r="T317" i="3"/>
  <c r="F317" i="4" s="1"/>
  <c r="T318" i="3"/>
  <c r="F318" i="4" s="1"/>
  <c r="T319" i="3"/>
  <c r="F319" i="4" s="1"/>
  <c r="T320" i="3"/>
  <c r="F320" i="4" s="1"/>
  <c r="T321" i="3"/>
  <c r="F321" i="4" s="1"/>
  <c r="T322" i="3"/>
  <c r="F322" i="4" s="1"/>
  <c r="T323" i="3"/>
  <c r="F323" i="4" s="1"/>
  <c r="T324" i="3"/>
  <c r="F324" i="4" s="1"/>
  <c r="T325" i="3"/>
  <c r="F325" i="4" s="1"/>
  <c r="T326" i="3"/>
  <c r="F326" i="4" s="1"/>
  <c r="T327" i="3"/>
  <c r="F327" i="4" s="1"/>
  <c r="T328" i="3"/>
  <c r="F328" i="4" s="1"/>
  <c r="T329" i="3"/>
  <c r="F329" i="4" s="1"/>
  <c r="T330" i="3"/>
  <c r="F330" i="4" s="1"/>
  <c r="T331" i="3"/>
  <c r="F331" i="4" s="1"/>
  <c r="T332" i="3"/>
  <c r="F332" i="4" s="1"/>
  <c r="T333" i="3"/>
  <c r="F333" i="4" s="1"/>
  <c r="T334" i="3"/>
  <c r="F334" i="4" s="1"/>
  <c r="T335" i="3"/>
  <c r="F335" i="4" s="1"/>
  <c r="T336" i="3"/>
  <c r="F336" i="4" s="1"/>
  <c r="T337" i="3"/>
  <c r="F337" i="4" s="1"/>
  <c r="T338" i="3"/>
  <c r="F338" i="4" s="1"/>
  <c r="T339" i="3"/>
  <c r="F339" i="4" s="1"/>
  <c r="T340" i="3"/>
  <c r="F340" i="4" s="1"/>
  <c r="T341" i="3"/>
  <c r="F341" i="4" s="1"/>
  <c r="T342" i="3"/>
  <c r="F342" i="4" s="1"/>
  <c r="T343" i="3"/>
  <c r="F343" i="4" s="1"/>
  <c r="T344" i="3"/>
  <c r="F344" i="4" s="1"/>
  <c r="T345" i="3"/>
  <c r="F345" i="4" s="1"/>
  <c r="T346" i="3"/>
  <c r="F346" i="4" s="1"/>
  <c r="T347" i="3"/>
  <c r="F347" i="4" s="1"/>
  <c r="T348" i="3"/>
  <c r="F348" i="4" s="1"/>
  <c r="T349" i="3"/>
  <c r="F349" i="4" s="1"/>
  <c r="T350" i="3"/>
  <c r="F350" i="4" s="1"/>
  <c r="T351" i="3"/>
  <c r="F351" i="4" s="1"/>
  <c r="T352" i="3"/>
  <c r="F352" i="4" s="1"/>
  <c r="T353" i="3"/>
  <c r="F353" i="4" s="1"/>
  <c r="T354" i="3"/>
  <c r="F354" i="4" s="1"/>
  <c r="T355" i="3"/>
  <c r="F355" i="4" s="1"/>
  <c r="T356" i="3"/>
  <c r="F356" i="4" s="1"/>
  <c r="T357" i="3"/>
  <c r="F357" i="4" s="1"/>
  <c r="T358" i="3"/>
  <c r="F358" i="4" s="1"/>
  <c r="T359" i="3"/>
  <c r="F359" i="4" s="1"/>
  <c r="T360" i="3"/>
  <c r="F360" i="4" s="1"/>
  <c r="T361" i="3"/>
  <c r="F361" i="4" s="1"/>
  <c r="T362" i="3"/>
  <c r="F362" i="4" s="1"/>
  <c r="T363" i="3"/>
  <c r="F363" i="4" s="1"/>
  <c r="T364" i="3"/>
  <c r="F364" i="4" s="1"/>
  <c r="T365" i="3"/>
  <c r="F365" i="4" s="1"/>
  <c r="T366" i="3"/>
  <c r="F366" i="4" s="1"/>
  <c r="T367" i="3"/>
  <c r="F367" i="4" s="1"/>
  <c r="T368" i="3"/>
  <c r="F368" i="4" s="1"/>
  <c r="T369" i="3"/>
  <c r="F369" i="4" s="1"/>
  <c r="T370" i="3"/>
  <c r="F370" i="4" s="1"/>
  <c r="T371" i="3"/>
  <c r="F371" i="4" s="1"/>
  <c r="T372" i="3"/>
  <c r="F372" i="4" s="1"/>
  <c r="T373" i="3"/>
  <c r="F373" i="4" s="1"/>
  <c r="T374" i="3"/>
  <c r="F374" i="4" s="1"/>
  <c r="T375" i="3"/>
  <c r="F375" i="4" s="1"/>
  <c r="T376" i="3"/>
  <c r="F376" i="4" s="1"/>
  <c r="T377" i="3"/>
  <c r="F377" i="4" s="1"/>
  <c r="T378" i="3"/>
  <c r="F378" i="4" s="1"/>
  <c r="T379" i="3"/>
  <c r="F379" i="4" s="1"/>
  <c r="T380" i="3"/>
  <c r="F380" i="4" s="1"/>
  <c r="T381" i="3"/>
  <c r="F381" i="4" s="1"/>
  <c r="T382" i="3"/>
  <c r="F382" i="4" s="1"/>
  <c r="T383" i="3"/>
  <c r="F383" i="4" s="1"/>
  <c r="T384" i="3"/>
  <c r="F384" i="4" s="1"/>
  <c r="T385" i="3"/>
  <c r="F385" i="4" s="1"/>
  <c r="T386" i="3"/>
  <c r="F386" i="4" s="1"/>
  <c r="T387" i="3"/>
  <c r="F387" i="4" s="1"/>
  <c r="T388" i="3"/>
  <c r="F388" i="4" s="1"/>
  <c r="T389" i="3"/>
  <c r="F389" i="4" s="1"/>
  <c r="T390" i="3"/>
  <c r="F390" i="4" s="1"/>
  <c r="T391" i="3"/>
  <c r="F391" i="4" s="1"/>
  <c r="T392" i="3"/>
  <c r="F392" i="4" s="1"/>
  <c r="T393" i="3"/>
  <c r="F393" i="4" s="1"/>
  <c r="T394" i="3"/>
  <c r="F394" i="4" s="1"/>
  <c r="T395" i="3"/>
  <c r="F395" i="4" s="1"/>
  <c r="T396" i="3"/>
  <c r="F396" i="4" s="1"/>
  <c r="T397" i="3"/>
  <c r="F397" i="4" s="1"/>
  <c r="T398" i="3"/>
  <c r="F398" i="4" s="1"/>
  <c r="T399" i="3"/>
  <c r="F399" i="4" s="1"/>
  <c r="T400" i="3"/>
  <c r="F400" i="4" s="1"/>
  <c r="T401" i="3"/>
  <c r="F401" i="4" s="1"/>
  <c r="T402" i="3"/>
  <c r="F402" i="4" s="1"/>
  <c r="T403" i="3"/>
  <c r="F403" i="4" s="1"/>
  <c r="T404" i="3"/>
  <c r="F404" i="4" s="1"/>
  <c r="T405" i="3"/>
  <c r="F405" i="4" s="1"/>
  <c r="T406" i="3"/>
  <c r="F406" i="4" s="1"/>
  <c r="T407" i="3"/>
  <c r="F407" i="4" s="1"/>
  <c r="T408" i="3"/>
  <c r="F408" i="4" s="1"/>
  <c r="T409" i="3"/>
  <c r="F409" i="4" s="1"/>
  <c r="T410" i="3"/>
  <c r="F410" i="4" s="1"/>
  <c r="T411" i="3"/>
  <c r="F411" i="4" s="1"/>
  <c r="T412" i="3"/>
  <c r="F412" i="4" s="1"/>
  <c r="T413" i="3"/>
  <c r="F413" i="4" s="1"/>
  <c r="T414" i="3"/>
  <c r="F414" i="4" s="1"/>
  <c r="T415" i="3"/>
  <c r="F415" i="4" s="1"/>
  <c r="T416" i="3"/>
  <c r="F416" i="4" s="1"/>
  <c r="T417" i="3"/>
  <c r="F417" i="4" s="1"/>
  <c r="T418" i="3"/>
  <c r="F418" i="4" s="1"/>
  <c r="T419" i="3"/>
  <c r="F419" i="4" s="1"/>
  <c r="T420" i="3"/>
  <c r="F420" i="4" s="1"/>
  <c r="T421" i="3"/>
  <c r="F421" i="4" s="1"/>
  <c r="T422" i="3"/>
  <c r="F422" i="4" s="1"/>
  <c r="T423" i="3"/>
  <c r="F423" i="4" s="1"/>
  <c r="T424" i="3"/>
  <c r="F424" i="4" s="1"/>
  <c r="T425" i="3"/>
  <c r="F425" i="4" s="1"/>
  <c r="T426" i="3"/>
  <c r="F426" i="4" s="1"/>
  <c r="T427" i="3"/>
  <c r="F427" i="4" s="1"/>
  <c r="T428" i="3"/>
  <c r="F428" i="4" s="1"/>
  <c r="T429" i="3"/>
  <c r="F429" i="4" s="1"/>
  <c r="T430" i="3"/>
  <c r="F430" i="4" s="1"/>
  <c r="T10" i="3"/>
  <c r="N10" i="2" s="1"/>
  <c r="A423" i="4"/>
  <c r="A849" i="4" s="1"/>
  <c r="A1275" i="4" s="1"/>
  <c r="A1701" i="4" s="1"/>
  <c r="B423" i="4"/>
  <c r="B849" i="4" s="1"/>
  <c r="B1275" i="4" s="1"/>
  <c r="B1701" i="4" s="1"/>
  <c r="C423" i="4"/>
  <c r="C849" i="4" s="1"/>
  <c r="C1275" i="4" s="1"/>
  <c r="C1701" i="4" s="1"/>
  <c r="D423" i="4"/>
  <c r="D849" i="4" s="1"/>
  <c r="D1275" i="4" s="1"/>
  <c r="D1701" i="4" s="1"/>
  <c r="E423" i="4"/>
  <c r="E849" i="4" s="1"/>
  <c r="E1275" i="4" s="1"/>
  <c r="E1701" i="4" s="1"/>
  <c r="I423" i="4"/>
  <c r="J423" i="4"/>
  <c r="M423" i="4" s="1"/>
  <c r="A424" i="4"/>
  <c r="A850" i="4" s="1"/>
  <c r="A1276" i="4" s="1"/>
  <c r="A1702" i="4" s="1"/>
  <c r="B424" i="4"/>
  <c r="B850" i="4" s="1"/>
  <c r="B1276" i="4" s="1"/>
  <c r="B1702" i="4" s="1"/>
  <c r="C424" i="4"/>
  <c r="C850" i="4" s="1"/>
  <c r="C1276" i="4" s="1"/>
  <c r="C1702" i="4" s="1"/>
  <c r="D424" i="4"/>
  <c r="D850" i="4" s="1"/>
  <c r="D1276" i="4" s="1"/>
  <c r="D1702" i="4" s="1"/>
  <c r="E424" i="4"/>
  <c r="E850" i="4" s="1"/>
  <c r="E1276" i="4" s="1"/>
  <c r="E1702" i="4" s="1"/>
  <c r="I424" i="4"/>
  <c r="J424" i="4"/>
  <c r="M424" i="4" s="1"/>
  <c r="A425" i="4"/>
  <c r="A851" i="4" s="1"/>
  <c r="A1277" i="4" s="1"/>
  <c r="A1703" i="4" s="1"/>
  <c r="B425" i="4"/>
  <c r="B851" i="4" s="1"/>
  <c r="B1277" i="4" s="1"/>
  <c r="B1703" i="4" s="1"/>
  <c r="C425" i="4"/>
  <c r="C851" i="4" s="1"/>
  <c r="C1277" i="4" s="1"/>
  <c r="C1703" i="4" s="1"/>
  <c r="D425" i="4"/>
  <c r="D851" i="4" s="1"/>
  <c r="D1277" i="4" s="1"/>
  <c r="D1703" i="4" s="1"/>
  <c r="E425" i="4"/>
  <c r="E851" i="4" s="1"/>
  <c r="E1277" i="4" s="1"/>
  <c r="E1703" i="4" s="1"/>
  <c r="I425" i="4"/>
  <c r="J425" i="4"/>
  <c r="M425" i="4" s="1"/>
  <c r="A396" i="4"/>
  <c r="A822" i="4" s="1"/>
  <c r="A1248" i="4" s="1"/>
  <c r="A1674" i="4" s="1"/>
  <c r="B396" i="4"/>
  <c r="B822" i="4" s="1"/>
  <c r="B1248" i="4" s="1"/>
  <c r="B1674" i="4" s="1"/>
  <c r="C396" i="4"/>
  <c r="C822" i="4" s="1"/>
  <c r="C1248" i="4" s="1"/>
  <c r="C1674" i="4" s="1"/>
  <c r="D396" i="4"/>
  <c r="D822" i="4" s="1"/>
  <c r="D1248" i="4" s="1"/>
  <c r="D1674" i="4" s="1"/>
  <c r="E396" i="4"/>
  <c r="E822" i="4" s="1"/>
  <c r="E1248" i="4" s="1"/>
  <c r="E1674" i="4" s="1"/>
  <c r="I396" i="4"/>
  <c r="J396" i="4"/>
  <c r="M396" i="4" s="1"/>
  <c r="A397" i="4"/>
  <c r="A823" i="4" s="1"/>
  <c r="A1249" i="4" s="1"/>
  <c r="A1675" i="4" s="1"/>
  <c r="B397" i="4"/>
  <c r="B823" i="4" s="1"/>
  <c r="B1249" i="4" s="1"/>
  <c r="B1675" i="4" s="1"/>
  <c r="C397" i="4"/>
  <c r="C823" i="4" s="1"/>
  <c r="C1249" i="4" s="1"/>
  <c r="C1675" i="4" s="1"/>
  <c r="D397" i="4"/>
  <c r="D823" i="4" s="1"/>
  <c r="D1249" i="4" s="1"/>
  <c r="D1675" i="4" s="1"/>
  <c r="E397" i="4"/>
  <c r="E823" i="4" s="1"/>
  <c r="E1249" i="4" s="1"/>
  <c r="E1675" i="4" s="1"/>
  <c r="I397" i="4"/>
  <c r="J397" i="4"/>
  <c r="M397" i="4" s="1"/>
  <c r="A398" i="4"/>
  <c r="A824" i="4" s="1"/>
  <c r="A1250" i="4" s="1"/>
  <c r="A1676" i="4" s="1"/>
  <c r="B398" i="4"/>
  <c r="B824" i="4" s="1"/>
  <c r="B1250" i="4" s="1"/>
  <c r="B1676" i="4" s="1"/>
  <c r="C398" i="4"/>
  <c r="C824" i="4" s="1"/>
  <c r="C1250" i="4" s="1"/>
  <c r="C1676" i="4" s="1"/>
  <c r="D398" i="4"/>
  <c r="D824" i="4" s="1"/>
  <c r="D1250" i="4" s="1"/>
  <c r="D1676" i="4" s="1"/>
  <c r="E398" i="4"/>
  <c r="E824" i="4" s="1"/>
  <c r="E1250" i="4" s="1"/>
  <c r="E1676" i="4" s="1"/>
  <c r="I398" i="4"/>
  <c r="J398" i="4"/>
  <c r="M398" i="4" s="1"/>
  <c r="A399" i="4"/>
  <c r="A825" i="4" s="1"/>
  <c r="A1251" i="4" s="1"/>
  <c r="A1677" i="4" s="1"/>
  <c r="B399" i="4"/>
  <c r="B825" i="4" s="1"/>
  <c r="B1251" i="4" s="1"/>
  <c r="B1677" i="4" s="1"/>
  <c r="C399" i="4"/>
  <c r="C825" i="4" s="1"/>
  <c r="C1251" i="4" s="1"/>
  <c r="C1677" i="4" s="1"/>
  <c r="D399" i="4"/>
  <c r="D825" i="4" s="1"/>
  <c r="D1251" i="4" s="1"/>
  <c r="D1677" i="4" s="1"/>
  <c r="E399" i="4"/>
  <c r="E825" i="4" s="1"/>
  <c r="E1251" i="4" s="1"/>
  <c r="E1677" i="4" s="1"/>
  <c r="I399" i="4"/>
  <c r="J399" i="4"/>
  <c r="M399" i="4" s="1"/>
  <c r="A400" i="4"/>
  <c r="A826" i="4" s="1"/>
  <c r="A1252" i="4" s="1"/>
  <c r="A1678" i="4" s="1"/>
  <c r="B400" i="4"/>
  <c r="B826" i="4" s="1"/>
  <c r="B1252" i="4" s="1"/>
  <c r="B1678" i="4" s="1"/>
  <c r="C400" i="4"/>
  <c r="C826" i="4" s="1"/>
  <c r="C1252" i="4" s="1"/>
  <c r="C1678" i="4" s="1"/>
  <c r="D400" i="4"/>
  <c r="D826" i="4" s="1"/>
  <c r="D1252" i="4" s="1"/>
  <c r="D1678" i="4" s="1"/>
  <c r="E400" i="4"/>
  <c r="E826" i="4" s="1"/>
  <c r="E1252" i="4" s="1"/>
  <c r="E1678" i="4" s="1"/>
  <c r="I400" i="4"/>
  <c r="J400" i="4"/>
  <c r="M400" i="4" s="1"/>
  <c r="A401" i="4"/>
  <c r="A827" i="4" s="1"/>
  <c r="A1253" i="4" s="1"/>
  <c r="A1679" i="4" s="1"/>
  <c r="B401" i="4"/>
  <c r="B827" i="4" s="1"/>
  <c r="B1253" i="4" s="1"/>
  <c r="B1679" i="4" s="1"/>
  <c r="C401" i="4"/>
  <c r="C827" i="4" s="1"/>
  <c r="C1253" i="4" s="1"/>
  <c r="C1679" i="4" s="1"/>
  <c r="D401" i="4"/>
  <c r="D827" i="4" s="1"/>
  <c r="D1253" i="4" s="1"/>
  <c r="D1679" i="4" s="1"/>
  <c r="E401" i="4"/>
  <c r="E827" i="4" s="1"/>
  <c r="E1253" i="4" s="1"/>
  <c r="E1679" i="4" s="1"/>
  <c r="I401" i="4"/>
  <c r="J401" i="4"/>
  <c r="M401" i="4" s="1"/>
  <c r="A402" i="4"/>
  <c r="A828" i="4" s="1"/>
  <c r="A1254" i="4" s="1"/>
  <c r="A1680" i="4" s="1"/>
  <c r="B402" i="4"/>
  <c r="B828" i="4" s="1"/>
  <c r="B1254" i="4" s="1"/>
  <c r="B1680" i="4" s="1"/>
  <c r="C402" i="4"/>
  <c r="C828" i="4" s="1"/>
  <c r="C1254" i="4" s="1"/>
  <c r="C1680" i="4" s="1"/>
  <c r="D402" i="4"/>
  <c r="D828" i="4" s="1"/>
  <c r="D1254" i="4" s="1"/>
  <c r="D1680" i="4" s="1"/>
  <c r="E402" i="4"/>
  <c r="E828" i="4" s="1"/>
  <c r="E1254" i="4" s="1"/>
  <c r="E1680" i="4" s="1"/>
  <c r="I402" i="4"/>
  <c r="J402" i="4"/>
  <c r="M402" i="4" s="1"/>
  <c r="A403" i="4"/>
  <c r="A829" i="4" s="1"/>
  <c r="A1255" i="4" s="1"/>
  <c r="A1681" i="4" s="1"/>
  <c r="B403" i="4"/>
  <c r="B829" i="4" s="1"/>
  <c r="B1255" i="4" s="1"/>
  <c r="B1681" i="4" s="1"/>
  <c r="C403" i="4"/>
  <c r="C829" i="4" s="1"/>
  <c r="C1255" i="4" s="1"/>
  <c r="C1681" i="4" s="1"/>
  <c r="D403" i="4"/>
  <c r="D829" i="4" s="1"/>
  <c r="D1255" i="4" s="1"/>
  <c r="D1681" i="4" s="1"/>
  <c r="E403" i="4"/>
  <c r="E829" i="4" s="1"/>
  <c r="E1255" i="4" s="1"/>
  <c r="E1681" i="4" s="1"/>
  <c r="I403" i="4"/>
  <c r="J403" i="4"/>
  <c r="M403" i="4" s="1"/>
  <c r="A404" i="4"/>
  <c r="A830" i="4" s="1"/>
  <c r="A1256" i="4" s="1"/>
  <c r="A1682" i="4" s="1"/>
  <c r="B404" i="4"/>
  <c r="B830" i="4" s="1"/>
  <c r="B1256" i="4" s="1"/>
  <c r="B1682" i="4" s="1"/>
  <c r="C404" i="4"/>
  <c r="C830" i="4" s="1"/>
  <c r="C1256" i="4" s="1"/>
  <c r="C1682" i="4" s="1"/>
  <c r="D404" i="4"/>
  <c r="D830" i="4" s="1"/>
  <c r="D1256" i="4" s="1"/>
  <c r="D1682" i="4" s="1"/>
  <c r="E404" i="4"/>
  <c r="E830" i="4" s="1"/>
  <c r="E1256" i="4" s="1"/>
  <c r="E1682" i="4" s="1"/>
  <c r="I404" i="4"/>
  <c r="J404" i="4"/>
  <c r="M404" i="4" s="1"/>
  <c r="A405" i="4"/>
  <c r="A831" i="4" s="1"/>
  <c r="A1257" i="4" s="1"/>
  <c r="A1683" i="4" s="1"/>
  <c r="B405" i="4"/>
  <c r="B831" i="4" s="1"/>
  <c r="B1257" i="4" s="1"/>
  <c r="B1683" i="4" s="1"/>
  <c r="C405" i="4"/>
  <c r="C831" i="4" s="1"/>
  <c r="C1257" i="4" s="1"/>
  <c r="C1683" i="4" s="1"/>
  <c r="D405" i="4"/>
  <c r="D831" i="4" s="1"/>
  <c r="D1257" i="4" s="1"/>
  <c r="D1683" i="4" s="1"/>
  <c r="E405" i="4"/>
  <c r="E831" i="4" s="1"/>
  <c r="E1257" i="4" s="1"/>
  <c r="E1683" i="4" s="1"/>
  <c r="I405" i="4"/>
  <c r="J405" i="4"/>
  <c r="M405" i="4" s="1"/>
  <c r="A406" i="4"/>
  <c r="A832" i="4" s="1"/>
  <c r="A1258" i="4" s="1"/>
  <c r="A1684" i="4" s="1"/>
  <c r="B406" i="4"/>
  <c r="B832" i="4" s="1"/>
  <c r="B1258" i="4" s="1"/>
  <c r="B1684" i="4" s="1"/>
  <c r="C406" i="4"/>
  <c r="C832" i="4" s="1"/>
  <c r="C1258" i="4" s="1"/>
  <c r="C1684" i="4" s="1"/>
  <c r="D406" i="4"/>
  <c r="D832" i="4" s="1"/>
  <c r="D1258" i="4" s="1"/>
  <c r="D1684" i="4" s="1"/>
  <c r="E406" i="4"/>
  <c r="E832" i="4" s="1"/>
  <c r="E1258" i="4" s="1"/>
  <c r="E1684" i="4" s="1"/>
  <c r="I406" i="4"/>
  <c r="J406" i="4"/>
  <c r="M406" i="4" s="1"/>
  <c r="A407" i="4"/>
  <c r="A833" i="4" s="1"/>
  <c r="A1259" i="4" s="1"/>
  <c r="A1685" i="4" s="1"/>
  <c r="B407" i="4"/>
  <c r="B833" i="4" s="1"/>
  <c r="B1259" i="4" s="1"/>
  <c r="B1685" i="4" s="1"/>
  <c r="C407" i="4"/>
  <c r="C833" i="4" s="1"/>
  <c r="C1259" i="4" s="1"/>
  <c r="C1685" i="4" s="1"/>
  <c r="D407" i="4"/>
  <c r="D833" i="4" s="1"/>
  <c r="D1259" i="4" s="1"/>
  <c r="D1685" i="4" s="1"/>
  <c r="E407" i="4"/>
  <c r="E833" i="4" s="1"/>
  <c r="E1259" i="4" s="1"/>
  <c r="E1685" i="4" s="1"/>
  <c r="I407" i="4"/>
  <c r="J407" i="4"/>
  <c r="M407" i="4" s="1"/>
  <c r="A408" i="4"/>
  <c r="A834" i="4" s="1"/>
  <c r="A1260" i="4" s="1"/>
  <c r="A1686" i="4" s="1"/>
  <c r="B408" i="4"/>
  <c r="B834" i="4" s="1"/>
  <c r="B1260" i="4" s="1"/>
  <c r="B1686" i="4" s="1"/>
  <c r="C408" i="4"/>
  <c r="C834" i="4" s="1"/>
  <c r="C1260" i="4" s="1"/>
  <c r="C1686" i="4" s="1"/>
  <c r="D408" i="4"/>
  <c r="D834" i="4" s="1"/>
  <c r="D1260" i="4" s="1"/>
  <c r="D1686" i="4" s="1"/>
  <c r="E408" i="4"/>
  <c r="E834" i="4" s="1"/>
  <c r="E1260" i="4" s="1"/>
  <c r="E1686" i="4" s="1"/>
  <c r="I408" i="4"/>
  <c r="J408" i="4"/>
  <c r="M408" i="4" s="1"/>
  <c r="A409" i="4"/>
  <c r="A835" i="4" s="1"/>
  <c r="A1261" i="4" s="1"/>
  <c r="A1687" i="4" s="1"/>
  <c r="B409" i="4"/>
  <c r="B835" i="4" s="1"/>
  <c r="B1261" i="4" s="1"/>
  <c r="B1687" i="4" s="1"/>
  <c r="C409" i="4"/>
  <c r="C835" i="4" s="1"/>
  <c r="C1261" i="4" s="1"/>
  <c r="C1687" i="4" s="1"/>
  <c r="D409" i="4"/>
  <c r="D835" i="4" s="1"/>
  <c r="D1261" i="4" s="1"/>
  <c r="D1687" i="4" s="1"/>
  <c r="E409" i="4"/>
  <c r="E835" i="4" s="1"/>
  <c r="E1261" i="4" s="1"/>
  <c r="E1687" i="4" s="1"/>
  <c r="I409" i="4"/>
  <c r="J409" i="4"/>
  <c r="M409" i="4" s="1"/>
  <c r="A410" i="4"/>
  <c r="A836" i="4" s="1"/>
  <c r="A1262" i="4" s="1"/>
  <c r="A1688" i="4" s="1"/>
  <c r="B410" i="4"/>
  <c r="B836" i="4" s="1"/>
  <c r="B1262" i="4" s="1"/>
  <c r="B1688" i="4" s="1"/>
  <c r="C410" i="4"/>
  <c r="C836" i="4" s="1"/>
  <c r="C1262" i="4" s="1"/>
  <c r="C1688" i="4" s="1"/>
  <c r="D410" i="4"/>
  <c r="D836" i="4" s="1"/>
  <c r="D1262" i="4" s="1"/>
  <c r="D1688" i="4" s="1"/>
  <c r="E410" i="4"/>
  <c r="E836" i="4" s="1"/>
  <c r="E1262" i="4" s="1"/>
  <c r="E1688" i="4" s="1"/>
  <c r="I410" i="4"/>
  <c r="J410" i="4"/>
  <c r="M410" i="4" s="1"/>
  <c r="A411" i="4"/>
  <c r="A837" i="4" s="1"/>
  <c r="A1263" i="4" s="1"/>
  <c r="A1689" i="4" s="1"/>
  <c r="B411" i="4"/>
  <c r="B837" i="4" s="1"/>
  <c r="B1263" i="4" s="1"/>
  <c r="B1689" i="4" s="1"/>
  <c r="C411" i="4"/>
  <c r="C837" i="4" s="1"/>
  <c r="C1263" i="4" s="1"/>
  <c r="C1689" i="4" s="1"/>
  <c r="D411" i="4"/>
  <c r="D837" i="4" s="1"/>
  <c r="D1263" i="4" s="1"/>
  <c r="D1689" i="4" s="1"/>
  <c r="E411" i="4"/>
  <c r="E837" i="4" s="1"/>
  <c r="E1263" i="4" s="1"/>
  <c r="E1689" i="4" s="1"/>
  <c r="I411" i="4"/>
  <c r="J411" i="4"/>
  <c r="M411" i="4" s="1"/>
  <c r="A412" i="4"/>
  <c r="A838" i="4" s="1"/>
  <c r="A1264" i="4" s="1"/>
  <c r="A1690" i="4" s="1"/>
  <c r="B412" i="4"/>
  <c r="B838" i="4" s="1"/>
  <c r="B1264" i="4" s="1"/>
  <c r="B1690" i="4" s="1"/>
  <c r="C412" i="4"/>
  <c r="C838" i="4" s="1"/>
  <c r="C1264" i="4" s="1"/>
  <c r="C1690" i="4" s="1"/>
  <c r="D412" i="4"/>
  <c r="D838" i="4" s="1"/>
  <c r="D1264" i="4" s="1"/>
  <c r="D1690" i="4" s="1"/>
  <c r="E412" i="4"/>
  <c r="E838" i="4" s="1"/>
  <c r="E1264" i="4" s="1"/>
  <c r="E1690" i="4" s="1"/>
  <c r="I412" i="4"/>
  <c r="J412" i="4"/>
  <c r="M412" i="4" s="1"/>
  <c r="A413" i="4"/>
  <c r="A839" i="4" s="1"/>
  <c r="A1265" i="4" s="1"/>
  <c r="A1691" i="4" s="1"/>
  <c r="B413" i="4"/>
  <c r="B839" i="4" s="1"/>
  <c r="B1265" i="4" s="1"/>
  <c r="B1691" i="4" s="1"/>
  <c r="C413" i="4"/>
  <c r="C839" i="4" s="1"/>
  <c r="C1265" i="4" s="1"/>
  <c r="C1691" i="4" s="1"/>
  <c r="D413" i="4"/>
  <c r="D839" i="4" s="1"/>
  <c r="D1265" i="4" s="1"/>
  <c r="D1691" i="4" s="1"/>
  <c r="E413" i="4"/>
  <c r="E839" i="4" s="1"/>
  <c r="E1265" i="4" s="1"/>
  <c r="E1691" i="4" s="1"/>
  <c r="I413" i="4"/>
  <c r="J413" i="4"/>
  <c r="M413" i="4" s="1"/>
  <c r="A414" i="4"/>
  <c r="A840" i="4" s="1"/>
  <c r="A1266" i="4" s="1"/>
  <c r="A1692" i="4" s="1"/>
  <c r="B414" i="4"/>
  <c r="B840" i="4" s="1"/>
  <c r="B1266" i="4" s="1"/>
  <c r="B1692" i="4" s="1"/>
  <c r="C414" i="4"/>
  <c r="C840" i="4" s="1"/>
  <c r="C1266" i="4" s="1"/>
  <c r="C1692" i="4" s="1"/>
  <c r="D414" i="4"/>
  <c r="D840" i="4" s="1"/>
  <c r="D1266" i="4" s="1"/>
  <c r="D1692" i="4" s="1"/>
  <c r="E414" i="4"/>
  <c r="E840" i="4" s="1"/>
  <c r="E1266" i="4" s="1"/>
  <c r="E1692" i="4" s="1"/>
  <c r="I414" i="4"/>
  <c r="J414" i="4"/>
  <c r="M414" i="4" s="1"/>
  <c r="A415" i="4"/>
  <c r="A841" i="4" s="1"/>
  <c r="A1267" i="4" s="1"/>
  <c r="A1693" i="4" s="1"/>
  <c r="B415" i="4"/>
  <c r="B841" i="4" s="1"/>
  <c r="B1267" i="4" s="1"/>
  <c r="B1693" i="4" s="1"/>
  <c r="C415" i="4"/>
  <c r="C841" i="4" s="1"/>
  <c r="C1267" i="4" s="1"/>
  <c r="C1693" i="4" s="1"/>
  <c r="D415" i="4"/>
  <c r="D841" i="4" s="1"/>
  <c r="D1267" i="4" s="1"/>
  <c r="D1693" i="4" s="1"/>
  <c r="E415" i="4"/>
  <c r="E841" i="4" s="1"/>
  <c r="E1267" i="4" s="1"/>
  <c r="E1693" i="4" s="1"/>
  <c r="I415" i="4"/>
  <c r="J415" i="4"/>
  <c r="M415" i="4" s="1"/>
  <c r="A416" i="4"/>
  <c r="A842" i="4" s="1"/>
  <c r="A1268" i="4" s="1"/>
  <c r="A1694" i="4" s="1"/>
  <c r="B416" i="4"/>
  <c r="B842" i="4" s="1"/>
  <c r="B1268" i="4" s="1"/>
  <c r="B1694" i="4" s="1"/>
  <c r="C416" i="4"/>
  <c r="C842" i="4" s="1"/>
  <c r="C1268" i="4" s="1"/>
  <c r="C1694" i="4" s="1"/>
  <c r="D416" i="4"/>
  <c r="D842" i="4" s="1"/>
  <c r="D1268" i="4" s="1"/>
  <c r="D1694" i="4" s="1"/>
  <c r="E416" i="4"/>
  <c r="E842" i="4" s="1"/>
  <c r="E1268" i="4" s="1"/>
  <c r="E1694" i="4" s="1"/>
  <c r="I416" i="4"/>
  <c r="J416" i="4"/>
  <c r="M416" i="4" s="1"/>
  <c r="A417" i="4"/>
  <c r="A843" i="4" s="1"/>
  <c r="A1269" i="4" s="1"/>
  <c r="A1695" i="4" s="1"/>
  <c r="B417" i="4"/>
  <c r="B843" i="4" s="1"/>
  <c r="B1269" i="4" s="1"/>
  <c r="B1695" i="4" s="1"/>
  <c r="C417" i="4"/>
  <c r="C843" i="4" s="1"/>
  <c r="C1269" i="4" s="1"/>
  <c r="C1695" i="4" s="1"/>
  <c r="D417" i="4"/>
  <c r="D843" i="4" s="1"/>
  <c r="D1269" i="4" s="1"/>
  <c r="D1695" i="4" s="1"/>
  <c r="E417" i="4"/>
  <c r="E843" i="4" s="1"/>
  <c r="E1269" i="4" s="1"/>
  <c r="E1695" i="4" s="1"/>
  <c r="I417" i="4"/>
  <c r="J417" i="4"/>
  <c r="M417" i="4" s="1"/>
  <c r="A418" i="4"/>
  <c r="A844" i="4" s="1"/>
  <c r="A1270" i="4" s="1"/>
  <c r="A1696" i="4" s="1"/>
  <c r="B418" i="4"/>
  <c r="B844" i="4" s="1"/>
  <c r="B1270" i="4" s="1"/>
  <c r="B1696" i="4" s="1"/>
  <c r="C418" i="4"/>
  <c r="C844" i="4" s="1"/>
  <c r="C1270" i="4" s="1"/>
  <c r="C1696" i="4" s="1"/>
  <c r="D418" i="4"/>
  <c r="D844" i="4" s="1"/>
  <c r="D1270" i="4" s="1"/>
  <c r="D1696" i="4" s="1"/>
  <c r="E418" i="4"/>
  <c r="E844" i="4" s="1"/>
  <c r="E1270" i="4" s="1"/>
  <c r="E1696" i="4" s="1"/>
  <c r="I418" i="4"/>
  <c r="J418" i="4"/>
  <c r="M418" i="4" s="1"/>
  <c r="A419" i="4"/>
  <c r="A845" i="4" s="1"/>
  <c r="A1271" i="4" s="1"/>
  <c r="A1697" i="4" s="1"/>
  <c r="B419" i="4"/>
  <c r="B845" i="4" s="1"/>
  <c r="B1271" i="4" s="1"/>
  <c r="B1697" i="4" s="1"/>
  <c r="C419" i="4"/>
  <c r="C845" i="4" s="1"/>
  <c r="C1271" i="4" s="1"/>
  <c r="C1697" i="4" s="1"/>
  <c r="D419" i="4"/>
  <c r="D845" i="4" s="1"/>
  <c r="D1271" i="4" s="1"/>
  <c r="D1697" i="4" s="1"/>
  <c r="E419" i="4"/>
  <c r="E845" i="4" s="1"/>
  <c r="E1271" i="4" s="1"/>
  <c r="E1697" i="4" s="1"/>
  <c r="I419" i="4"/>
  <c r="J419" i="4"/>
  <c r="M419" i="4" s="1"/>
  <c r="A420" i="4"/>
  <c r="A846" i="4" s="1"/>
  <c r="A1272" i="4" s="1"/>
  <c r="A1698" i="4" s="1"/>
  <c r="B420" i="4"/>
  <c r="B846" i="4" s="1"/>
  <c r="B1272" i="4" s="1"/>
  <c r="B1698" i="4" s="1"/>
  <c r="C420" i="4"/>
  <c r="C846" i="4" s="1"/>
  <c r="C1272" i="4" s="1"/>
  <c r="C1698" i="4" s="1"/>
  <c r="D420" i="4"/>
  <c r="D846" i="4" s="1"/>
  <c r="D1272" i="4" s="1"/>
  <c r="D1698" i="4" s="1"/>
  <c r="E420" i="4"/>
  <c r="E846" i="4" s="1"/>
  <c r="E1272" i="4" s="1"/>
  <c r="E1698" i="4" s="1"/>
  <c r="I420" i="4"/>
  <c r="J420" i="4"/>
  <c r="M420" i="4" s="1"/>
  <c r="A421" i="4"/>
  <c r="A847" i="4" s="1"/>
  <c r="A1273" i="4" s="1"/>
  <c r="A1699" i="4" s="1"/>
  <c r="B421" i="4"/>
  <c r="B847" i="4" s="1"/>
  <c r="B1273" i="4" s="1"/>
  <c r="B1699" i="4" s="1"/>
  <c r="C421" i="4"/>
  <c r="C847" i="4" s="1"/>
  <c r="C1273" i="4" s="1"/>
  <c r="C1699" i="4" s="1"/>
  <c r="D421" i="4"/>
  <c r="D847" i="4" s="1"/>
  <c r="D1273" i="4" s="1"/>
  <c r="D1699" i="4" s="1"/>
  <c r="E421" i="4"/>
  <c r="E847" i="4" s="1"/>
  <c r="E1273" i="4" s="1"/>
  <c r="E1699" i="4" s="1"/>
  <c r="I421" i="4"/>
  <c r="J421" i="4"/>
  <c r="M421" i="4" s="1"/>
  <c r="A422" i="4"/>
  <c r="A848" i="4" s="1"/>
  <c r="A1274" i="4" s="1"/>
  <c r="A1700" i="4" s="1"/>
  <c r="B422" i="4"/>
  <c r="B848" i="4" s="1"/>
  <c r="B1274" i="4" s="1"/>
  <c r="B1700" i="4" s="1"/>
  <c r="C422" i="4"/>
  <c r="C848" i="4" s="1"/>
  <c r="C1274" i="4" s="1"/>
  <c r="C1700" i="4" s="1"/>
  <c r="D422" i="4"/>
  <c r="D848" i="4" s="1"/>
  <c r="D1274" i="4" s="1"/>
  <c r="D1700" i="4" s="1"/>
  <c r="E422" i="4"/>
  <c r="E848" i="4" s="1"/>
  <c r="E1274" i="4" s="1"/>
  <c r="E1700" i="4" s="1"/>
  <c r="I422" i="4"/>
  <c r="J422" i="4"/>
  <c r="M422" i="4" s="1"/>
  <c r="A426" i="4"/>
  <c r="B426" i="4"/>
  <c r="C426" i="4"/>
  <c r="D426" i="4"/>
  <c r="E426" i="4"/>
  <c r="I426" i="4"/>
  <c r="A355" i="4"/>
  <c r="A781" i="4" s="1"/>
  <c r="A1207" i="4" s="1"/>
  <c r="A1633" i="4" s="1"/>
  <c r="B355" i="4"/>
  <c r="B781" i="4" s="1"/>
  <c r="B1207" i="4" s="1"/>
  <c r="B1633" i="4" s="1"/>
  <c r="C355" i="4"/>
  <c r="C781" i="4" s="1"/>
  <c r="C1207" i="4" s="1"/>
  <c r="C1633" i="4" s="1"/>
  <c r="D355" i="4"/>
  <c r="D781" i="4" s="1"/>
  <c r="D1207" i="4" s="1"/>
  <c r="D1633" i="4" s="1"/>
  <c r="E355" i="4"/>
  <c r="E781" i="4" s="1"/>
  <c r="E1207" i="4" s="1"/>
  <c r="E1633" i="4" s="1"/>
  <c r="I355" i="4"/>
  <c r="J355" i="4"/>
  <c r="M355" i="4" s="1"/>
  <c r="A356" i="4"/>
  <c r="A782" i="4" s="1"/>
  <c r="A1208" i="4" s="1"/>
  <c r="A1634" i="4" s="1"/>
  <c r="B356" i="4"/>
  <c r="B782" i="4" s="1"/>
  <c r="B1208" i="4" s="1"/>
  <c r="B1634" i="4" s="1"/>
  <c r="C356" i="4"/>
  <c r="C782" i="4" s="1"/>
  <c r="C1208" i="4" s="1"/>
  <c r="C1634" i="4" s="1"/>
  <c r="D356" i="4"/>
  <c r="D782" i="4" s="1"/>
  <c r="D1208" i="4" s="1"/>
  <c r="D1634" i="4" s="1"/>
  <c r="E356" i="4"/>
  <c r="E782" i="4" s="1"/>
  <c r="E1208" i="4" s="1"/>
  <c r="E1634" i="4" s="1"/>
  <c r="I356" i="4"/>
  <c r="J356" i="4"/>
  <c r="M356" i="4" s="1"/>
  <c r="A357" i="4"/>
  <c r="A783" i="4" s="1"/>
  <c r="A1209" i="4" s="1"/>
  <c r="A1635" i="4" s="1"/>
  <c r="B357" i="4"/>
  <c r="B783" i="4" s="1"/>
  <c r="B1209" i="4" s="1"/>
  <c r="B1635" i="4" s="1"/>
  <c r="C357" i="4"/>
  <c r="C783" i="4" s="1"/>
  <c r="C1209" i="4" s="1"/>
  <c r="C1635" i="4" s="1"/>
  <c r="D357" i="4"/>
  <c r="D783" i="4" s="1"/>
  <c r="D1209" i="4" s="1"/>
  <c r="D1635" i="4" s="1"/>
  <c r="E357" i="4"/>
  <c r="E783" i="4" s="1"/>
  <c r="E1209" i="4" s="1"/>
  <c r="E1635" i="4" s="1"/>
  <c r="I357" i="4"/>
  <c r="J357" i="4"/>
  <c r="M357" i="4" s="1"/>
  <c r="A358" i="4"/>
  <c r="A784" i="4" s="1"/>
  <c r="A1210" i="4" s="1"/>
  <c r="A1636" i="4" s="1"/>
  <c r="B358" i="4"/>
  <c r="B784" i="4" s="1"/>
  <c r="B1210" i="4" s="1"/>
  <c r="B1636" i="4" s="1"/>
  <c r="C358" i="4"/>
  <c r="C784" i="4" s="1"/>
  <c r="C1210" i="4" s="1"/>
  <c r="C1636" i="4" s="1"/>
  <c r="D358" i="4"/>
  <c r="D784" i="4" s="1"/>
  <c r="D1210" i="4" s="1"/>
  <c r="D1636" i="4" s="1"/>
  <c r="E358" i="4"/>
  <c r="E784" i="4" s="1"/>
  <c r="E1210" i="4" s="1"/>
  <c r="E1636" i="4" s="1"/>
  <c r="I358" i="4"/>
  <c r="J358" i="4"/>
  <c r="M358" i="4" s="1"/>
  <c r="A359" i="4"/>
  <c r="A785" i="4" s="1"/>
  <c r="A1211" i="4" s="1"/>
  <c r="A1637" i="4" s="1"/>
  <c r="B359" i="4"/>
  <c r="B785" i="4" s="1"/>
  <c r="B1211" i="4" s="1"/>
  <c r="B1637" i="4" s="1"/>
  <c r="C359" i="4"/>
  <c r="C785" i="4" s="1"/>
  <c r="C1211" i="4" s="1"/>
  <c r="C1637" i="4" s="1"/>
  <c r="D359" i="4"/>
  <c r="D785" i="4" s="1"/>
  <c r="D1211" i="4" s="1"/>
  <c r="D1637" i="4" s="1"/>
  <c r="E359" i="4"/>
  <c r="E785" i="4" s="1"/>
  <c r="E1211" i="4" s="1"/>
  <c r="E1637" i="4" s="1"/>
  <c r="I359" i="4"/>
  <c r="J359" i="4"/>
  <c r="M359" i="4" s="1"/>
  <c r="A360" i="4"/>
  <c r="A786" i="4" s="1"/>
  <c r="A1212" i="4" s="1"/>
  <c r="A1638" i="4" s="1"/>
  <c r="B360" i="4"/>
  <c r="B786" i="4" s="1"/>
  <c r="B1212" i="4" s="1"/>
  <c r="B1638" i="4" s="1"/>
  <c r="C360" i="4"/>
  <c r="C786" i="4" s="1"/>
  <c r="C1212" i="4" s="1"/>
  <c r="C1638" i="4" s="1"/>
  <c r="D360" i="4"/>
  <c r="D786" i="4" s="1"/>
  <c r="D1212" i="4" s="1"/>
  <c r="D1638" i="4" s="1"/>
  <c r="E360" i="4"/>
  <c r="E786" i="4" s="1"/>
  <c r="E1212" i="4" s="1"/>
  <c r="E1638" i="4" s="1"/>
  <c r="I360" i="4"/>
  <c r="J360" i="4"/>
  <c r="M360" i="4" s="1"/>
  <c r="A361" i="4"/>
  <c r="A787" i="4" s="1"/>
  <c r="A1213" i="4" s="1"/>
  <c r="A1639" i="4" s="1"/>
  <c r="B361" i="4"/>
  <c r="B787" i="4" s="1"/>
  <c r="B1213" i="4" s="1"/>
  <c r="B1639" i="4" s="1"/>
  <c r="C361" i="4"/>
  <c r="C787" i="4" s="1"/>
  <c r="C1213" i="4" s="1"/>
  <c r="C1639" i="4" s="1"/>
  <c r="D361" i="4"/>
  <c r="D787" i="4" s="1"/>
  <c r="D1213" i="4" s="1"/>
  <c r="D1639" i="4" s="1"/>
  <c r="E361" i="4"/>
  <c r="E787" i="4" s="1"/>
  <c r="E1213" i="4" s="1"/>
  <c r="E1639" i="4" s="1"/>
  <c r="I361" i="4"/>
  <c r="J361" i="4"/>
  <c r="M361" i="4" s="1"/>
  <c r="A362" i="4"/>
  <c r="A788" i="4" s="1"/>
  <c r="A1214" i="4" s="1"/>
  <c r="A1640" i="4" s="1"/>
  <c r="B362" i="4"/>
  <c r="B788" i="4" s="1"/>
  <c r="B1214" i="4" s="1"/>
  <c r="B1640" i="4" s="1"/>
  <c r="C362" i="4"/>
  <c r="C788" i="4" s="1"/>
  <c r="C1214" i="4" s="1"/>
  <c r="C1640" i="4" s="1"/>
  <c r="D362" i="4"/>
  <c r="D788" i="4" s="1"/>
  <c r="D1214" i="4" s="1"/>
  <c r="D1640" i="4" s="1"/>
  <c r="E362" i="4"/>
  <c r="E788" i="4" s="1"/>
  <c r="E1214" i="4" s="1"/>
  <c r="E1640" i="4" s="1"/>
  <c r="I362" i="4"/>
  <c r="J362" i="4"/>
  <c r="M362" i="4" s="1"/>
  <c r="A363" i="4"/>
  <c r="A789" i="4" s="1"/>
  <c r="A1215" i="4" s="1"/>
  <c r="A1641" i="4" s="1"/>
  <c r="B363" i="4"/>
  <c r="B789" i="4" s="1"/>
  <c r="B1215" i="4" s="1"/>
  <c r="B1641" i="4" s="1"/>
  <c r="C363" i="4"/>
  <c r="C789" i="4" s="1"/>
  <c r="C1215" i="4" s="1"/>
  <c r="C1641" i="4" s="1"/>
  <c r="D363" i="4"/>
  <c r="D789" i="4" s="1"/>
  <c r="D1215" i="4" s="1"/>
  <c r="D1641" i="4" s="1"/>
  <c r="E363" i="4"/>
  <c r="E789" i="4" s="1"/>
  <c r="E1215" i="4" s="1"/>
  <c r="E1641" i="4" s="1"/>
  <c r="I363" i="4"/>
  <c r="J363" i="4"/>
  <c r="M363" i="4" s="1"/>
  <c r="A364" i="4"/>
  <c r="A790" i="4" s="1"/>
  <c r="A1216" i="4" s="1"/>
  <c r="A1642" i="4" s="1"/>
  <c r="B364" i="4"/>
  <c r="B790" i="4" s="1"/>
  <c r="B1216" i="4" s="1"/>
  <c r="B1642" i="4" s="1"/>
  <c r="C364" i="4"/>
  <c r="C790" i="4" s="1"/>
  <c r="C1216" i="4" s="1"/>
  <c r="C1642" i="4" s="1"/>
  <c r="D364" i="4"/>
  <c r="D790" i="4" s="1"/>
  <c r="D1216" i="4" s="1"/>
  <c r="D1642" i="4" s="1"/>
  <c r="E364" i="4"/>
  <c r="E790" i="4" s="1"/>
  <c r="E1216" i="4" s="1"/>
  <c r="E1642" i="4" s="1"/>
  <c r="I364" i="4"/>
  <c r="J364" i="4"/>
  <c r="M364" i="4" s="1"/>
  <c r="A365" i="4"/>
  <c r="A791" i="4" s="1"/>
  <c r="A1217" i="4" s="1"/>
  <c r="A1643" i="4" s="1"/>
  <c r="B365" i="4"/>
  <c r="B791" i="4" s="1"/>
  <c r="B1217" i="4" s="1"/>
  <c r="B1643" i="4" s="1"/>
  <c r="C365" i="4"/>
  <c r="C791" i="4" s="1"/>
  <c r="C1217" i="4" s="1"/>
  <c r="C1643" i="4" s="1"/>
  <c r="D365" i="4"/>
  <c r="D791" i="4" s="1"/>
  <c r="D1217" i="4" s="1"/>
  <c r="D1643" i="4" s="1"/>
  <c r="E365" i="4"/>
  <c r="E791" i="4" s="1"/>
  <c r="E1217" i="4" s="1"/>
  <c r="E1643" i="4" s="1"/>
  <c r="I365" i="4"/>
  <c r="J365" i="4"/>
  <c r="M365" i="4" s="1"/>
  <c r="A366" i="4"/>
  <c r="A792" i="4" s="1"/>
  <c r="A1218" i="4" s="1"/>
  <c r="A1644" i="4" s="1"/>
  <c r="B366" i="4"/>
  <c r="B792" i="4" s="1"/>
  <c r="B1218" i="4" s="1"/>
  <c r="B1644" i="4" s="1"/>
  <c r="C366" i="4"/>
  <c r="C792" i="4" s="1"/>
  <c r="C1218" i="4" s="1"/>
  <c r="C1644" i="4" s="1"/>
  <c r="D366" i="4"/>
  <c r="D792" i="4" s="1"/>
  <c r="D1218" i="4" s="1"/>
  <c r="D1644" i="4" s="1"/>
  <c r="E366" i="4"/>
  <c r="E792" i="4" s="1"/>
  <c r="E1218" i="4" s="1"/>
  <c r="E1644" i="4" s="1"/>
  <c r="I366" i="4"/>
  <c r="J366" i="4"/>
  <c r="M366" i="4" s="1"/>
  <c r="A367" i="4"/>
  <c r="A793" i="4" s="1"/>
  <c r="A1219" i="4" s="1"/>
  <c r="A1645" i="4" s="1"/>
  <c r="B367" i="4"/>
  <c r="B793" i="4" s="1"/>
  <c r="B1219" i="4" s="1"/>
  <c r="B1645" i="4" s="1"/>
  <c r="C367" i="4"/>
  <c r="C793" i="4" s="1"/>
  <c r="C1219" i="4" s="1"/>
  <c r="C1645" i="4" s="1"/>
  <c r="D367" i="4"/>
  <c r="D793" i="4" s="1"/>
  <c r="D1219" i="4" s="1"/>
  <c r="D1645" i="4" s="1"/>
  <c r="E367" i="4"/>
  <c r="E793" i="4" s="1"/>
  <c r="E1219" i="4" s="1"/>
  <c r="E1645" i="4" s="1"/>
  <c r="I367" i="4"/>
  <c r="J367" i="4"/>
  <c r="M367" i="4" s="1"/>
  <c r="A368" i="4"/>
  <c r="A794" i="4" s="1"/>
  <c r="A1220" i="4" s="1"/>
  <c r="A1646" i="4" s="1"/>
  <c r="B368" i="4"/>
  <c r="B794" i="4" s="1"/>
  <c r="B1220" i="4" s="1"/>
  <c r="B1646" i="4" s="1"/>
  <c r="C368" i="4"/>
  <c r="C794" i="4" s="1"/>
  <c r="C1220" i="4" s="1"/>
  <c r="C1646" i="4" s="1"/>
  <c r="D368" i="4"/>
  <c r="D794" i="4" s="1"/>
  <c r="D1220" i="4" s="1"/>
  <c r="D1646" i="4" s="1"/>
  <c r="E368" i="4"/>
  <c r="E794" i="4" s="1"/>
  <c r="E1220" i="4" s="1"/>
  <c r="E1646" i="4" s="1"/>
  <c r="I368" i="4"/>
  <c r="J368" i="4"/>
  <c r="M368" i="4" s="1"/>
  <c r="A369" i="4"/>
  <c r="A795" i="4" s="1"/>
  <c r="A1221" i="4" s="1"/>
  <c r="A1647" i="4" s="1"/>
  <c r="B369" i="4"/>
  <c r="B795" i="4" s="1"/>
  <c r="B1221" i="4" s="1"/>
  <c r="B1647" i="4" s="1"/>
  <c r="C369" i="4"/>
  <c r="C795" i="4" s="1"/>
  <c r="C1221" i="4" s="1"/>
  <c r="C1647" i="4" s="1"/>
  <c r="D369" i="4"/>
  <c r="D795" i="4" s="1"/>
  <c r="D1221" i="4" s="1"/>
  <c r="D1647" i="4" s="1"/>
  <c r="E369" i="4"/>
  <c r="E795" i="4" s="1"/>
  <c r="E1221" i="4" s="1"/>
  <c r="E1647" i="4" s="1"/>
  <c r="I369" i="4"/>
  <c r="J369" i="4"/>
  <c r="M369" i="4" s="1"/>
  <c r="A370" i="4"/>
  <c r="A796" i="4" s="1"/>
  <c r="A1222" i="4" s="1"/>
  <c r="A1648" i="4" s="1"/>
  <c r="B370" i="4"/>
  <c r="B796" i="4" s="1"/>
  <c r="B1222" i="4" s="1"/>
  <c r="B1648" i="4" s="1"/>
  <c r="C370" i="4"/>
  <c r="C796" i="4" s="1"/>
  <c r="C1222" i="4" s="1"/>
  <c r="C1648" i="4" s="1"/>
  <c r="D370" i="4"/>
  <c r="D796" i="4" s="1"/>
  <c r="D1222" i="4" s="1"/>
  <c r="D1648" i="4" s="1"/>
  <c r="E370" i="4"/>
  <c r="E796" i="4" s="1"/>
  <c r="E1222" i="4" s="1"/>
  <c r="E1648" i="4" s="1"/>
  <c r="I370" i="4"/>
  <c r="J370" i="4"/>
  <c r="M370" i="4" s="1"/>
  <c r="A371" i="4"/>
  <c r="A797" i="4" s="1"/>
  <c r="A1223" i="4" s="1"/>
  <c r="A1649" i="4" s="1"/>
  <c r="B371" i="4"/>
  <c r="B797" i="4" s="1"/>
  <c r="B1223" i="4" s="1"/>
  <c r="B1649" i="4" s="1"/>
  <c r="C371" i="4"/>
  <c r="C797" i="4" s="1"/>
  <c r="C1223" i="4" s="1"/>
  <c r="C1649" i="4" s="1"/>
  <c r="D371" i="4"/>
  <c r="D797" i="4" s="1"/>
  <c r="D1223" i="4" s="1"/>
  <c r="D1649" i="4" s="1"/>
  <c r="E371" i="4"/>
  <c r="E797" i="4" s="1"/>
  <c r="E1223" i="4" s="1"/>
  <c r="E1649" i="4" s="1"/>
  <c r="I371" i="4"/>
  <c r="J371" i="4"/>
  <c r="M371" i="4" s="1"/>
  <c r="A372" i="4"/>
  <c r="A798" i="4" s="1"/>
  <c r="A1224" i="4" s="1"/>
  <c r="A1650" i="4" s="1"/>
  <c r="B372" i="4"/>
  <c r="B798" i="4" s="1"/>
  <c r="B1224" i="4" s="1"/>
  <c r="B1650" i="4" s="1"/>
  <c r="C372" i="4"/>
  <c r="C798" i="4" s="1"/>
  <c r="C1224" i="4" s="1"/>
  <c r="C1650" i="4" s="1"/>
  <c r="D372" i="4"/>
  <c r="D798" i="4" s="1"/>
  <c r="D1224" i="4" s="1"/>
  <c r="D1650" i="4" s="1"/>
  <c r="E372" i="4"/>
  <c r="E798" i="4" s="1"/>
  <c r="E1224" i="4" s="1"/>
  <c r="E1650" i="4" s="1"/>
  <c r="I372" i="4"/>
  <c r="J372" i="4"/>
  <c r="M372" i="4" s="1"/>
  <c r="A373" i="4"/>
  <c r="A799" i="4" s="1"/>
  <c r="A1225" i="4" s="1"/>
  <c r="A1651" i="4" s="1"/>
  <c r="B373" i="4"/>
  <c r="B799" i="4" s="1"/>
  <c r="B1225" i="4" s="1"/>
  <c r="B1651" i="4" s="1"/>
  <c r="C373" i="4"/>
  <c r="C799" i="4" s="1"/>
  <c r="C1225" i="4" s="1"/>
  <c r="C1651" i="4" s="1"/>
  <c r="D373" i="4"/>
  <c r="D799" i="4" s="1"/>
  <c r="D1225" i="4" s="1"/>
  <c r="D1651" i="4" s="1"/>
  <c r="E373" i="4"/>
  <c r="E799" i="4" s="1"/>
  <c r="E1225" i="4" s="1"/>
  <c r="E1651" i="4" s="1"/>
  <c r="I373" i="4"/>
  <c r="J373" i="4"/>
  <c r="M373" i="4" s="1"/>
  <c r="A374" i="4"/>
  <c r="A800" i="4" s="1"/>
  <c r="A1226" i="4" s="1"/>
  <c r="A1652" i="4" s="1"/>
  <c r="B374" i="4"/>
  <c r="B800" i="4" s="1"/>
  <c r="B1226" i="4" s="1"/>
  <c r="B1652" i="4" s="1"/>
  <c r="C374" i="4"/>
  <c r="C800" i="4" s="1"/>
  <c r="C1226" i="4" s="1"/>
  <c r="C1652" i="4" s="1"/>
  <c r="D374" i="4"/>
  <c r="D800" i="4" s="1"/>
  <c r="D1226" i="4" s="1"/>
  <c r="D1652" i="4" s="1"/>
  <c r="E374" i="4"/>
  <c r="E800" i="4" s="1"/>
  <c r="E1226" i="4" s="1"/>
  <c r="E1652" i="4" s="1"/>
  <c r="I374" i="4"/>
  <c r="J374" i="4"/>
  <c r="M374" i="4" s="1"/>
  <c r="A375" i="4"/>
  <c r="A801" i="4" s="1"/>
  <c r="A1227" i="4" s="1"/>
  <c r="A1653" i="4" s="1"/>
  <c r="B375" i="4"/>
  <c r="B801" i="4" s="1"/>
  <c r="B1227" i="4" s="1"/>
  <c r="B1653" i="4" s="1"/>
  <c r="C375" i="4"/>
  <c r="C801" i="4" s="1"/>
  <c r="C1227" i="4" s="1"/>
  <c r="C1653" i="4" s="1"/>
  <c r="D375" i="4"/>
  <c r="D801" i="4" s="1"/>
  <c r="D1227" i="4" s="1"/>
  <c r="D1653" i="4" s="1"/>
  <c r="E375" i="4"/>
  <c r="E801" i="4" s="1"/>
  <c r="E1227" i="4" s="1"/>
  <c r="E1653" i="4" s="1"/>
  <c r="I375" i="4"/>
  <c r="J375" i="4"/>
  <c r="M375" i="4" s="1"/>
  <c r="A376" i="4"/>
  <c r="A802" i="4" s="1"/>
  <c r="A1228" i="4" s="1"/>
  <c r="A1654" i="4" s="1"/>
  <c r="B376" i="4"/>
  <c r="B802" i="4" s="1"/>
  <c r="B1228" i="4" s="1"/>
  <c r="B1654" i="4" s="1"/>
  <c r="C376" i="4"/>
  <c r="C802" i="4" s="1"/>
  <c r="C1228" i="4" s="1"/>
  <c r="C1654" i="4" s="1"/>
  <c r="D376" i="4"/>
  <c r="D802" i="4" s="1"/>
  <c r="D1228" i="4" s="1"/>
  <c r="D1654" i="4" s="1"/>
  <c r="E376" i="4"/>
  <c r="E802" i="4" s="1"/>
  <c r="E1228" i="4" s="1"/>
  <c r="E1654" i="4" s="1"/>
  <c r="I376" i="4"/>
  <c r="J376" i="4"/>
  <c r="M376" i="4" s="1"/>
  <c r="A377" i="4"/>
  <c r="A803" i="4" s="1"/>
  <c r="A1229" i="4" s="1"/>
  <c r="A1655" i="4" s="1"/>
  <c r="B377" i="4"/>
  <c r="B803" i="4" s="1"/>
  <c r="B1229" i="4" s="1"/>
  <c r="B1655" i="4" s="1"/>
  <c r="C377" i="4"/>
  <c r="C803" i="4" s="1"/>
  <c r="C1229" i="4" s="1"/>
  <c r="C1655" i="4" s="1"/>
  <c r="D377" i="4"/>
  <c r="D803" i="4" s="1"/>
  <c r="D1229" i="4" s="1"/>
  <c r="D1655" i="4" s="1"/>
  <c r="E377" i="4"/>
  <c r="E803" i="4" s="1"/>
  <c r="E1229" i="4" s="1"/>
  <c r="E1655" i="4" s="1"/>
  <c r="I377" i="4"/>
  <c r="J377" i="4"/>
  <c r="M377" i="4" s="1"/>
  <c r="A378" i="4"/>
  <c r="A804" i="4" s="1"/>
  <c r="A1230" i="4" s="1"/>
  <c r="A1656" i="4" s="1"/>
  <c r="B378" i="4"/>
  <c r="B804" i="4" s="1"/>
  <c r="B1230" i="4" s="1"/>
  <c r="B1656" i="4" s="1"/>
  <c r="C378" i="4"/>
  <c r="C804" i="4" s="1"/>
  <c r="C1230" i="4" s="1"/>
  <c r="C1656" i="4" s="1"/>
  <c r="D378" i="4"/>
  <c r="D804" i="4" s="1"/>
  <c r="D1230" i="4" s="1"/>
  <c r="D1656" i="4" s="1"/>
  <c r="E378" i="4"/>
  <c r="E804" i="4" s="1"/>
  <c r="E1230" i="4" s="1"/>
  <c r="E1656" i="4" s="1"/>
  <c r="I378" i="4"/>
  <c r="J378" i="4"/>
  <c r="M378" i="4" s="1"/>
  <c r="A379" i="4"/>
  <c r="A805" i="4" s="1"/>
  <c r="A1231" i="4" s="1"/>
  <c r="A1657" i="4" s="1"/>
  <c r="B379" i="4"/>
  <c r="B805" i="4" s="1"/>
  <c r="B1231" i="4" s="1"/>
  <c r="B1657" i="4" s="1"/>
  <c r="C379" i="4"/>
  <c r="C805" i="4" s="1"/>
  <c r="C1231" i="4" s="1"/>
  <c r="C1657" i="4" s="1"/>
  <c r="D379" i="4"/>
  <c r="D805" i="4" s="1"/>
  <c r="D1231" i="4" s="1"/>
  <c r="D1657" i="4" s="1"/>
  <c r="E379" i="4"/>
  <c r="E805" i="4" s="1"/>
  <c r="E1231" i="4" s="1"/>
  <c r="E1657" i="4" s="1"/>
  <c r="I379" i="4"/>
  <c r="J379" i="4"/>
  <c r="M379" i="4" s="1"/>
  <c r="A380" i="4"/>
  <c r="A806" i="4" s="1"/>
  <c r="A1232" i="4" s="1"/>
  <c r="A1658" i="4" s="1"/>
  <c r="B380" i="4"/>
  <c r="B806" i="4" s="1"/>
  <c r="B1232" i="4" s="1"/>
  <c r="B1658" i="4" s="1"/>
  <c r="C380" i="4"/>
  <c r="C806" i="4" s="1"/>
  <c r="C1232" i="4" s="1"/>
  <c r="C1658" i="4" s="1"/>
  <c r="D380" i="4"/>
  <c r="D806" i="4" s="1"/>
  <c r="D1232" i="4" s="1"/>
  <c r="D1658" i="4" s="1"/>
  <c r="E380" i="4"/>
  <c r="E806" i="4" s="1"/>
  <c r="E1232" i="4" s="1"/>
  <c r="E1658" i="4" s="1"/>
  <c r="I380" i="4"/>
  <c r="J380" i="4"/>
  <c r="M380" i="4" s="1"/>
  <c r="A381" i="4"/>
  <c r="A807" i="4" s="1"/>
  <c r="A1233" i="4" s="1"/>
  <c r="A1659" i="4" s="1"/>
  <c r="B381" i="4"/>
  <c r="B807" i="4" s="1"/>
  <c r="B1233" i="4" s="1"/>
  <c r="B1659" i="4" s="1"/>
  <c r="C381" i="4"/>
  <c r="C807" i="4" s="1"/>
  <c r="C1233" i="4" s="1"/>
  <c r="C1659" i="4" s="1"/>
  <c r="D381" i="4"/>
  <c r="D807" i="4" s="1"/>
  <c r="D1233" i="4" s="1"/>
  <c r="D1659" i="4" s="1"/>
  <c r="E381" i="4"/>
  <c r="E807" i="4" s="1"/>
  <c r="E1233" i="4" s="1"/>
  <c r="E1659" i="4" s="1"/>
  <c r="I381" i="4"/>
  <c r="J381" i="4"/>
  <c r="M381" i="4" s="1"/>
  <c r="A382" i="4"/>
  <c r="A808" i="4" s="1"/>
  <c r="A1234" i="4" s="1"/>
  <c r="A1660" i="4" s="1"/>
  <c r="B382" i="4"/>
  <c r="B808" i="4" s="1"/>
  <c r="B1234" i="4" s="1"/>
  <c r="B1660" i="4" s="1"/>
  <c r="C382" i="4"/>
  <c r="C808" i="4" s="1"/>
  <c r="C1234" i="4" s="1"/>
  <c r="C1660" i="4" s="1"/>
  <c r="D382" i="4"/>
  <c r="D808" i="4" s="1"/>
  <c r="D1234" i="4" s="1"/>
  <c r="D1660" i="4" s="1"/>
  <c r="E382" i="4"/>
  <c r="E808" i="4" s="1"/>
  <c r="E1234" i="4" s="1"/>
  <c r="E1660" i="4" s="1"/>
  <c r="I382" i="4"/>
  <c r="J382" i="4"/>
  <c r="M382" i="4" s="1"/>
  <c r="A383" i="4"/>
  <c r="A809" i="4" s="1"/>
  <c r="A1235" i="4" s="1"/>
  <c r="A1661" i="4" s="1"/>
  <c r="B383" i="4"/>
  <c r="B809" i="4" s="1"/>
  <c r="B1235" i="4" s="1"/>
  <c r="B1661" i="4" s="1"/>
  <c r="C383" i="4"/>
  <c r="C809" i="4" s="1"/>
  <c r="C1235" i="4" s="1"/>
  <c r="C1661" i="4" s="1"/>
  <c r="D383" i="4"/>
  <c r="D809" i="4" s="1"/>
  <c r="D1235" i="4" s="1"/>
  <c r="D1661" i="4" s="1"/>
  <c r="E383" i="4"/>
  <c r="E809" i="4" s="1"/>
  <c r="E1235" i="4" s="1"/>
  <c r="E1661" i="4" s="1"/>
  <c r="I383" i="4"/>
  <c r="J383" i="4"/>
  <c r="M383" i="4" s="1"/>
  <c r="A384" i="4"/>
  <c r="A810" i="4" s="1"/>
  <c r="A1236" i="4" s="1"/>
  <c r="A1662" i="4" s="1"/>
  <c r="B384" i="4"/>
  <c r="B810" i="4" s="1"/>
  <c r="B1236" i="4" s="1"/>
  <c r="B1662" i="4" s="1"/>
  <c r="C384" i="4"/>
  <c r="C810" i="4" s="1"/>
  <c r="C1236" i="4" s="1"/>
  <c r="C1662" i="4" s="1"/>
  <c r="D384" i="4"/>
  <c r="D810" i="4" s="1"/>
  <c r="D1236" i="4" s="1"/>
  <c r="D1662" i="4" s="1"/>
  <c r="E384" i="4"/>
  <c r="E810" i="4" s="1"/>
  <c r="E1236" i="4" s="1"/>
  <c r="E1662" i="4" s="1"/>
  <c r="I384" i="4"/>
  <c r="J384" i="4"/>
  <c r="M384" i="4" s="1"/>
  <c r="A385" i="4"/>
  <c r="A811" i="4" s="1"/>
  <c r="A1237" i="4" s="1"/>
  <c r="A1663" i="4" s="1"/>
  <c r="B385" i="4"/>
  <c r="B811" i="4" s="1"/>
  <c r="B1237" i="4" s="1"/>
  <c r="B1663" i="4" s="1"/>
  <c r="C385" i="4"/>
  <c r="C811" i="4" s="1"/>
  <c r="C1237" i="4" s="1"/>
  <c r="C1663" i="4" s="1"/>
  <c r="D385" i="4"/>
  <c r="D811" i="4" s="1"/>
  <c r="D1237" i="4" s="1"/>
  <c r="D1663" i="4" s="1"/>
  <c r="E385" i="4"/>
  <c r="E811" i="4" s="1"/>
  <c r="E1237" i="4" s="1"/>
  <c r="E1663" i="4" s="1"/>
  <c r="I385" i="4"/>
  <c r="J385" i="4"/>
  <c r="M385" i="4" s="1"/>
  <c r="A386" i="4"/>
  <c r="A812" i="4" s="1"/>
  <c r="A1238" i="4" s="1"/>
  <c r="A1664" i="4" s="1"/>
  <c r="B386" i="4"/>
  <c r="B812" i="4" s="1"/>
  <c r="B1238" i="4" s="1"/>
  <c r="B1664" i="4" s="1"/>
  <c r="C386" i="4"/>
  <c r="C812" i="4" s="1"/>
  <c r="C1238" i="4" s="1"/>
  <c r="C1664" i="4" s="1"/>
  <c r="D386" i="4"/>
  <c r="D812" i="4" s="1"/>
  <c r="D1238" i="4" s="1"/>
  <c r="D1664" i="4" s="1"/>
  <c r="E386" i="4"/>
  <c r="E812" i="4" s="1"/>
  <c r="E1238" i="4" s="1"/>
  <c r="E1664" i="4" s="1"/>
  <c r="I386" i="4"/>
  <c r="J386" i="4"/>
  <c r="M386" i="4" s="1"/>
  <c r="A387" i="4"/>
  <c r="A813" i="4" s="1"/>
  <c r="A1239" i="4" s="1"/>
  <c r="A1665" i="4" s="1"/>
  <c r="B387" i="4"/>
  <c r="B813" i="4" s="1"/>
  <c r="B1239" i="4" s="1"/>
  <c r="B1665" i="4" s="1"/>
  <c r="C387" i="4"/>
  <c r="C813" i="4" s="1"/>
  <c r="C1239" i="4" s="1"/>
  <c r="C1665" i="4" s="1"/>
  <c r="D387" i="4"/>
  <c r="D813" i="4" s="1"/>
  <c r="D1239" i="4" s="1"/>
  <c r="D1665" i="4" s="1"/>
  <c r="E387" i="4"/>
  <c r="E813" i="4" s="1"/>
  <c r="E1239" i="4" s="1"/>
  <c r="E1665" i="4" s="1"/>
  <c r="I387" i="4"/>
  <c r="J387" i="4"/>
  <c r="M387" i="4" s="1"/>
  <c r="A312" i="4"/>
  <c r="A738" i="4" s="1"/>
  <c r="A1164" i="4" s="1"/>
  <c r="A1590" i="4" s="1"/>
  <c r="B312" i="4"/>
  <c r="B738" i="4" s="1"/>
  <c r="B1164" i="4" s="1"/>
  <c r="B1590" i="4" s="1"/>
  <c r="C312" i="4"/>
  <c r="C738" i="4" s="1"/>
  <c r="C1164" i="4" s="1"/>
  <c r="C1590" i="4" s="1"/>
  <c r="D312" i="4"/>
  <c r="D738" i="4" s="1"/>
  <c r="D1164" i="4" s="1"/>
  <c r="D1590" i="4" s="1"/>
  <c r="E312" i="4"/>
  <c r="E738" i="4" s="1"/>
  <c r="E1164" i="4" s="1"/>
  <c r="E1590" i="4" s="1"/>
  <c r="I312" i="4"/>
  <c r="J312" i="4"/>
  <c r="M312" i="4" s="1"/>
  <c r="A313" i="4"/>
  <c r="A739" i="4" s="1"/>
  <c r="A1165" i="4" s="1"/>
  <c r="A1591" i="4" s="1"/>
  <c r="B313" i="4"/>
  <c r="B739" i="4" s="1"/>
  <c r="B1165" i="4" s="1"/>
  <c r="B1591" i="4" s="1"/>
  <c r="C313" i="4"/>
  <c r="C739" i="4" s="1"/>
  <c r="C1165" i="4" s="1"/>
  <c r="C1591" i="4" s="1"/>
  <c r="D313" i="4"/>
  <c r="D739" i="4" s="1"/>
  <c r="D1165" i="4" s="1"/>
  <c r="D1591" i="4" s="1"/>
  <c r="E313" i="4"/>
  <c r="E739" i="4" s="1"/>
  <c r="E1165" i="4" s="1"/>
  <c r="E1591" i="4" s="1"/>
  <c r="I313" i="4"/>
  <c r="J313" i="4"/>
  <c r="M313" i="4" s="1"/>
  <c r="A314" i="4"/>
  <c r="A740" i="4" s="1"/>
  <c r="A1166" i="4" s="1"/>
  <c r="A1592" i="4" s="1"/>
  <c r="B314" i="4"/>
  <c r="B740" i="4" s="1"/>
  <c r="B1166" i="4" s="1"/>
  <c r="B1592" i="4" s="1"/>
  <c r="C314" i="4"/>
  <c r="C740" i="4" s="1"/>
  <c r="C1166" i="4" s="1"/>
  <c r="C1592" i="4" s="1"/>
  <c r="D314" i="4"/>
  <c r="D740" i="4" s="1"/>
  <c r="D1166" i="4" s="1"/>
  <c r="D1592" i="4" s="1"/>
  <c r="E314" i="4"/>
  <c r="E740" i="4" s="1"/>
  <c r="E1166" i="4" s="1"/>
  <c r="E1592" i="4" s="1"/>
  <c r="I314" i="4"/>
  <c r="J314" i="4"/>
  <c r="M314" i="4" s="1"/>
  <c r="A315" i="4"/>
  <c r="A741" i="4" s="1"/>
  <c r="A1167" i="4" s="1"/>
  <c r="A1593" i="4" s="1"/>
  <c r="B315" i="4"/>
  <c r="B741" i="4" s="1"/>
  <c r="B1167" i="4" s="1"/>
  <c r="B1593" i="4" s="1"/>
  <c r="C315" i="4"/>
  <c r="C741" i="4" s="1"/>
  <c r="C1167" i="4" s="1"/>
  <c r="C1593" i="4" s="1"/>
  <c r="D315" i="4"/>
  <c r="D741" i="4" s="1"/>
  <c r="D1167" i="4" s="1"/>
  <c r="D1593" i="4" s="1"/>
  <c r="E315" i="4"/>
  <c r="E741" i="4" s="1"/>
  <c r="E1167" i="4" s="1"/>
  <c r="E1593" i="4" s="1"/>
  <c r="I315" i="4"/>
  <c r="J315" i="4"/>
  <c r="M315" i="4" s="1"/>
  <c r="A316" i="4"/>
  <c r="A742" i="4" s="1"/>
  <c r="A1168" i="4" s="1"/>
  <c r="A1594" i="4" s="1"/>
  <c r="B316" i="4"/>
  <c r="B742" i="4" s="1"/>
  <c r="B1168" i="4" s="1"/>
  <c r="B1594" i="4" s="1"/>
  <c r="C316" i="4"/>
  <c r="C742" i="4" s="1"/>
  <c r="C1168" i="4" s="1"/>
  <c r="C1594" i="4" s="1"/>
  <c r="D316" i="4"/>
  <c r="D742" i="4" s="1"/>
  <c r="D1168" i="4" s="1"/>
  <c r="D1594" i="4" s="1"/>
  <c r="E316" i="4"/>
  <c r="E742" i="4" s="1"/>
  <c r="E1168" i="4" s="1"/>
  <c r="E1594" i="4" s="1"/>
  <c r="I316" i="4"/>
  <c r="J316" i="4"/>
  <c r="M316" i="4" s="1"/>
  <c r="A317" i="4"/>
  <c r="A743" i="4" s="1"/>
  <c r="A1169" i="4" s="1"/>
  <c r="A1595" i="4" s="1"/>
  <c r="B317" i="4"/>
  <c r="B743" i="4" s="1"/>
  <c r="B1169" i="4" s="1"/>
  <c r="B1595" i="4" s="1"/>
  <c r="C317" i="4"/>
  <c r="C743" i="4" s="1"/>
  <c r="C1169" i="4" s="1"/>
  <c r="C1595" i="4" s="1"/>
  <c r="D317" i="4"/>
  <c r="D743" i="4" s="1"/>
  <c r="D1169" i="4" s="1"/>
  <c r="D1595" i="4" s="1"/>
  <c r="E317" i="4"/>
  <c r="E743" i="4" s="1"/>
  <c r="E1169" i="4" s="1"/>
  <c r="E1595" i="4" s="1"/>
  <c r="I317" i="4"/>
  <c r="J317" i="4"/>
  <c r="M317" i="4" s="1"/>
  <c r="A318" i="4"/>
  <c r="A744" i="4" s="1"/>
  <c r="A1170" i="4" s="1"/>
  <c r="A1596" i="4" s="1"/>
  <c r="B318" i="4"/>
  <c r="B744" i="4" s="1"/>
  <c r="B1170" i="4" s="1"/>
  <c r="B1596" i="4" s="1"/>
  <c r="C318" i="4"/>
  <c r="C744" i="4" s="1"/>
  <c r="C1170" i="4" s="1"/>
  <c r="C1596" i="4" s="1"/>
  <c r="D318" i="4"/>
  <c r="D744" i="4" s="1"/>
  <c r="D1170" i="4" s="1"/>
  <c r="D1596" i="4" s="1"/>
  <c r="E318" i="4"/>
  <c r="E744" i="4" s="1"/>
  <c r="E1170" i="4" s="1"/>
  <c r="E1596" i="4" s="1"/>
  <c r="I318" i="4"/>
  <c r="J318" i="4"/>
  <c r="M318" i="4" s="1"/>
  <c r="A319" i="4"/>
  <c r="A745" i="4" s="1"/>
  <c r="A1171" i="4" s="1"/>
  <c r="A1597" i="4" s="1"/>
  <c r="B319" i="4"/>
  <c r="B745" i="4" s="1"/>
  <c r="B1171" i="4" s="1"/>
  <c r="B1597" i="4" s="1"/>
  <c r="C319" i="4"/>
  <c r="C745" i="4" s="1"/>
  <c r="C1171" i="4" s="1"/>
  <c r="C1597" i="4" s="1"/>
  <c r="D319" i="4"/>
  <c r="D745" i="4" s="1"/>
  <c r="D1171" i="4" s="1"/>
  <c r="D1597" i="4" s="1"/>
  <c r="E319" i="4"/>
  <c r="E745" i="4" s="1"/>
  <c r="E1171" i="4" s="1"/>
  <c r="E1597" i="4" s="1"/>
  <c r="I319" i="4"/>
  <c r="J319" i="4"/>
  <c r="M319" i="4" s="1"/>
  <c r="A320" i="4"/>
  <c r="A746" i="4" s="1"/>
  <c r="A1172" i="4" s="1"/>
  <c r="A1598" i="4" s="1"/>
  <c r="B320" i="4"/>
  <c r="B746" i="4" s="1"/>
  <c r="B1172" i="4" s="1"/>
  <c r="B1598" i="4" s="1"/>
  <c r="C320" i="4"/>
  <c r="C746" i="4" s="1"/>
  <c r="C1172" i="4" s="1"/>
  <c r="C1598" i="4" s="1"/>
  <c r="D320" i="4"/>
  <c r="D746" i="4" s="1"/>
  <c r="D1172" i="4" s="1"/>
  <c r="D1598" i="4" s="1"/>
  <c r="E320" i="4"/>
  <c r="E746" i="4" s="1"/>
  <c r="E1172" i="4" s="1"/>
  <c r="E1598" i="4" s="1"/>
  <c r="I320" i="4"/>
  <c r="J320" i="4"/>
  <c r="M320" i="4" s="1"/>
  <c r="A321" i="4"/>
  <c r="A747" i="4" s="1"/>
  <c r="A1173" i="4" s="1"/>
  <c r="A1599" i="4" s="1"/>
  <c r="B321" i="4"/>
  <c r="B747" i="4" s="1"/>
  <c r="B1173" i="4" s="1"/>
  <c r="B1599" i="4" s="1"/>
  <c r="C321" i="4"/>
  <c r="C747" i="4" s="1"/>
  <c r="C1173" i="4" s="1"/>
  <c r="C1599" i="4" s="1"/>
  <c r="D321" i="4"/>
  <c r="D747" i="4" s="1"/>
  <c r="D1173" i="4" s="1"/>
  <c r="D1599" i="4" s="1"/>
  <c r="E321" i="4"/>
  <c r="E747" i="4" s="1"/>
  <c r="E1173" i="4" s="1"/>
  <c r="E1599" i="4" s="1"/>
  <c r="I321" i="4"/>
  <c r="J321" i="4"/>
  <c r="M321" i="4" s="1"/>
  <c r="A322" i="4"/>
  <c r="A748" i="4" s="1"/>
  <c r="A1174" i="4" s="1"/>
  <c r="A1600" i="4" s="1"/>
  <c r="B322" i="4"/>
  <c r="B748" i="4" s="1"/>
  <c r="B1174" i="4" s="1"/>
  <c r="B1600" i="4" s="1"/>
  <c r="C322" i="4"/>
  <c r="C748" i="4" s="1"/>
  <c r="C1174" i="4" s="1"/>
  <c r="C1600" i="4" s="1"/>
  <c r="D322" i="4"/>
  <c r="D748" i="4" s="1"/>
  <c r="D1174" i="4" s="1"/>
  <c r="D1600" i="4" s="1"/>
  <c r="E322" i="4"/>
  <c r="E748" i="4" s="1"/>
  <c r="E1174" i="4" s="1"/>
  <c r="E1600" i="4" s="1"/>
  <c r="I322" i="4"/>
  <c r="J322" i="4"/>
  <c r="M322" i="4" s="1"/>
  <c r="A323" i="4"/>
  <c r="A749" i="4" s="1"/>
  <c r="A1175" i="4" s="1"/>
  <c r="A1601" i="4" s="1"/>
  <c r="B323" i="4"/>
  <c r="B749" i="4" s="1"/>
  <c r="B1175" i="4" s="1"/>
  <c r="B1601" i="4" s="1"/>
  <c r="C323" i="4"/>
  <c r="C749" i="4" s="1"/>
  <c r="C1175" i="4" s="1"/>
  <c r="C1601" i="4" s="1"/>
  <c r="D323" i="4"/>
  <c r="D749" i="4" s="1"/>
  <c r="D1175" i="4" s="1"/>
  <c r="D1601" i="4" s="1"/>
  <c r="E323" i="4"/>
  <c r="E749" i="4" s="1"/>
  <c r="E1175" i="4" s="1"/>
  <c r="E1601" i="4" s="1"/>
  <c r="I323" i="4"/>
  <c r="J323" i="4"/>
  <c r="M323" i="4" s="1"/>
  <c r="A324" i="4"/>
  <c r="A750" i="4" s="1"/>
  <c r="A1176" i="4" s="1"/>
  <c r="A1602" i="4" s="1"/>
  <c r="B324" i="4"/>
  <c r="B750" i="4" s="1"/>
  <c r="B1176" i="4" s="1"/>
  <c r="B1602" i="4" s="1"/>
  <c r="C324" i="4"/>
  <c r="C750" i="4" s="1"/>
  <c r="C1176" i="4" s="1"/>
  <c r="C1602" i="4" s="1"/>
  <c r="D324" i="4"/>
  <c r="D750" i="4" s="1"/>
  <c r="D1176" i="4" s="1"/>
  <c r="D1602" i="4" s="1"/>
  <c r="E324" i="4"/>
  <c r="E750" i="4" s="1"/>
  <c r="E1176" i="4" s="1"/>
  <c r="E1602" i="4" s="1"/>
  <c r="I324" i="4"/>
  <c r="J324" i="4"/>
  <c r="M324" i="4" s="1"/>
  <c r="A325" i="4"/>
  <c r="A751" i="4" s="1"/>
  <c r="A1177" i="4" s="1"/>
  <c r="A1603" i="4" s="1"/>
  <c r="B325" i="4"/>
  <c r="B751" i="4" s="1"/>
  <c r="B1177" i="4" s="1"/>
  <c r="B1603" i="4" s="1"/>
  <c r="C325" i="4"/>
  <c r="C751" i="4" s="1"/>
  <c r="C1177" i="4" s="1"/>
  <c r="C1603" i="4" s="1"/>
  <c r="D325" i="4"/>
  <c r="D751" i="4" s="1"/>
  <c r="D1177" i="4" s="1"/>
  <c r="D1603" i="4" s="1"/>
  <c r="E325" i="4"/>
  <c r="E751" i="4" s="1"/>
  <c r="E1177" i="4" s="1"/>
  <c r="E1603" i="4" s="1"/>
  <c r="I325" i="4"/>
  <c r="J325" i="4"/>
  <c r="M325" i="4" s="1"/>
  <c r="A326" i="4"/>
  <c r="A752" i="4" s="1"/>
  <c r="A1178" i="4" s="1"/>
  <c r="A1604" i="4" s="1"/>
  <c r="B326" i="4"/>
  <c r="B752" i="4" s="1"/>
  <c r="B1178" i="4" s="1"/>
  <c r="B1604" i="4" s="1"/>
  <c r="C326" i="4"/>
  <c r="C752" i="4" s="1"/>
  <c r="C1178" i="4" s="1"/>
  <c r="C1604" i="4" s="1"/>
  <c r="D326" i="4"/>
  <c r="D752" i="4" s="1"/>
  <c r="D1178" i="4" s="1"/>
  <c r="D1604" i="4" s="1"/>
  <c r="E326" i="4"/>
  <c r="E752" i="4" s="1"/>
  <c r="E1178" i="4" s="1"/>
  <c r="E1604" i="4" s="1"/>
  <c r="I326" i="4"/>
  <c r="J326" i="4"/>
  <c r="M326" i="4" s="1"/>
  <c r="A327" i="4"/>
  <c r="A753" i="4" s="1"/>
  <c r="A1179" i="4" s="1"/>
  <c r="A1605" i="4" s="1"/>
  <c r="B327" i="4"/>
  <c r="B753" i="4" s="1"/>
  <c r="B1179" i="4" s="1"/>
  <c r="B1605" i="4" s="1"/>
  <c r="C327" i="4"/>
  <c r="C753" i="4" s="1"/>
  <c r="C1179" i="4" s="1"/>
  <c r="C1605" i="4" s="1"/>
  <c r="D327" i="4"/>
  <c r="D753" i="4" s="1"/>
  <c r="D1179" i="4" s="1"/>
  <c r="D1605" i="4" s="1"/>
  <c r="E327" i="4"/>
  <c r="E753" i="4" s="1"/>
  <c r="E1179" i="4" s="1"/>
  <c r="E1605" i="4" s="1"/>
  <c r="I327" i="4"/>
  <c r="J327" i="4"/>
  <c r="M327" i="4" s="1"/>
  <c r="A328" i="4"/>
  <c r="A754" i="4" s="1"/>
  <c r="A1180" i="4" s="1"/>
  <c r="A1606" i="4" s="1"/>
  <c r="B328" i="4"/>
  <c r="B754" i="4" s="1"/>
  <c r="B1180" i="4" s="1"/>
  <c r="B1606" i="4" s="1"/>
  <c r="C328" i="4"/>
  <c r="C754" i="4" s="1"/>
  <c r="C1180" i="4" s="1"/>
  <c r="C1606" i="4" s="1"/>
  <c r="D328" i="4"/>
  <c r="D754" i="4" s="1"/>
  <c r="D1180" i="4" s="1"/>
  <c r="D1606" i="4" s="1"/>
  <c r="E328" i="4"/>
  <c r="E754" i="4" s="1"/>
  <c r="E1180" i="4" s="1"/>
  <c r="E1606" i="4" s="1"/>
  <c r="I328" i="4"/>
  <c r="J328" i="4"/>
  <c r="M328" i="4" s="1"/>
  <c r="A329" i="4"/>
  <c r="A755" i="4" s="1"/>
  <c r="A1181" i="4" s="1"/>
  <c r="A1607" i="4" s="1"/>
  <c r="B329" i="4"/>
  <c r="B755" i="4" s="1"/>
  <c r="B1181" i="4" s="1"/>
  <c r="B1607" i="4" s="1"/>
  <c r="C329" i="4"/>
  <c r="C755" i="4" s="1"/>
  <c r="C1181" i="4" s="1"/>
  <c r="C1607" i="4" s="1"/>
  <c r="D329" i="4"/>
  <c r="D755" i="4" s="1"/>
  <c r="D1181" i="4" s="1"/>
  <c r="D1607" i="4" s="1"/>
  <c r="E329" i="4"/>
  <c r="E755" i="4" s="1"/>
  <c r="E1181" i="4" s="1"/>
  <c r="E1607" i="4" s="1"/>
  <c r="I329" i="4"/>
  <c r="J329" i="4"/>
  <c r="M329" i="4" s="1"/>
  <c r="A330" i="4"/>
  <c r="A756" i="4" s="1"/>
  <c r="A1182" i="4" s="1"/>
  <c r="A1608" i="4" s="1"/>
  <c r="B330" i="4"/>
  <c r="B756" i="4" s="1"/>
  <c r="B1182" i="4" s="1"/>
  <c r="B1608" i="4" s="1"/>
  <c r="C330" i="4"/>
  <c r="C756" i="4" s="1"/>
  <c r="C1182" i="4" s="1"/>
  <c r="C1608" i="4" s="1"/>
  <c r="D330" i="4"/>
  <c r="D756" i="4" s="1"/>
  <c r="D1182" i="4" s="1"/>
  <c r="D1608" i="4" s="1"/>
  <c r="E330" i="4"/>
  <c r="E756" i="4" s="1"/>
  <c r="E1182" i="4" s="1"/>
  <c r="E1608" i="4" s="1"/>
  <c r="I330" i="4"/>
  <c r="J330" i="4"/>
  <c r="M330" i="4" s="1"/>
  <c r="A331" i="4"/>
  <c r="A757" i="4" s="1"/>
  <c r="A1183" i="4" s="1"/>
  <c r="A1609" i="4" s="1"/>
  <c r="B331" i="4"/>
  <c r="B757" i="4" s="1"/>
  <c r="B1183" i="4" s="1"/>
  <c r="B1609" i="4" s="1"/>
  <c r="C331" i="4"/>
  <c r="C757" i="4" s="1"/>
  <c r="C1183" i="4" s="1"/>
  <c r="C1609" i="4" s="1"/>
  <c r="D331" i="4"/>
  <c r="D757" i="4" s="1"/>
  <c r="D1183" i="4" s="1"/>
  <c r="D1609" i="4" s="1"/>
  <c r="E331" i="4"/>
  <c r="E757" i="4" s="1"/>
  <c r="E1183" i="4" s="1"/>
  <c r="E1609" i="4" s="1"/>
  <c r="I331" i="4"/>
  <c r="J331" i="4"/>
  <c r="M331" i="4" s="1"/>
  <c r="A332" i="4"/>
  <c r="A758" i="4" s="1"/>
  <c r="A1184" i="4" s="1"/>
  <c r="A1610" i="4" s="1"/>
  <c r="B332" i="4"/>
  <c r="B758" i="4" s="1"/>
  <c r="B1184" i="4" s="1"/>
  <c r="B1610" i="4" s="1"/>
  <c r="C332" i="4"/>
  <c r="C758" i="4" s="1"/>
  <c r="C1184" i="4" s="1"/>
  <c r="C1610" i="4" s="1"/>
  <c r="D332" i="4"/>
  <c r="D758" i="4" s="1"/>
  <c r="D1184" i="4" s="1"/>
  <c r="D1610" i="4" s="1"/>
  <c r="E332" i="4"/>
  <c r="E758" i="4" s="1"/>
  <c r="E1184" i="4" s="1"/>
  <c r="E1610" i="4" s="1"/>
  <c r="I332" i="4"/>
  <c r="J332" i="4"/>
  <c r="M332" i="4" s="1"/>
  <c r="A333" i="4"/>
  <c r="A759" i="4" s="1"/>
  <c r="A1185" i="4" s="1"/>
  <c r="A1611" i="4" s="1"/>
  <c r="B333" i="4"/>
  <c r="B759" i="4" s="1"/>
  <c r="B1185" i="4" s="1"/>
  <c r="B1611" i="4" s="1"/>
  <c r="C333" i="4"/>
  <c r="C759" i="4" s="1"/>
  <c r="C1185" i="4" s="1"/>
  <c r="C1611" i="4" s="1"/>
  <c r="D333" i="4"/>
  <c r="D759" i="4" s="1"/>
  <c r="D1185" i="4" s="1"/>
  <c r="D1611" i="4" s="1"/>
  <c r="E333" i="4"/>
  <c r="E759" i="4" s="1"/>
  <c r="E1185" i="4" s="1"/>
  <c r="E1611" i="4" s="1"/>
  <c r="I333" i="4"/>
  <c r="J333" i="4"/>
  <c r="M333" i="4" s="1"/>
  <c r="A334" i="4"/>
  <c r="A760" i="4" s="1"/>
  <c r="A1186" i="4" s="1"/>
  <c r="A1612" i="4" s="1"/>
  <c r="B334" i="4"/>
  <c r="B760" i="4" s="1"/>
  <c r="B1186" i="4" s="1"/>
  <c r="B1612" i="4" s="1"/>
  <c r="C334" i="4"/>
  <c r="C760" i="4" s="1"/>
  <c r="C1186" i="4" s="1"/>
  <c r="C1612" i="4" s="1"/>
  <c r="D334" i="4"/>
  <c r="D760" i="4" s="1"/>
  <c r="D1186" i="4" s="1"/>
  <c r="D1612" i="4" s="1"/>
  <c r="E334" i="4"/>
  <c r="E760" i="4" s="1"/>
  <c r="E1186" i="4" s="1"/>
  <c r="E1612" i="4" s="1"/>
  <c r="I334" i="4"/>
  <c r="J334" i="4"/>
  <c r="M334" i="4" s="1"/>
  <c r="A335" i="4"/>
  <c r="A761" i="4" s="1"/>
  <c r="A1187" i="4" s="1"/>
  <c r="A1613" i="4" s="1"/>
  <c r="B335" i="4"/>
  <c r="B761" i="4" s="1"/>
  <c r="B1187" i="4" s="1"/>
  <c r="B1613" i="4" s="1"/>
  <c r="C335" i="4"/>
  <c r="C761" i="4" s="1"/>
  <c r="C1187" i="4" s="1"/>
  <c r="C1613" i="4" s="1"/>
  <c r="D335" i="4"/>
  <c r="D761" i="4" s="1"/>
  <c r="D1187" i="4" s="1"/>
  <c r="D1613" i="4" s="1"/>
  <c r="E335" i="4"/>
  <c r="E761" i="4" s="1"/>
  <c r="E1187" i="4" s="1"/>
  <c r="E1613" i="4" s="1"/>
  <c r="I335" i="4"/>
  <c r="J335" i="4"/>
  <c r="M335" i="4" s="1"/>
  <c r="A336" i="4"/>
  <c r="A762" i="4" s="1"/>
  <c r="A1188" i="4" s="1"/>
  <c r="A1614" i="4" s="1"/>
  <c r="B336" i="4"/>
  <c r="B762" i="4" s="1"/>
  <c r="B1188" i="4" s="1"/>
  <c r="B1614" i="4" s="1"/>
  <c r="C336" i="4"/>
  <c r="C762" i="4" s="1"/>
  <c r="C1188" i="4" s="1"/>
  <c r="C1614" i="4" s="1"/>
  <c r="D336" i="4"/>
  <c r="D762" i="4" s="1"/>
  <c r="D1188" i="4" s="1"/>
  <c r="D1614" i="4" s="1"/>
  <c r="E336" i="4"/>
  <c r="E762" i="4" s="1"/>
  <c r="E1188" i="4" s="1"/>
  <c r="E1614" i="4" s="1"/>
  <c r="I336" i="4"/>
  <c r="J336" i="4"/>
  <c r="M336" i="4" s="1"/>
  <c r="A337" i="4"/>
  <c r="A763" i="4" s="1"/>
  <c r="A1189" i="4" s="1"/>
  <c r="A1615" i="4" s="1"/>
  <c r="B337" i="4"/>
  <c r="B763" i="4" s="1"/>
  <c r="B1189" i="4" s="1"/>
  <c r="B1615" i="4" s="1"/>
  <c r="C337" i="4"/>
  <c r="C763" i="4" s="1"/>
  <c r="C1189" i="4" s="1"/>
  <c r="C1615" i="4" s="1"/>
  <c r="D337" i="4"/>
  <c r="D763" i="4" s="1"/>
  <c r="D1189" i="4" s="1"/>
  <c r="D1615" i="4" s="1"/>
  <c r="E337" i="4"/>
  <c r="E763" i="4" s="1"/>
  <c r="E1189" i="4" s="1"/>
  <c r="E1615" i="4" s="1"/>
  <c r="I337" i="4"/>
  <c r="J337" i="4"/>
  <c r="M337" i="4" s="1"/>
  <c r="A338" i="4"/>
  <c r="A764" i="4" s="1"/>
  <c r="A1190" i="4" s="1"/>
  <c r="A1616" i="4" s="1"/>
  <c r="B338" i="4"/>
  <c r="B764" i="4" s="1"/>
  <c r="B1190" i="4" s="1"/>
  <c r="B1616" i="4" s="1"/>
  <c r="C338" i="4"/>
  <c r="C764" i="4" s="1"/>
  <c r="C1190" i="4" s="1"/>
  <c r="C1616" i="4" s="1"/>
  <c r="D338" i="4"/>
  <c r="D764" i="4" s="1"/>
  <c r="D1190" i="4" s="1"/>
  <c r="D1616" i="4" s="1"/>
  <c r="E338" i="4"/>
  <c r="E764" i="4" s="1"/>
  <c r="E1190" i="4" s="1"/>
  <c r="E1616" i="4" s="1"/>
  <c r="I338" i="4"/>
  <c r="J338" i="4"/>
  <c r="M338" i="4" s="1"/>
  <c r="A339" i="4"/>
  <c r="A765" i="4" s="1"/>
  <c r="A1191" i="4" s="1"/>
  <c r="A1617" i="4" s="1"/>
  <c r="B339" i="4"/>
  <c r="B765" i="4" s="1"/>
  <c r="B1191" i="4" s="1"/>
  <c r="B1617" i="4" s="1"/>
  <c r="C339" i="4"/>
  <c r="C765" i="4" s="1"/>
  <c r="C1191" i="4" s="1"/>
  <c r="C1617" i="4" s="1"/>
  <c r="D339" i="4"/>
  <c r="D765" i="4" s="1"/>
  <c r="D1191" i="4" s="1"/>
  <c r="D1617" i="4" s="1"/>
  <c r="E339" i="4"/>
  <c r="E765" i="4" s="1"/>
  <c r="E1191" i="4" s="1"/>
  <c r="E1617" i="4" s="1"/>
  <c r="I339" i="4"/>
  <c r="J339" i="4"/>
  <c r="M339" i="4" s="1"/>
  <c r="A340" i="4"/>
  <c r="A766" i="4" s="1"/>
  <c r="A1192" i="4" s="1"/>
  <c r="A1618" i="4" s="1"/>
  <c r="B340" i="4"/>
  <c r="B766" i="4" s="1"/>
  <c r="B1192" i="4" s="1"/>
  <c r="B1618" i="4" s="1"/>
  <c r="C340" i="4"/>
  <c r="C766" i="4" s="1"/>
  <c r="C1192" i="4" s="1"/>
  <c r="C1618" i="4" s="1"/>
  <c r="D340" i="4"/>
  <c r="D766" i="4" s="1"/>
  <c r="D1192" i="4" s="1"/>
  <c r="D1618" i="4" s="1"/>
  <c r="E340" i="4"/>
  <c r="E766" i="4" s="1"/>
  <c r="E1192" i="4" s="1"/>
  <c r="E1618" i="4" s="1"/>
  <c r="I340" i="4"/>
  <c r="J340" i="4"/>
  <c r="M340" i="4" s="1"/>
  <c r="A341" i="4"/>
  <c r="A767" i="4" s="1"/>
  <c r="A1193" i="4" s="1"/>
  <c r="A1619" i="4" s="1"/>
  <c r="B341" i="4"/>
  <c r="B767" i="4" s="1"/>
  <c r="B1193" i="4" s="1"/>
  <c r="B1619" i="4" s="1"/>
  <c r="C341" i="4"/>
  <c r="C767" i="4" s="1"/>
  <c r="C1193" i="4" s="1"/>
  <c r="C1619" i="4" s="1"/>
  <c r="D341" i="4"/>
  <c r="D767" i="4" s="1"/>
  <c r="D1193" i="4" s="1"/>
  <c r="D1619" i="4" s="1"/>
  <c r="E341" i="4"/>
  <c r="E767" i="4" s="1"/>
  <c r="E1193" i="4" s="1"/>
  <c r="E1619" i="4" s="1"/>
  <c r="I341" i="4"/>
  <c r="J341" i="4"/>
  <c r="M341" i="4" s="1"/>
  <c r="A342" i="4"/>
  <c r="A768" i="4" s="1"/>
  <c r="A1194" i="4" s="1"/>
  <c r="A1620" i="4" s="1"/>
  <c r="B342" i="4"/>
  <c r="B768" i="4" s="1"/>
  <c r="B1194" i="4" s="1"/>
  <c r="B1620" i="4" s="1"/>
  <c r="C342" i="4"/>
  <c r="C768" i="4" s="1"/>
  <c r="C1194" i="4" s="1"/>
  <c r="C1620" i="4" s="1"/>
  <c r="D342" i="4"/>
  <c r="D768" i="4" s="1"/>
  <c r="D1194" i="4" s="1"/>
  <c r="D1620" i="4" s="1"/>
  <c r="E342" i="4"/>
  <c r="E768" i="4" s="1"/>
  <c r="E1194" i="4" s="1"/>
  <c r="E1620" i="4" s="1"/>
  <c r="I342" i="4"/>
  <c r="J342" i="4"/>
  <c r="M342" i="4" s="1"/>
  <c r="A343" i="4"/>
  <c r="A769" i="4" s="1"/>
  <c r="A1195" i="4" s="1"/>
  <c r="A1621" i="4" s="1"/>
  <c r="B343" i="4"/>
  <c r="B769" i="4" s="1"/>
  <c r="B1195" i="4" s="1"/>
  <c r="B1621" i="4" s="1"/>
  <c r="C343" i="4"/>
  <c r="C769" i="4" s="1"/>
  <c r="C1195" i="4" s="1"/>
  <c r="C1621" i="4" s="1"/>
  <c r="D343" i="4"/>
  <c r="D769" i="4" s="1"/>
  <c r="D1195" i="4" s="1"/>
  <c r="D1621" i="4" s="1"/>
  <c r="E343" i="4"/>
  <c r="E769" i="4" s="1"/>
  <c r="E1195" i="4" s="1"/>
  <c r="E1621" i="4" s="1"/>
  <c r="I343" i="4"/>
  <c r="J343" i="4"/>
  <c r="M343" i="4" s="1"/>
  <c r="A344" i="4"/>
  <c r="A770" i="4" s="1"/>
  <c r="A1196" i="4" s="1"/>
  <c r="A1622" i="4" s="1"/>
  <c r="B344" i="4"/>
  <c r="B770" i="4" s="1"/>
  <c r="B1196" i="4" s="1"/>
  <c r="B1622" i="4" s="1"/>
  <c r="C344" i="4"/>
  <c r="C770" i="4" s="1"/>
  <c r="C1196" i="4" s="1"/>
  <c r="C1622" i="4" s="1"/>
  <c r="D344" i="4"/>
  <c r="D770" i="4" s="1"/>
  <c r="D1196" i="4" s="1"/>
  <c r="D1622" i="4" s="1"/>
  <c r="E344" i="4"/>
  <c r="E770" i="4" s="1"/>
  <c r="E1196" i="4" s="1"/>
  <c r="E1622" i="4" s="1"/>
  <c r="I344" i="4"/>
  <c r="J344" i="4"/>
  <c r="M344" i="4" s="1"/>
  <c r="A345" i="4"/>
  <c r="A771" i="4" s="1"/>
  <c r="A1197" i="4" s="1"/>
  <c r="A1623" i="4" s="1"/>
  <c r="B345" i="4"/>
  <c r="B771" i="4" s="1"/>
  <c r="B1197" i="4" s="1"/>
  <c r="B1623" i="4" s="1"/>
  <c r="C345" i="4"/>
  <c r="C771" i="4" s="1"/>
  <c r="C1197" i="4" s="1"/>
  <c r="C1623" i="4" s="1"/>
  <c r="D345" i="4"/>
  <c r="D771" i="4" s="1"/>
  <c r="D1197" i="4" s="1"/>
  <c r="D1623" i="4" s="1"/>
  <c r="E345" i="4"/>
  <c r="E771" i="4" s="1"/>
  <c r="E1197" i="4" s="1"/>
  <c r="E1623" i="4" s="1"/>
  <c r="I345" i="4"/>
  <c r="J345" i="4"/>
  <c r="M345" i="4" s="1"/>
  <c r="A346" i="4"/>
  <c r="A772" i="4" s="1"/>
  <c r="A1198" i="4" s="1"/>
  <c r="A1624" i="4" s="1"/>
  <c r="B346" i="4"/>
  <c r="B772" i="4" s="1"/>
  <c r="B1198" i="4" s="1"/>
  <c r="B1624" i="4" s="1"/>
  <c r="C346" i="4"/>
  <c r="C772" i="4" s="1"/>
  <c r="C1198" i="4" s="1"/>
  <c r="C1624" i="4" s="1"/>
  <c r="D346" i="4"/>
  <c r="D772" i="4" s="1"/>
  <c r="D1198" i="4" s="1"/>
  <c r="D1624" i="4" s="1"/>
  <c r="E346" i="4"/>
  <c r="E772" i="4" s="1"/>
  <c r="E1198" i="4" s="1"/>
  <c r="E1624" i="4" s="1"/>
  <c r="I346" i="4"/>
  <c r="J346" i="4"/>
  <c r="M346" i="4" s="1"/>
  <c r="A347" i="4"/>
  <c r="A773" i="4" s="1"/>
  <c r="A1199" i="4" s="1"/>
  <c r="A1625" i="4" s="1"/>
  <c r="B347" i="4"/>
  <c r="B773" i="4" s="1"/>
  <c r="B1199" i="4" s="1"/>
  <c r="B1625" i="4" s="1"/>
  <c r="C347" i="4"/>
  <c r="C773" i="4" s="1"/>
  <c r="C1199" i="4" s="1"/>
  <c r="C1625" i="4" s="1"/>
  <c r="D347" i="4"/>
  <c r="D773" i="4" s="1"/>
  <c r="D1199" i="4" s="1"/>
  <c r="D1625" i="4" s="1"/>
  <c r="E347" i="4"/>
  <c r="E773" i="4" s="1"/>
  <c r="E1199" i="4" s="1"/>
  <c r="E1625" i="4" s="1"/>
  <c r="I347" i="4"/>
  <c r="J347" i="4"/>
  <c r="M347" i="4" s="1"/>
  <c r="A348" i="4"/>
  <c r="A774" i="4" s="1"/>
  <c r="A1200" i="4" s="1"/>
  <c r="A1626" i="4" s="1"/>
  <c r="B348" i="4"/>
  <c r="B774" i="4" s="1"/>
  <c r="B1200" i="4" s="1"/>
  <c r="B1626" i="4" s="1"/>
  <c r="C348" i="4"/>
  <c r="C774" i="4" s="1"/>
  <c r="C1200" i="4" s="1"/>
  <c r="C1626" i="4" s="1"/>
  <c r="D348" i="4"/>
  <c r="D774" i="4" s="1"/>
  <c r="D1200" i="4" s="1"/>
  <c r="D1626" i="4" s="1"/>
  <c r="E348" i="4"/>
  <c r="E774" i="4" s="1"/>
  <c r="E1200" i="4" s="1"/>
  <c r="E1626" i="4" s="1"/>
  <c r="I348" i="4"/>
  <c r="J348" i="4"/>
  <c r="M348" i="4" s="1"/>
  <c r="A349" i="4"/>
  <c r="A775" i="4" s="1"/>
  <c r="A1201" i="4" s="1"/>
  <c r="A1627" i="4" s="1"/>
  <c r="B349" i="4"/>
  <c r="B775" i="4" s="1"/>
  <c r="B1201" i="4" s="1"/>
  <c r="B1627" i="4" s="1"/>
  <c r="C349" i="4"/>
  <c r="C775" i="4" s="1"/>
  <c r="C1201" i="4" s="1"/>
  <c r="C1627" i="4" s="1"/>
  <c r="D349" i="4"/>
  <c r="D775" i="4" s="1"/>
  <c r="D1201" i="4" s="1"/>
  <c r="D1627" i="4" s="1"/>
  <c r="E349" i="4"/>
  <c r="E775" i="4" s="1"/>
  <c r="E1201" i="4" s="1"/>
  <c r="E1627" i="4" s="1"/>
  <c r="I349" i="4"/>
  <c r="J349" i="4"/>
  <c r="M349" i="4" s="1"/>
  <c r="A350" i="4"/>
  <c r="A776" i="4" s="1"/>
  <c r="A1202" i="4" s="1"/>
  <c r="A1628" i="4" s="1"/>
  <c r="B350" i="4"/>
  <c r="B776" i="4" s="1"/>
  <c r="B1202" i="4" s="1"/>
  <c r="B1628" i="4" s="1"/>
  <c r="C350" i="4"/>
  <c r="C776" i="4" s="1"/>
  <c r="C1202" i="4" s="1"/>
  <c r="C1628" i="4" s="1"/>
  <c r="D350" i="4"/>
  <c r="D776" i="4" s="1"/>
  <c r="D1202" i="4" s="1"/>
  <c r="D1628" i="4" s="1"/>
  <c r="E350" i="4"/>
  <c r="E776" i="4" s="1"/>
  <c r="E1202" i="4" s="1"/>
  <c r="E1628" i="4" s="1"/>
  <c r="I350" i="4"/>
  <c r="J350" i="4"/>
  <c r="M350" i="4" s="1"/>
  <c r="A351" i="4"/>
  <c r="A777" i="4" s="1"/>
  <c r="A1203" i="4" s="1"/>
  <c r="A1629" i="4" s="1"/>
  <c r="B351" i="4"/>
  <c r="B777" i="4" s="1"/>
  <c r="B1203" i="4" s="1"/>
  <c r="B1629" i="4" s="1"/>
  <c r="C351" i="4"/>
  <c r="C777" i="4" s="1"/>
  <c r="C1203" i="4" s="1"/>
  <c r="C1629" i="4" s="1"/>
  <c r="D351" i="4"/>
  <c r="D777" i="4" s="1"/>
  <c r="D1203" i="4" s="1"/>
  <c r="D1629" i="4" s="1"/>
  <c r="E351" i="4"/>
  <c r="E777" i="4" s="1"/>
  <c r="E1203" i="4" s="1"/>
  <c r="E1629" i="4" s="1"/>
  <c r="I351" i="4"/>
  <c r="J351" i="4"/>
  <c r="M351" i="4" s="1"/>
  <c r="A352" i="4"/>
  <c r="A778" i="4" s="1"/>
  <c r="A1204" i="4" s="1"/>
  <c r="A1630" i="4" s="1"/>
  <c r="B352" i="4"/>
  <c r="B778" i="4" s="1"/>
  <c r="B1204" i="4" s="1"/>
  <c r="B1630" i="4" s="1"/>
  <c r="C352" i="4"/>
  <c r="C778" i="4" s="1"/>
  <c r="C1204" i="4" s="1"/>
  <c r="C1630" i="4" s="1"/>
  <c r="D352" i="4"/>
  <c r="D778" i="4" s="1"/>
  <c r="D1204" i="4" s="1"/>
  <c r="D1630" i="4" s="1"/>
  <c r="E352" i="4"/>
  <c r="E778" i="4" s="1"/>
  <c r="E1204" i="4" s="1"/>
  <c r="E1630" i="4" s="1"/>
  <c r="I352" i="4"/>
  <c r="J352" i="4"/>
  <c r="M352" i="4" s="1"/>
  <c r="A353" i="4"/>
  <c r="A779" i="4" s="1"/>
  <c r="A1205" i="4" s="1"/>
  <c r="A1631" i="4" s="1"/>
  <c r="B353" i="4"/>
  <c r="B779" i="4" s="1"/>
  <c r="B1205" i="4" s="1"/>
  <c r="B1631" i="4" s="1"/>
  <c r="C353" i="4"/>
  <c r="C779" i="4" s="1"/>
  <c r="C1205" i="4" s="1"/>
  <c r="C1631" i="4" s="1"/>
  <c r="D353" i="4"/>
  <c r="D779" i="4" s="1"/>
  <c r="D1205" i="4" s="1"/>
  <c r="D1631" i="4" s="1"/>
  <c r="E353" i="4"/>
  <c r="E779" i="4" s="1"/>
  <c r="E1205" i="4" s="1"/>
  <c r="E1631" i="4" s="1"/>
  <c r="I353" i="4"/>
  <c r="J353" i="4"/>
  <c r="M353" i="4" s="1"/>
  <c r="A354" i="4"/>
  <c r="A780" i="4" s="1"/>
  <c r="A1206" i="4" s="1"/>
  <c r="A1632" i="4" s="1"/>
  <c r="B354" i="4"/>
  <c r="B780" i="4" s="1"/>
  <c r="B1206" i="4" s="1"/>
  <c r="B1632" i="4" s="1"/>
  <c r="C354" i="4"/>
  <c r="C780" i="4" s="1"/>
  <c r="C1206" i="4" s="1"/>
  <c r="C1632" i="4" s="1"/>
  <c r="D354" i="4"/>
  <c r="D780" i="4" s="1"/>
  <c r="D1206" i="4" s="1"/>
  <c r="D1632" i="4" s="1"/>
  <c r="E354" i="4"/>
  <c r="E780" i="4" s="1"/>
  <c r="E1206" i="4" s="1"/>
  <c r="E1632" i="4" s="1"/>
  <c r="I354" i="4"/>
  <c r="J354" i="4"/>
  <c r="M354" i="4" s="1"/>
  <c r="A165" i="4"/>
  <c r="A591" i="4" s="1"/>
  <c r="A1017" i="4" s="1"/>
  <c r="A1443" i="4" s="1"/>
  <c r="B165" i="4"/>
  <c r="B591" i="4" s="1"/>
  <c r="B1017" i="4" s="1"/>
  <c r="B1443" i="4" s="1"/>
  <c r="C165" i="4"/>
  <c r="C591" i="4" s="1"/>
  <c r="C1017" i="4" s="1"/>
  <c r="C1443" i="4" s="1"/>
  <c r="D165" i="4"/>
  <c r="D591" i="4" s="1"/>
  <c r="D1017" i="4" s="1"/>
  <c r="D1443" i="4" s="1"/>
  <c r="E165" i="4"/>
  <c r="E591" i="4" s="1"/>
  <c r="E1017" i="4" s="1"/>
  <c r="E1443" i="4" s="1"/>
  <c r="I165" i="4"/>
  <c r="J165" i="4"/>
  <c r="M165" i="4" s="1"/>
  <c r="A166" i="4"/>
  <c r="A592" i="4" s="1"/>
  <c r="A1018" i="4" s="1"/>
  <c r="A1444" i="4" s="1"/>
  <c r="B166" i="4"/>
  <c r="B592" i="4" s="1"/>
  <c r="B1018" i="4" s="1"/>
  <c r="B1444" i="4" s="1"/>
  <c r="C166" i="4"/>
  <c r="C592" i="4" s="1"/>
  <c r="C1018" i="4" s="1"/>
  <c r="C1444" i="4" s="1"/>
  <c r="D166" i="4"/>
  <c r="D592" i="4" s="1"/>
  <c r="D1018" i="4" s="1"/>
  <c r="D1444" i="4" s="1"/>
  <c r="E166" i="4"/>
  <c r="E592" i="4" s="1"/>
  <c r="E1018" i="4" s="1"/>
  <c r="E1444" i="4" s="1"/>
  <c r="I166" i="4"/>
  <c r="J166" i="4"/>
  <c r="M166" i="4" s="1"/>
  <c r="A167" i="4"/>
  <c r="A593" i="4" s="1"/>
  <c r="A1019" i="4" s="1"/>
  <c r="A1445" i="4" s="1"/>
  <c r="B167" i="4"/>
  <c r="B593" i="4" s="1"/>
  <c r="B1019" i="4" s="1"/>
  <c r="B1445" i="4" s="1"/>
  <c r="C167" i="4"/>
  <c r="C593" i="4" s="1"/>
  <c r="C1019" i="4" s="1"/>
  <c r="C1445" i="4" s="1"/>
  <c r="D167" i="4"/>
  <c r="D593" i="4" s="1"/>
  <c r="D1019" i="4" s="1"/>
  <c r="D1445" i="4" s="1"/>
  <c r="E167" i="4"/>
  <c r="E593" i="4" s="1"/>
  <c r="E1019" i="4" s="1"/>
  <c r="E1445" i="4" s="1"/>
  <c r="I167" i="4"/>
  <c r="J167" i="4"/>
  <c r="M167" i="4" s="1"/>
  <c r="A168" i="4"/>
  <c r="A594" i="4" s="1"/>
  <c r="A1020" i="4" s="1"/>
  <c r="A1446" i="4" s="1"/>
  <c r="B168" i="4"/>
  <c r="B594" i="4" s="1"/>
  <c r="B1020" i="4" s="1"/>
  <c r="B1446" i="4" s="1"/>
  <c r="C168" i="4"/>
  <c r="C594" i="4" s="1"/>
  <c r="C1020" i="4" s="1"/>
  <c r="C1446" i="4" s="1"/>
  <c r="D168" i="4"/>
  <c r="D594" i="4" s="1"/>
  <c r="D1020" i="4" s="1"/>
  <c r="D1446" i="4" s="1"/>
  <c r="E168" i="4"/>
  <c r="E594" i="4" s="1"/>
  <c r="E1020" i="4" s="1"/>
  <c r="E1446" i="4" s="1"/>
  <c r="I168" i="4"/>
  <c r="J168" i="4"/>
  <c r="M168" i="4" s="1"/>
  <c r="A169" i="4"/>
  <c r="A595" i="4" s="1"/>
  <c r="A1021" i="4" s="1"/>
  <c r="A1447" i="4" s="1"/>
  <c r="B169" i="4"/>
  <c r="B595" i="4" s="1"/>
  <c r="B1021" i="4" s="1"/>
  <c r="B1447" i="4" s="1"/>
  <c r="C169" i="4"/>
  <c r="C595" i="4" s="1"/>
  <c r="C1021" i="4" s="1"/>
  <c r="C1447" i="4" s="1"/>
  <c r="D169" i="4"/>
  <c r="D595" i="4" s="1"/>
  <c r="D1021" i="4" s="1"/>
  <c r="D1447" i="4" s="1"/>
  <c r="E169" i="4"/>
  <c r="E595" i="4" s="1"/>
  <c r="E1021" i="4" s="1"/>
  <c r="E1447" i="4" s="1"/>
  <c r="I169" i="4"/>
  <c r="J169" i="4"/>
  <c r="M169" i="4" s="1"/>
  <c r="A170" i="4"/>
  <c r="A596" i="4" s="1"/>
  <c r="A1022" i="4" s="1"/>
  <c r="A1448" i="4" s="1"/>
  <c r="B170" i="4"/>
  <c r="B596" i="4" s="1"/>
  <c r="B1022" i="4" s="1"/>
  <c r="B1448" i="4" s="1"/>
  <c r="C170" i="4"/>
  <c r="C596" i="4" s="1"/>
  <c r="C1022" i="4" s="1"/>
  <c r="C1448" i="4" s="1"/>
  <c r="D170" i="4"/>
  <c r="D596" i="4" s="1"/>
  <c r="D1022" i="4" s="1"/>
  <c r="D1448" i="4" s="1"/>
  <c r="E170" i="4"/>
  <c r="E596" i="4" s="1"/>
  <c r="E1022" i="4" s="1"/>
  <c r="E1448" i="4" s="1"/>
  <c r="I170" i="4"/>
  <c r="J170" i="4"/>
  <c r="M170" i="4" s="1"/>
  <c r="A171" i="4"/>
  <c r="A597" i="4" s="1"/>
  <c r="A1023" i="4" s="1"/>
  <c r="A1449" i="4" s="1"/>
  <c r="B171" i="4"/>
  <c r="B597" i="4" s="1"/>
  <c r="B1023" i="4" s="1"/>
  <c r="B1449" i="4" s="1"/>
  <c r="C171" i="4"/>
  <c r="C597" i="4" s="1"/>
  <c r="C1023" i="4" s="1"/>
  <c r="C1449" i="4" s="1"/>
  <c r="D171" i="4"/>
  <c r="D597" i="4" s="1"/>
  <c r="D1023" i="4" s="1"/>
  <c r="D1449" i="4" s="1"/>
  <c r="E171" i="4"/>
  <c r="E597" i="4" s="1"/>
  <c r="E1023" i="4" s="1"/>
  <c r="E1449" i="4" s="1"/>
  <c r="I171" i="4"/>
  <c r="J171" i="4"/>
  <c r="M171" i="4" s="1"/>
  <c r="A172" i="4"/>
  <c r="A598" i="4" s="1"/>
  <c r="A1024" i="4" s="1"/>
  <c r="A1450" i="4" s="1"/>
  <c r="B172" i="4"/>
  <c r="B598" i="4" s="1"/>
  <c r="B1024" i="4" s="1"/>
  <c r="B1450" i="4" s="1"/>
  <c r="C172" i="4"/>
  <c r="C598" i="4" s="1"/>
  <c r="C1024" i="4" s="1"/>
  <c r="C1450" i="4" s="1"/>
  <c r="D172" i="4"/>
  <c r="D598" i="4" s="1"/>
  <c r="D1024" i="4" s="1"/>
  <c r="D1450" i="4" s="1"/>
  <c r="E172" i="4"/>
  <c r="E598" i="4" s="1"/>
  <c r="E1024" i="4" s="1"/>
  <c r="E1450" i="4" s="1"/>
  <c r="I172" i="4"/>
  <c r="J172" i="4"/>
  <c r="M172" i="4" s="1"/>
  <c r="A173" i="4"/>
  <c r="A599" i="4" s="1"/>
  <c r="A1025" i="4" s="1"/>
  <c r="A1451" i="4" s="1"/>
  <c r="B173" i="4"/>
  <c r="B599" i="4" s="1"/>
  <c r="B1025" i="4" s="1"/>
  <c r="B1451" i="4" s="1"/>
  <c r="C173" i="4"/>
  <c r="C599" i="4" s="1"/>
  <c r="C1025" i="4" s="1"/>
  <c r="C1451" i="4" s="1"/>
  <c r="D173" i="4"/>
  <c r="D599" i="4" s="1"/>
  <c r="D1025" i="4" s="1"/>
  <c r="D1451" i="4" s="1"/>
  <c r="E173" i="4"/>
  <c r="E599" i="4" s="1"/>
  <c r="E1025" i="4" s="1"/>
  <c r="E1451" i="4" s="1"/>
  <c r="I173" i="4"/>
  <c r="J173" i="4"/>
  <c r="M173" i="4" s="1"/>
  <c r="A174" i="4"/>
  <c r="A600" i="4" s="1"/>
  <c r="A1026" i="4" s="1"/>
  <c r="A1452" i="4" s="1"/>
  <c r="B174" i="4"/>
  <c r="B600" i="4" s="1"/>
  <c r="B1026" i="4" s="1"/>
  <c r="B1452" i="4" s="1"/>
  <c r="C174" i="4"/>
  <c r="C600" i="4" s="1"/>
  <c r="C1026" i="4" s="1"/>
  <c r="C1452" i="4" s="1"/>
  <c r="D174" i="4"/>
  <c r="D600" i="4" s="1"/>
  <c r="D1026" i="4" s="1"/>
  <c r="D1452" i="4" s="1"/>
  <c r="E174" i="4"/>
  <c r="E600" i="4" s="1"/>
  <c r="E1026" i="4" s="1"/>
  <c r="E1452" i="4" s="1"/>
  <c r="I174" i="4"/>
  <c r="J174" i="4"/>
  <c r="M174" i="4" s="1"/>
  <c r="A175" i="4"/>
  <c r="A601" i="4" s="1"/>
  <c r="A1027" i="4" s="1"/>
  <c r="A1453" i="4" s="1"/>
  <c r="B175" i="4"/>
  <c r="B601" i="4" s="1"/>
  <c r="B1027" i="4" s="1"/>
  <c r="B1453" i="4" s="1"/>
  <c r="C175" i="4"/>
  <c r="C601" i="4" s="1"/>
  <c r="C1027" i="4" s="1"/>
  <c r="C1453" i="4" s="1"/>
  <c r="D175" i="4"/>
  <c r="D601" i="4" s="1"/>
  <c r="D1027" i="4" s="1"/>
  <c r="D1453" i="4" s="1"/>
  <c r="E175" i="4"/>
  <c r="E601" i="4" s="1"/>
  <c r="E1027" i="4" s="1"/>
  <c r="E1453" i="4" s="1"/>
  <c r="I175" i="4"/>
  <c r="J175" i="4"/>
  <c r="M175" i="4" s="1"/>
  <c r="A176" i="4"/>
  <c r="A602" i="4" s="1"/>
  <c r="A1028" i="4" s="1"/>
  <c r="A1454" i="4" s="1"/>
  <c r="B176" i="4"/>
  <c r="B602" i="4" s="1"/>
  <c r="B1028" i="4" s="1"/>
  <c r="B1454" i="4" s="1"/>
  <c r="C176" i="4"/>
  <c r="C602" i="4" s="1"/>
  <c r="C1028" i="4" s="1"/>
  <c r="C1454" i="4" s="1"/>
  <c r="D176" i="4"/>
  <c r="D602" i="4" s="1"/>
  <c r="D1028" i="4" s="1"/>
  <c r="D1454" i="4" s="1"/>
  <c r="E176" i="4"/>
  <c r="E602" i="4" s="1"/>
  <c r="E1028" i="4" s="1"/>
  <c r="E1454" i="4" s="1"/>
  <c r="I176" i="4"/>
  <c r="J176" i="4"/>
  <c r="M176" i="4" s="1"/>
  <c r="A177" i="4"/>
  <c r="A603" i="4" s="1"/>
  <c r="A1029" i="4" s="1"/>
  <c r="A1455" i="4" s="1"/>
  <c r="B177" i="4"/>
  <c r="B603" i="4" s="1"/>
  <c r="B1029" i="4" s="1"/>
  <c r="B1455" i="4" s="1"/>
  <c r="C177" i="4"/>
  <c r="C603" i="4" s="1"/>
  <c r="C1029" i="4" s="1"/>
  <c r="C1455" i="4" s="1"/>
  <c r="D177" i="4"/>
  <c r="D603" i="4" s="1"/>
  <c r="D1029" i="4" s="1"/>
  <c r="D1455" i="4" s="1"/>
  <c r="E177" i="4"/>
  <c r="E603" i="4" s="1"/>
  <c r="E1029" i="4" s="1"/>
  <c r="E1455" i="4" s="1"/>
  <c r="I177" i="4"/>
  <c r="J177" i="4"/>
  <c r="M177" i="4" s="1"/>
  <c r="A178" i="4"/>
  <c r="A604" i="4" s="1"/>
  <c r="A1030" i="4" s="1"/>
  <c r="A1456" i="4" s="1"/>
  <c r="B178" i="4"/>
  <c r="B604" i="4" s="1"/>
  <c r="B1030" i="4" s="1"/>
  <c r="B1456" i="4" s="1"/>
  <c r="C178" i="4"/>
  <c r="C604" i="4" s="1"/>
  <c r="C1030" i="4" s="1"/>
  <c r="C1456" i="4" s="1"/>
  <c r="D178" i="4"/>
  <c r="D604" i="4" s="1"/>
  <c r="D1030" i="4" s="1"/>
  <c r="D1456" i="4" s="1"/>
  <c r="E178" i="4"/>
  <c r="E604" i="4" s="1"/>
  <c r="E1030" i="4" s="1"/>
  <c r="E1456" i="4" s="1"/>
  <c r="I178" i="4"/>
  <c r="J178" i="4"/>
  <c r="M178" i="4" s="1"/>
  <c r="A179" i="4"/>
  <c r="A605" i="4" s="1"/>
  <c r="A1031" i="4" s="1"/>
  <c r="A1457" i="4" s="1"/>
  <c r="B179" i="4"/>
  <c r="B605" i="4" s="1"/>
  <c r="B1031" i="4" s="1"/>
  <c r="B1457" i="4" s="1"/>
  <c r="C179" i="4"/>
  <c r="C605" i="4" s="1"/>
  <c r="C1031" i="4" s="1"/>
  <c r="C1457" i="4" s="1"/>
  <c r="D179" i="4"/>
  <c r="D605" i="4" s="1"/>
  <c r="D1031" i="4" s="1"/>
  <c r="D1457" i="4" s="1"/>
  <c r="E179" i="4"/>
  <c r="E605" i="4" s="1"/>
  <c r="E1031" i="4" s="1"/>
  <c r="E1457" i="4" s="1"/>
  <c r="I179" i="4"/>
  <c r="J179" i="4"/>
  <c r="M179" i="4" s="1"/>
  <c r="A180" i="4"/>
  <c r="A606" i="4" s="1"/>
  <c r="A1032" i="4" s="1"/>
  <c r="A1458" i="4" s="1"/>
  <c r="B180" i="4"/>
  <c r="B606" i="4" s="1"/>
  <c r="B1032" i="4" s="1"/>
  <c r="B1458" i="4" s="1"/>
  <c r="C180" i="4"/>
  <c r="C606" i="4" s="1"/>
  <c r="C1032" i="4" s="1"/>
  <c r="C1458" i="4" s="1"/>
  <c r="D180" i="4"/>
  <c r="D606" i="4" s="1"/>
  <c r="D1032" i="4" s="1"/>
  <c r="D1458" i="4" s="1"/>
  <c r="E180" i="4"/>
  <c r="E606" i="4" s="1"/>
  <c r="E1032" i="4" s="1"/>
  <c r="E1458" i="4" s="1"/>
  <c r="I180" i="4"/>
  <c r="J180" i="4"/>
  <c r="M180" i="4" s="1"/>
  <c r="A181" i="4"/>
  <c r="A607" i="4" s="1"/>
  <c r="A1033" i="4" s="1"/>
  <c r="A1459" i="4" s="1"/>
  <c r="B181" i="4"/>
  <c r="B607" i="4" s="1"/>
  <c r="B1033" i="4" s="1"/>
  <c r="B1459" i="4" s="1"/>
  <c r="C181" i="4"/>
  <c r="C607" i="4" s="1"/>
  <c r="C1033" i="4" s="1"/>
  <c r="C1459" i="4" s="1"/>
  <c r="D181" i="4"/>
  <c r="D607" i="4" s="1"/>
  <c r="D1033" i="4" s="1"/>
  <c r="D1459" i="4" s="1"/>
  <c r="E181" i="4"/>
  <c r="E607" i="4" s="1"/>
  <c r="E1033" i="4" s="1"/>
  <c r="E1459" i="4" s="1"/>
  <c r="I181" i="4"/>
  <c r="J181" i="4"/>
  <c r="M181" i="4" s="1"/>
  <c r="A182" i="4"/>
  <c r="A608" i="4" s="1"/>
  <c r="A1034" i="4" s="1"/>
  <c r="A1460" i="4" s="1"/>
  <c r="B182" i="4"/>
  <c r="B608" i="4" s="1"/>
  <c r="B1034" i="4" s="1"/>
  <c r="B1460" i="4" s="1"/>
  <c r="C182" i="4"/>
  <c r="C608" i="4" s="1"/>
  <c r="C1034" i="4" s="1"/>
  <c r="C1460" i="4" s="1"/>
  <c r="D182" i="4"/>
  <c r="D608" i="4" s="1"/>
  <c r="D1034" i="4" s="1"/>
  <c r="D1460" i="4" s="1"/>
  <c r="E182" i="4"/>
  <c r="E608" i="4" s="1"/>
  <c r="E1034" i="4" s="1"/>
  <c r="E1460" i="4" s="1"/>
  <c r="I182" i="4"/>
  <c r="J182" i="4"/>
  <c r="M182" i="4" s="1"/>
  <c r="A183" i="4"/>
  <c r="A609" i="4" s="1"/>
  <c r="A1035" i="4" s="1"/>
  <c r="A1461" i="4" s="1"/>
  <c r="B183" i="4"/>
  <c r="B609" i="4" s="1"/>
  <c r="B1035" i="4" s="1"/>
  <c r="B1461" i="4" s="1"/>
  <c r="C183" i="4"/>
  <c r="C609" i="4" s="1"/>
  <c r="C1035" i="4" s="1"/>
  <c r="C1461" i="4" s="1"/>
  <c r="D183" i="4"/>
  <c r="D609" i="4" s="1"/>
  <c r="D1035" i="4" s="1"/>
  <c r="D1461" i="4" s="1"/>
  <c r="E183" i="4"/>
  <c r="E609" i="4" s="1"/>
  <c r="E1035" i="4" s="1"/>
  <c r="E1461" i="4" s="1"/>
  <c r="I183" i="4"/>
  <c r="J183" i="4"/>
  <c r="M183" i="4" s="1"/>
  <c r="A184" i="4"/>
  <c r="A610" i="4" s="1"/>
  <c r="A1036" i="4" s="1"/>
  <c r="A1462" i="4" s="1"/>
  <c r="B184" i="4"/>
  <c r="B610" i="4" s="1"/>
  <c r="B1036" i="4" s="1"/>
  <c r="B1462" i="4" s="1"/>
  <c r="C184" i="4"/>
  <c r="C610" i="4" s="1"/>
  <c r="C1036" i="4" s="1"/>
  <c r="C1462" i="4" s="1"/>
  <c r="D184" i="4"/>
  <c r="D610" i="4" s="1"/>
  <c r="D1036" i="4" s="1"/>
  <c r="D1462" i="4" s="1"/>
  <c r="E184" i="4"/>
  <c r="E610" i="4" s="1"/>
  <c r="E1036" i="4" s="1"/>
  <c r="E1462" i="4" s="1"/>
  <c r="I184" i="4"/>
  <c r="J184" i="4"/>
  <c r="M184" i="4" s="1"/>
  <c r="A185" i="4"/>
  <c r="A611" i="4" s="1"/>
  <c r="A1037" i="4" s="1"/>
  <c r="A1463" i="4" s="1"/>
  <c r="B185" i="4"/>
  <c r="B611" i="4" s="1"/>
  <c r="B1037" i="4" s="1"/>
  <c r="B1463" i="4" s="1"/>
  <c r="C185" i="4"/>
  <c r="C611" i="4" s="1"/>
  <c r="C1037" i="4" s="1"/>
  <c r="C1463" i="4" s="1"/>
  <c r="D185" i="4"/>
  <c r="D611" i="4" s="1"/>
  <c r="D1037" i="4" s="1"/>
  <c r="D1463" i="4" s="1"/>
  <c r="E185" i="4"/>
  <c r="E611" i="4" s="1"/>
  <c r="E1037" i="4" s="1"/>
  <c r="E1463" i="4" s="1"/>
  <c r="I185" i="4"/>
  <c r="J185" i="4"/>
  <c r="M185" i="4" s="1"/>
  <c r="A186" i="4"/>
  <c r="A612" i="4" s="1"/>
  <c r="A1038" i="4" s="1"/>
  <c r="A1464" i="4" s="1"/>
  <c r="B186" i="4"/>
  <c r="B612" i="4" s="1"/>
  <c r="B1038" i="4" s="1"/>
  <c r="B1464" i="4" s="1"/>
  <c r="C186" i="4"/>
  <c r="C612" i="4" s="1"/>
  <c r="C1038" i="4" s="1"/>
  <c r="C1464" i="4" s="1"/>
  <c r="D186" i="4"/>
  <c r="D612" i="4" s="1"/>
  <c r="D1038" i="4" s="1"/>
  <c r="D1464" i="4" s="1"/>
  <c r="E186" i="4"/>
  <c r="E612" i="4" s="1"/>
  <c r="E1038" i="4" s="1"/>
  <c r="E1464" i="4" s="1"/>
  <c r="I186" i="4"/>
  <c r="J186" i="4"/>
  <c r="M186" i="4" s="1"/>
  <c r="A187" i="4"/>
  <c r="A613" i="4" s="1"/>
  <c r="A1039" i="4" s="1"/>
  <c r="A1465" i="4" s="1"/>
  <c r="B187" i="4"/>
  <c r="B613" i="4" s="1"/>
  <c r="B1039" i="4" s="1"/>
  <c r="B1465" i="4" s="1"/>
  <c r="C187" i="4"/>
  <c r="C613" i="4" s="1"/>
  <c r="C1039" i="4" s="1"/>
  <c r="C1465" i="4" s="1"/>
  <c r="D187" i="4"/>
  <c r="D613" i="4" s="1"/>
  <c r="D1039" i="4" s="1"/>
  <c r="D1465" i="4" s="1"/>
  <c r="E187" i="4"/>
  <c r="E613" i="4" s="1"/>
  <c r="E1039" i="4" s="1"/>
  <c r="E1465" i="4" s="1"/>
  <c r="I187" i="4"/>
  <c r="J187" i="4"/>
  <c r="M187" i="4" s="1"/>
  <c r="A188" i="4"/>
  <c r="A614" i="4" s="1"/>
  <c r="A1040" i="4" s="1"/>
  <c r="A1466" i="4" s="1"/>
  <c r="B188" i="4"/>
  <c r="B614" i="4" s="1"/>
  <c r="B1040" i="4" s="1"/>
  <c r="B1466" i="4" s="1"/>
  <c r="C188" i="4"/>
  <c r="C614" i="4" s="1"/>
  <c r="C1040" i="4" s="1"/>
  <c r="C1466" i="4" s="1"/>
  <c r="D188" i="4"/>
  <c r="D614" i="4" s="1"/>
  <c r="D1040" i="4" s="1"/>
  <c r="D1466" i="4" s="1"/>
  <c r="E188" i="4"/>
  <c r="E614" i="4" s="1"/>
  <c r="E1040" i="4" s="1"/>
  <c r="E1466" i="4" s="1"/>
  <c r="I188" i="4"/>
  <c r="J188" i="4"/>
  <c r="M188" i="4" s="1"/>
  <c r="A189" i="4"/>
  <c r="A615" i="4" s="1"/>
  <c r="A1041" i="4" s="1"/>
  <c r="A1467" i="4" s="1"/>
  <c r="B189" i="4"/>
  <c r="B615" i="4" s="1"/>
  <c r="B1041" i="4" s="1"/>
  <c r="B1467" i="4" s="1"/>
  <c r="C189" i="4"/>
  <c r="C615" i="4" s="1"/>
  <c r="C1041" i="4" s="1"/>
  <c r="C1467" i="4" s="1"/>
  <c r="D189" i="4"/>
  <c r="D615" i="4" s="1"/>
  <c r="D1041" i="4" s="1"/>
  <c r="D1467" i="4" s="1"/>
  <c r="E189" i="4"/>
  <c r="E615" i="4" s="1"/>
  <c r="E1041" i="4" s="1"/>
  <c r="E1467" i="4" s="1"/>
  <c r="I189" i="4"/>
  <c r="J189" i="4"/>
  <c r="M189" i="4" s="1"/>
  <c r="A190" i="4"/>
  <c r="A616" i="4" s="1"/>
  <c r="A1042" i="4" s="1"/>
  <c r="A1468" i="4" s="1"/>
  <c r="B190" i="4"/>
  <c r="B616" i="4" s="1"/>
  <c r="B1042" i="4" s="1"/>
  <c r="B1468" i="4" s="1"/>
  <c r="C190" i="4"/>
  <c r="C616" i="4" s="1"/>
  <c r="C1042" i="4" s="1"/>
  <c r="C1468" i="4" s="1"/>
  <c r="D190" i="4"/>
  <c r="D616" i="4" s="1"/>
  <c r="D1042" i="4" s="1"/>
  <c r="D1468" i="4" s="1"/>
  <c r="E190" i="4"/>
  <c r="E616" i="4" s="1"/>
  <c r="E1042" i="4" s="1"/>
  <c r="E1468" i="4" s="1"/>
  <c r="I190" i="4"/>
  <c r="J190" i="4"/>
  <c r="M190" i="4" s="1"/>
  <c r="A191" i="4"/>
  <c r="A617" i="4" s="1"/>
  <c r="A1043" i="4" s="1"/>
  <c r="A1469" i="4" s="1"/>
  <c r="B191" i="4"/>
  <c r="B617" i="4" s="1"/>
  <c r="B1043" i="4" s="1"/>
  <c r="B1469" i="4" s="1"/>
  <c r="C191" i="4"/>
  <c r="C617" i="4" s="1"/>
  <c r="C1043" i="4" s="1"/>
  <c r="C1469" i="4" s="1"/>
  <c r="D191" i="4"/>
  <c r="D617" i="4" s="1"/>
  <c r="D1043" i="4" s="1"/>
  <c r="D1469" i="4" s="1"/>
  <c r="E191" i="4"/>
  <c r="E617" i="4" s="1"/>
  <c r="E1043" i="4" s="1"/>
  <c r="E1469" i="4" s="1"/>
  <c r="I191" i="4"/>
  <c r="J191" i="4"/>
  <c r="M191" i="4" s="1"/>
  <c r="A192" i="4"/>
  <c r="A618" i="4" s="1"/>
  <c r="A1044" i="4" s="1"/>
  <c r="A1470" i="4" s="1"/>
  <c r="B192" i="4"/>
  <c r="B618" i="4" s="1"/>
  <c r="B1044" i="4" s="1"/>
  <c r="B1470" i="4" s="1"/>
  <c r="C192" i="4"/>
  <c r="C618" i="4" s="1"/>
  <c r="C1044" i="4" s="1"/>
  <c r="C1470" i="4" s="1"/>
  <c r="D192" i="4"/>
  <c r="D618" i="4" s="1"/>
  <c r="D1044" i="4" s="1"/>
  <c r="D1470" i="4" s="1"/>
  <c r="E192" i="4"/>
  <c r="E618" i="4" s="1"/>
  <c r="E1044" i="4" s="1"/>
  <c r="E1470" i="4" s="1"/>
  <c r="I192" i="4"/>
  <c r="J192" i="4"/>
  <c r="M192" i="4" s="1"/>
  <c r="A193" i="4"/>
  <c r="A619" i="4" s="1"/>
  <c r="A1045" i="4" s="1"/>
  <c r="A1471" i="4" s="1"/>
  <c r="B193" i="4"/>
  <c r="B619" i="4" s="1"/>
  <c r="B1045" i="4" s="1"/>
  <c r="B1471" i="4" s="1"/>
  <c r="C193" i="4"/>
  <c r="C619" i="4" s="1"/>
  <c r="C1045" i="4" s="1"/>
  <c r="C1471" i="4" s="1"/>
  <c r="D193" i="4"/>
  <c r="D619" i="4" s="1"/>
  <c r="D1045" i="4" s="1"/>
  <c r="D1471" i="4" s="1"/>
  <c r="E193" i="4"/>
  <c r="E619" i="4" s="1"/>
  <c r="E1045" i="4" s="1"/>
  <c r="E1471" i="4" s="1"/>
  <c r="I193" i="4"/>
  <c r="J193" i="4"/>
  <c r="M193" i="4" s="1"/>
  <c r="A194" i="4"/>
  <c r="A620" i="4" s="1"/>
  <c r="A1046" i="4" s="1"/>
  <c r="A1472" i="4" s="1"/>
  <c r="B194" i="4"/>
  <c r="B620" i="4" s="1"/>
  <c r="B1046" i="4" s="1"/>
  <c r="B1472" i="4" s="1"/>
  <c r="C194" i="4"/>
  <c r="C620" i="4" s="1"/>
  <c r="C1046" i="4" s="1"/>
  <c r="C1472" i="4" s="1"/>
  <c r="D194" i="4"/>
  <c r="D620" i="4" s="1"/>
  <c r="D1046" i="4" s="1"/>
  <c r="D1472" i="4" s="1"/>
  <c r="E194" i="4"/>
  <c r="E620" i="4" s="1"/>
  <c r="E1046" i="4" s="1"/>
  <c r="E1472" i="4" s="1"/>
  <c r="I194" i="4"/>
  <c r="J194" i="4"/>
  <c r="M194" i="4" s="1"/>
  <c r="A195" i="4"/>
  <c r="A621" i="4" s="1"/>
  <c r="A1047" i="4" s="1"/>
  <c r="A1473" i="4" s="1"/>
  <c r="B195" i="4"/>
  <c r="B621" i="4" s="1"/>
  <c r="B1047" i="4" s="1"/>
  <c r="B1473" i="4" s="1"/>
  <c r="C195" i="4"/>
  <c r="C621" i="4" s="1"/>
  <c r="C1047" i="4" s="1"/>
  <c r="C1473" i="4" s="1"/>
  <c r="D195" i="4"/>
  <c r="D621" i="4" s="1"/>
  <c r="D1047" i="4" s="1"/>
  <c r="D1473" i="4" s="1"/>
  <c r="E195" i="4"/>
  <c r="E621" i="4" s="1"/>
  <c r="E1047" i="4" s="1"/>
  <c r="E1473" i="4" s="1"/>
  <c r="I195" i="4"/>
  <c r="J195" i="4"/>
  <c r="M195" i="4" s="1"/>
  <c r="A196" i="4"/>
  <c r="A622" i="4" s="1"/>
  <c r="A1048" i="4" s="1"/>
  <c r="A1474" i="4" s="1"/>
  <c r="B196" i="4"/>
  <c r="B622" i="4" s="1"/>
  <c r="B1048" i="4" s="1"/>
  <c r="B1474" i="4" s="1"/>
  <c r="C196" i="4"/>
  <c r="C622" i="4" s="1"/>
  <c r="C1048" i="4" s="1"/>
  <c r="C1474" i="4" s="1"/>
  <c r="D196" i="4"/>
  <c r="D622" i="4" s="1"/>
  <c r="D1048" i="4" s="1"/>
  <c r="D1474" i="4" s="1"/>
  <c r="E196" i="4"/>
  <c r="E622" i="4" s="1"/>
  <c r="E1048" i="4" s="1"/>
  <c r="E1474" i="4" s="1"/>
  <c r="I196" i="4"/>
  <c r="J196" i="4"/>
  <c r="M196" i="4" s="1"/>
  <c r="A197" i="4"/>
  <c r="A623" i="4" s="1"/>
  <c r="A1049" i="4" s="1"/>
  <c r="A1475" i="4" s="1"/>
  <c r="B197" i="4"/>
  <c r="B623" i="4" s="1"/>
  <c r="B1049" i="4" s="1"/>
  <c r="B1475" i="4" s="1"/>
  <c r="C197" i="4"/>
  <c r="C623" i="4" s="1"/>
  <c r="C1049" i="4" s="1"/>
  <c r="C1475" i="4" s="1"/>
  <c r="D197" i="4"/>
  <c r="D623" i="4" s="1"/>
  <c r="D1049" i="4" s="1"/>
  <c r="D1475" i="4" s="1"/>
  <c r="E197" i="4"/>
  <c r="E623" i="4" s="1"/>
  <c r="E1049" i="4" s="1"/>
  <c r="E1475" i="4" s="1"/>
  <c r="I197" i="4"/>
  <c r="J197" i="4"/>
  <c r="M197" i="4" s="1"/>
  <c r="A198" i="4"/>
  <c r="A624" i="4" s="1"/>
  <c r="A1050" i="4" s="1"/>
  <c r="A1476" i="4" s="1"/>
  <c r="B198" i="4"/>
  <c r="B624" i="4" s="1"/>
  <c r="B1050" i="4" s="1"/>
  <c r="B1476" i="4" s="1"/>
  <c r="C198" i="4"/>
  <c r="C624" i="4" s="1"/>
  <c r="C1050" i="4" s="1"/>
  <c r="C1476" i="4" s="1"/>
  <c r="D198" i="4"/>
  <c r="D624" i="4" s="1"/>
  <c r="D1050" i="4" s="1"/>
  <c r="D1476" i="4" s="1"/>
  <c r="E198" i="4"/>
  <c r="E624" i="4" s="1"/>
  <c r="E1050" i="4" s="1"/>
  <c r="E1476" i="4" s="1"/>
  <c r="I198" i="4"/>
  <c r="J198" i="4"/>
  <c r="M198" i="4" s="1"/>
  <c r="A199" i="4"/>
  <c r="A625" i="4" s="1"/>
  <c r="A1051" i="4" s="1"/>
  <c r="A1477" i="4" s="1"/>
  <c r="B199" i="4"/>
  <c r="B625" i="4" s="1"/>
  <c r="B1051" i="4" s="1"/>
  <c r="B1477" i="4" s="1"/>
  <c r="C199" i="4"/>
  <c r="C625" i="4" s="1"/>
  <c r="C1051" i="4" s="1"/>
  <c r="C1477" i="4" s="1"/>
  <c r="D199" i="4"/>
  <c r="D625" i="4" s="1"/>
  <c r="D1051" i="4" s="1"/>
  <c r="D1477" i="4" s="1"/>
  <c r="E199" i="4"/>
  <c r="E625" i="4" s="1"/>
  <c r="E1051" i="4" s="1"/>
  <c r="E1477" i="4" s="1"/>
  <c r="I199" i="4"/>
  <c r="J199" i="4"/>
  <c r="M199" i="4" s="1"/>
  <c r="A200" i="4"/>
  <c r="A626" i="4" s="1"/>
  <c r="A1052" i="4" s="1"/>
  <c r="A1478" i="4" s="1"/>
  <c r="B200" i="4"/>
  <c r="B626" i="4" s="1"/>
  <c r="B1052" i="4" s="1"/>
  <c r="B1478" i="4" s="1"/>
  <c r="C200" i="4"/>
  <c r="C626" i="4" s="1"/>
  <c r="C1052" i="4" s="1"/>
  <c r="C1478" i="4" s="1"/>
  <c r="D200" i="4"/>
  <c r="D626" i="4" s="1"/>
  <c r="D1052" i="4" s="1"/>
  <c r="D1478" i="4" s="1"/>
  <c r="E200" i="4"/>
  <c r="E626" i="4" s="1"/>
  <c r="E1052" i="4" s="1"/>
  <c r="E1478" i="4" s="1"/>
  <c r="I200" i="4"/>
  <c r="J200" i="4"/>
  <c r="M200" i="4" s="1"/>
  <c r="A201" i="4"/>
  <c r="A627" i="4" s="1"/>
  <c r="A1053" i="4" s="1"/>
  <c r="A1479" i="4" s="1"/>
  <c r="B201" i="4"/>
  <c r="B627" i="4" s="1"/>
  <c r="B1053" i="4" s="1"/>
  <c r="B1479" i="4" s="1"/>
  <c r="C201" i="4"/>
  <c r="C627" i="4" s="1"/>
  <c r="C1053" i="4" s="1"/>
  <c r="C1479" i="4" s="1"/>
  <c r="D201" i="4"/>
  <c r="D627" i="4" s="1"/>
  <c r="D1053" i="4" s="1"/>
  <c r="D1479" i="4" s="1"/>
  <c r="E201" i="4"/>
  <c r="E627" i="4" s="1"/>
  <c r="E1053" i="4" s="1"/>
  <c r="E1479" i="4" s="1"/>
  <c r="I201" i="4"/>
  <c r="J201" i="4"/>
  <c r="M201" i="4" s="1"/>
  <c r="A202" i="4"/>
  <c r="A628" i="4" s="1"/>
  <c r="A1054" i="4" s="1"/>
  <c r="A1480" i="4" s="1"/>
  <c r="B202" i="4"/>
  <c r="B628" i="4" s="1"/>
  <c r="B1054" i="4" s="1"/>
  <c r="B1480" i="4" s="1"/>
  <c r="C202" i="4"/>
  <c r="C628" i="4" s="1"/>
  <c r="C1054" i="4" s="1"/>
  <c r="C1480" i="4" s="1"/>
  <c r="D202" i="4"/>
  <c r="D628" i="4" s="1"/>
  <c r="D1054" i="4" s="1"/>
  <c r="D1480" i="4" s="1"/>
  <c r="E202" i="4"/>
  <c r="E628" i="4" s="1"/>
  <c r="E1054" i="4" s="1"/>
  <c r="E1480" i="4" s="1"/>
  <c r="I202" i="4"/>
  <c r="J202" i="4"/>
  <c r="M202" i="4" s="1"/>
  <c r="A203" i="4"/>
  <c r="A629" i="4" s="1"/>
  <c r="A1055" i="4" s="1"/>
  <c r="A1481" i="4" s="1"/>
  <c r="B203" i="4"/>
  <c r="B629" i="4" s="1"/>
  <c r="B1055" i="4" s="1"/>
  <c r="B1481" i="4" s="1"/>
  <c r="C203" i="4"/>
  <c r="C629" i="4" s="1"/>
  <c r="C1055" i="4" s="1"/>
  <c r="C1481" i="4" s="1"/>
  <c r="D203" i="4"/>
  <c r="D629" i="4" s="1"/>
  <c r="D1055" i="4" s="1"/>
  <c r="D1481" i="4" s="1"/>
  <c r="E203" i="4"/>
  <c r="E629" i="4" s="1"/>
  <c r="E1055" i="4" s="1"/>
  <c r="E1481" i="4" s="1"/>
  <c r="I203" i="4"/>
  <c r="J203" i="4"/>
  <c r="M203" i="4" s="1"/>
  <c r="A204" i="4"/>
  <c r="A630" i="4" s="1"/>
  <c r="A1056" i="4" s="1"/>
  <c r="A1482" i="4" s="1"/>
  <c r="B204" i="4"/>
  <c r="B630" i="4" s="1"/>
  <c r="B1056" i="4" s="1"/>
  <c r="B1482" i="4" s="1"/>
  <c r="C204" i="4"/>
  <c r="C630" i="4" s="1"/>
  <c r="C1056" i="4" s="1"/>
  <c r="C1482" i="4" s="1"/>
  <c r="D204" i="4"/>
  <c r="D630" i="4" s="1"/>
  <c r="D1056" i="4" s="1"/>
  <c r="D1482" i="4" s="1"/>
  <c r="E204" i="4"/>
  <c r="E630" i="4" s="1"/>
  <c r="E1056" i="4" s="1"/>
  <c r="E1482" i="4" s="1"/>
  <c r="I204" i="4"/>
  <c r="J204" i="4"/>
  <c r="M204" i="4" s="1"/>
  <c r="A205" i="4"/>
  <c r="A631" i="4" s="1"/>
  <c r="A1057" i="4" s="1"/>
  <c r="A1483" i="4" s="1"/>
  <c r="B205" i="4"/>
  <c r="B631" i="4" s="1"/>
  <c r="B1057" i="4" s="1"/>
  <c r="B1483" i="4" s="1"/>
  <c r="C205" i="4"/>
  <c r="C631" i="4" s="1"/>
  <c r="C1057" i="4" s="1"/>
  <c r="C1483" i="4" s="1"/>
  <c r="D205" i="4"/>
  <c r="D631" i="4" s="1"/>
  <c r="D1057" i="4" s="1"/>
  <c r="D1483" i="4" s="1"/>
  <c r="E205" i="4"/>
  <c r="E631" i="4" s="1"/>
  <c r="E1057" i="4" s="1"/>
  <c r="E1483" i="4" s="1"/>
  <c r="I205" i="4"/>
  <c r="J205" i="4"/>
  <c r="M205" i="4" s="1"/>
  <c r="A206" i="4"/>
  <c r="A632" i="4" s="1"/>
  <c r="A1058" i="4" s="1"/>
  <c r="A1484" i="4" s="1"/>
  <c r="B206" i="4"/>
  <c r="B632" i="4" s="1"/>
  <c r="B1058" i="4" s="1"/>
  <c r="B1484" i="4" s="1"/>
  <c r="C206" i="4"/>
  <c r="C632" i="4" s="1"/>
  <c r="C1058" i="4" s="1"/>
  <c r="C1484" i="4" s="1"/>
  <c r="D206" i="4"/>
  <c r="D632" i="4" s="1"/>
  <c r="D1058" i="4" s="1"/>
  <c r="D1484" i="4" s="1"/>
  <c r="E206" i="4"/>
  <c r="E632" i="4" s="1"/>
  <c r="E1058" i="4" s="1"/>
  <c r="E1484" i="4" s="1"/>
  <c r="I206" i="4"/>
  <c r="J206" i="4"/>
  <c r="M206" i="4" s="1"/>
  <c r="A207" i="4"/>
  <c r="A633" i="4" s="1"/>
  <c r="A1059" i="4" s="1"/>
  <c r="A1485" i="4" s="1"/>
  <c r="B207" i="4"/>
  <c r="B633" i="4" s="1"/>
  <c r="B1059" i="4" s="1"/>
  <c r="B1485" i="4" s="1"/>
  <c r="C207" i="4"/>
  <c r="C633" i="4" s="1"/>
  <c r="C1059" i="4" s="1"/>
  <c r="C1485" i="4" s="1"/>
  <c r="D207" i="4"/>
  <c r="D633" i="4" s="1"/>
  <c r="D1059" i="4" s="1"/>
  <c r="D1485" i="4" s="1"/>
  <c r="E207" i="4"/>
  <c r="E633" i="4" s="1"/>
  <c r="E1059" i="4" s="1"/>
  <c r="E1485" i="4" s="1"/>
  <c r="I207" i="4"/>
  <c r="J207" i="4"/>
  <c r="M207" i="4" s="1"/>
  <c r="A208" i="4"/>
  <c r="A634" i="4" s="1"/>
  <c r="A1060" i="4" s="1"/>
  <c r="A1486" i="4" s="1"/>
  <c r="B208" i="4"/>
  <c r="B634" i="4" s="1"/>
  <c r="B1060" i="4" s="1"/>
  <c r="B1486" i="4" s="1"/>
  <c r="C208" i="4"/>
  <c r="C634" i="4" s="1"/>
  <c r="C1060" i="4" s="1"/>
  <c r="C1486" i="4" s="1"/>
  <c r="D208" i="4"/>
  <c r="D634" i="4" s="1"/>
  <c r="D1060" i="4" s="1"/>
  <c r="D1486" i="4" s="1"/>
  <c r="E208" i="4"/>
  <c r="E634" i="4" s="1"/>
  <c r="E1060" i="4" s="1"/>
  <c r="E1486" i="4" s="1"/>
  <c r="I208" i="4"/>
  <c r="J208" i="4"/>
  <c r="M208" i="4" s="1"/>
  <c r="A209" i="4"/>
  <c r="A635" i="4" s="1"/>
  <c r="A1061" i="4" s="1"/>
  <c r="A1487" i="4" s="1"/>
  <c r="B209" i="4"/>
  <c r="B635" i="4" s="1"/>
  <c r="B1061" i="4" s="1"/>
  <c r="B1487" i="4" s="1"/>
  <c r="C209" i="4"/>
  <c r="C635" i="4" s="1"/>
  <c r="C1061" i="4" s="1"/>
  <c r="C1487" i="4" s="1"/>
  <c r="D209" i="4"/>
  <c r="D635" i="4" s="1"/>
  <c r="D1061" i="4" s="1"/>
  <c r="D1487" i="4" s="1"/>
  <c r="E209" i="4"/>
  <c r="E635" i="4" s="1"/>
  <c r="E1061" i="4" s="1"/>
  <c r="E1487" i="4" s="1"/>
  <c r="I209" i="4"/>
  <c r="J209" i="4"/>
  <c r="M209" i="4" s="1"/>
  <c r="A210" i="4"/>
  <c r="A636" i="4" s="1"/>
  <c r="A1062" i="4" s="1"/>
  <c r="A1488" i="4" s="1"/>
  <c r="B210" i="4"/>
  <c r="B636" i="4" s="1"/>
  <c r="B1062" i="4" s="1"/>
  <c r="B1488" i="4" s="1"/>
  <c r="C210" i="4"/>
  <c r="C636" i="4" s="1"/>
  <c r="C1062" i="4" s="1"/>
  <c r="C1488" i="4" s="1"/>
  <c r="D210" i="4"/>
  <c r="D636" i="4" s="1"/>
  <c r="D1062" i="4" s="1"/>
  <c r="D1488" i="4" s="1"/>
  <c r="E210" i="4"/>
  <c r="E636" i="4" s="1"/>
  <c r="E1062" i="4" s="1"/>
  <c r="E1488" i="4" s="1"/>
  <c r="I210" i="4"/>
  <c r="J210" i="4"/>
  <c r="M210" i="4" s="1"/>
  <c r="A211" i="4"/>
  <c r="A637" i="4" s="1"/>
  <c r="A1063" i="4" s="1"/>
  <c r="A1489" i="4" s="1"/>
  <c r="B211" i="4"/>
  <c r="B637" i="4" s="1"/>
  <c r="B1063" i="4" s="1"/>
  <c r="B1489" i="4" s="1"/>
  <c r="C211" i="4"/>
  <c r="C637" i="4" s="1"/>
  <c r="C1063" i="4" s="1"/>
  <c r="C1489" i="4" s="1"/>
  <c r="D211" i="4"/>
  <c r="D637" i="4" s="1"/>
  <c r="D1063" i="4" s="1"/>
  <c r="D1489" i="4" s="1"/>
  <c r="E211" i="4"/>
  <c r="E637" i="4" s="1"/>
  <c r="E1063" i="4" s="1"/>
  <c r="E1489" i="4" s="1"/>
  <c r="I211" i="4"/>
  <c r="J211" i="4"/>
  <c r="M211" i="4" s="1"/>
  <c r="A212" i="4"/>
  <c r="A638" i="4" s="1"/>
  <c r="A1064" i="4" s="1"/>
  <c r="A1490" i="4" s="1"/>
  <c r="B212" i="4"/>
  <c r="B638" i="4" s="1"/>
  <c r="B1064" i="4" s="1"/>
  <c r="B1490" i="4" s="1"/>
  <c r="C212" i="4"/>
  <c r="C638" i="4" s="1"/>
  <c r="C1064" i="4" s="1"/>
  <c r="C1490" i="4" s="1"/>
  <c r="D212" i="4"/>
  <c r="D638" i="4" s="1"/>
  <c r="D1064" i="4" s="1"/>
  <c r="D1490" i="4" s="1"/>
  <c r="E212" i="4"/>
  <c r="E638" i="4" s="1"/>
  <c r="E1064" i="4" s="1"/>
  <c r="E1490" i="4" s="1"/>
  <c r="I212" i="4"/>
  <c r="J212" i="4"/>
  <c r="M212" i="4" s="1"/>
  <c r="A213" i="4"/>
  <c r="A639" i="4" s="1"/>
  <c r="A1065" i="4" s="1"/>
  <c r="A1491" i="4" s="1"/>
  <c r="B213" i="4"/>
  <c r="B639" i="4" s="1"/>
  <c r="B1065" i="4" s="1"/>
  <c r="B1491" i="4" s="1"/>
  <c r="C213" i="4"/>
  <c r="C639" i="4" s="1"/>
  <c r="C1065" i="4" s="1"/>
  <c r="C1491" i="4" s="1"/>
  <c r="D213" i="4"/>
  <c r="D639" i="4" s="1"/>
  <c r="D1065" i="4" s="1"/>
  <c r="D1491" i="4" s="1"/>
  <c r="E213" i="4"/>
  <c r="E639" i="4" s="1"/>
  <c r="E1065" i="4" s="1"/>
  <c r="E1491" i="4" s="1"/>
  <c r="I213" i="4"/>
  <c r="J213" i="4"/>
  <c r="M213" i="4" s="1"/>
  <c r="A214" i="4"/>
  <c r="A640" i="4" s="1"/>
  <c r="A1066" i="4" s="1"/>
  <c r="A1492" i="4" s="1"/>
  <c r="B214" i="4"/>
  <c r="B640" i="4" s="1"/>
  <c r="B1066" i="4" s="1"/>
  <c r="B1492" i="4" s="1"/>
  <c r="C214" i="4"/>
  <c r="C640" i="4" s="1"/>
  <c r="C1066" i="4" s="1"/>
  <c r="C1492" i="4" s="1"/>
  <c r="D214" i="4"/>
  <c r="D640" i="4" s="1"/>
  <c r="D1066" i="4" s="1"/>
  <c r="D1492" i="4" s="1"/>
  <c r="E214" i="4"/>
  <c r="E640" i="4" s="1"/>
  <c r="E1066" i="4" s="1"/>
  <c r="E1492" i="4" s="1"/>
  <c r="I214" i="4"/>
  <c r="J214" i="4"/>
  <c r="M214" i="4" s="1"/>
  <c r="A215" i="4"/>
  <c r="A641" i="4" s="1"/>
  <c r="A1067" i="4" s="1"/>
  <c r="A1493" i="4" s="1"/>
  <c r="B215" i="4"/>
  <c r="B641" i="4" s="1"/>
  <c r="B1067" i="4" s="1"/>
  <c r="B1493" i="4" s="1"/>
  <c r="C215" i="4"/>
  <c r="C641" i="4" s="1"/>
  <c r="C1067" i="4" s="1"/>
  <c r="C1493" i="4" s="1"/>
  <c r="D215" i="4"/>
  <c r="D641" i="4" s="1"/>
  <c r="D1067" i="4" s="1"/>
  <c r="D1493" i="4" s="1"/>
  <c r="E215" i="4"/>
  <c r="E641" i="4" s="1"/>
  <c r="E1067" i="4" s="1"/>
  <c r="E1493" i="4" s="1"/>
  <c r="I215" i="4"/>
  <c r="J215" i="4"/>
  <c r="M215" i="4" s="1"/>
  <c r="A216" i="4"/>
  <c r="A642" i="4" s="1"/>
  <c r="A1068" i="4" s="1"/>
  <c r="A1494" i="4" s="1"/>
  <c r="B216" i="4"/>
  <c r="B642" i="4" s="1"/>
  <c r="B1068" i="4" s="1"/>
  <c r="B1494" i="4" s="1"/>
  <c r="C216" i="4"/>
  <c r="C642" i="4" s="1"/>
  <c r="C1068" i="4" s="1"/>
  <c r="C1494" i="4" s="1"/>
  <c r="D216" i="4"/>
  <c r="D642" i="4" s="1"/>
  <c r="D1068" i="4" s="1"/>
  <c r="D1494" i="4" s="1"/>
  <c r="E216" i="4"/>
  <c r="E642" i="4" s="1"/>
  <c r="E1068" i="4" s="1"/>
  <c r="E1494" i="4" s="1"/>
  <c r="I216" i="4"/>
  <c r="J216" i="4"/>
  <c r="M216" i="4" s="1"/>
  <c r="A217" i="4"/>
  <c r="A643" i="4" s="1"/>
  <c r="A1069" i="4" s="1"/>
  <c r="A1495" i="4" s="1"/>
  <c r="B217" i="4"/>
  <c r="B643" i="4" s="1"/>
  <c r="B1069" i="4" s="1"/>
  <c r="B1495" i="4" s="1"/>
  <c r="C217" i="4"/>
  <c r="C643" i="4" s="1"/>
  <c r="C1069" i="4" s="1"/>
  <c r="C1495" i="4" s="1"/>
  <c r="D217" i="4"/>
  <c r="D643" i="4" s="1"/>
  <c r="D1069" i="4" s="1"/>
  <c r="D1495" i="4" s="1"/>
  <c r="E217" i="4"/>
  <c r="E643" i="4" s="1"/>
  <c r="E1069" i="4" s="1"/>
  <c r="E1495" i="4" s="1"/>
  <c r="I217" i="4"/>
  <c r="J217" i="4"/>
  <c r="M217" i="4" s="1"/>
  <c r="A218" i="4"/>
  <c r="A644" i="4" s="1"/>
  <c r="A1070" i="4" s="1"/>
  <c r="A1496" i="4" s="1"/>
  <c r="B218" i="4"/>
  <c r="B644" i="4" s="1"/>
  <c r="B1070" i="4" s="1"/>
  <c r="B1496" i="4" s="1"/>
  <c r="C218" i="4"/>
  <c r="C644" i="4" s="1"/>
  <c r="C1070" i="4" s="1"/>
  <c r="C1496" i="4" s="1"/>
  <c r="D218" i="4"/>
  <c r="D644" i="4" s="1"/>
  <c r="D1070" i="4" s="1"/>
  <c r="D1496" i="4" s="1"/>
  <c r="E218" i="4"/>
  <c r="E644" i="4" s="1"/>
  <c r="E1070" i="4" s="1"/>
  <c r="E1496" i="4" s="1"/>
  <c r="I218" i="4"/>
  <c r="J218" i="4"/>
  <c r="M218" i="4" s="1"/>
  <c r="A219" i="4"/>
  <c r="A645" i="4" s="1"/>
  <c r="A1071" i="4" s="1"/>
  <c r="A1497" i="4" s="1"/>
  <c r="B219" i="4"/>
  <c r="B645" i="4" s="1"/>
  <c r="B1071" i="4" s="1"/>
  <c r="B1497" i="4" s="1"/>
  <c r="C219" i="4"/>
  <c r="C645" i="4" s="1"/>
  <c r="C1071" i="4" s="1"/>
  <c r="C1497" i="4" s="1"/>
  <c r="D219" i="4"/>
  <c r="D645" i="4" s="1"/>
  <c r="D1071" i="4" s="1"/>
  <c r="D1497" i="4" s="1"/>
  <c r="E219" i="4"/>
  <c r="E645" i="4" s="1"/>
  <c r="E1071" i="4" s="1"/>
  <c r="E1497" i="4" s="1"/>
  <c r="I219" i="4"/>
  <c r="J219" i="4"/>
  <c r="M219" i="4" s="1"/>
  <c r="A220" i="4"/>
  <c r="A646" i="4" s="1"/>
  <c r="A1072" i="4" s="1"/>
  <c r="A1498" i="4" s="1"/>
  <c r="B220" i="4"/>
  <c r="B646" i="4" s="1"/>
  <c r="B1072" i="4" s="1"/>
  <c r="B1498" i="4" s="1"/>
  <c r="C220" i="4"/>
  <c r="C646" i="4" s="1"/>
  <c r="C1072" i="4" s="1"/>
  <c r="C1498" i="4" s="1"/>
  <c r="D220" i="4"/>
  <c r="D646" i="4" s="1"/>
  <c r="D1072" i="4" s="1"/>
  <c r="D1498" i="4" s="1"/>
  <c r="E220" i="4"/>
  <c r="E646" i="4" s="1"/>
  <c r="E1072" i="4" s="1"/>
  <c r="E1498" i="4" s="1"/>
  <c r="I220" i="4"/>
  <c r="J220" i="4"/>
  <c r="M220" i="4" s="1"/>
  <c r="A221" i="4"/>
  <c r="A647" i="4" s="1"/>
  <c r="A1073" i="4" s="1"/>
  <c r="A1499" i="4" s="1"/>
  <c r="B221" i="4"/>
  <c r="B647" i="4" s="1"/>
  <c r="B1073" i="4" s="1"/>
  <c r="B1499" i="4" s="1"/>
  <c r="C221" i="4"/>
  <c r="C647" i="4" s="1"/>
  <c r="C1073" i="4" s="1"/>
  <c r="C1499" i="4" s="1"/>
  <c r="D221" i="4"/>
  <c r="D647" i="4" s="1"/>
  <c r="D1073" i="4" s="1"/>
  <c r="D1499" i="4" s="1"/>
  <c r="E221" i="4"/>
  <c r="E647" i="4" s="1"/>
  <c r="E1073" i="4" s="1"/>
  <c r="E1499" i="4" s="1"/>
  <c r="I221" i="4"/>
  <c r="J221" i="4"/>
  <c r="M221" i="4" s="1"/>
  <c r="A222" i="4"/>
  <c r="A648" i="4" s="1"/>
  <c r="A1074" i="4" s="1"/>
  <c r="A1500" i="4" s="1"/>
  <c r="B222" i="4"/>
  <c r="B648" i="4" s="1"/>
  <c r="B1074" i="4" s="1"/>
  <c r="B1500" i="4" s="1"/>
  <c r="C222" i="4"/>
  <c r="C648" i="4" s="1"/>
  <c r="C1074" i="4" s="1"/>
  <c r="C1500" i="4" s="1"/>
  <c r="D222" i="4"/>
  <c r="D648" i="4" s="1"/>
  <c r="D1074" i="4" s="1"/>
  <c r="D1500" i="4" s="1"/>
  <c r="E222" i="4"/>
  <c r="E648" i="4" s="1"/>
  <c r="E1074" i="4" s="1"/>
  <c r="E1500" i="4" s="1"/>
  <c r="I222" i="4"/>
  <c r="J222" i="4"/>
  <c r="M222" i="4" s="1"/>
  <c r="A223" i="4"/>
  <c r="A649" i="4" s="1"/>
  <c r="A1075" i="4" s="1"/>
  <c r="A1501" i="4" s="1"/>
  <c r="B223" i="4"/>
  <c r="B649" i="4" s="1"/>
  <c r="B1075" i="4" s="1"/>
  <c r="B1501" i="4" s="1"/>
  <c r="C223" i="4"/>
  <c r="C649" i="4" s="1"/>
  <c r="C1075" i="4" s="1"/>
  <c r="C1501" i="4" s="1"/>
  <c r="D223" i="4"/>
  <c r="D649" i="4" s="1"/>
  <c r="D1075" i="4" s="1"/>
  <c r="D1501" i="4" s="1"/>
  <c r="E223" i="4"/>
  <c r="E649" i="4" s="1"/>
  <c r="E1075" i="4" s="1"/>
  <c r="E1501" i="4" s="1"/>
  <c r="I223" i="4"/>
  <c r="J223" i="4"/>
  <c r="M223" i="4" s="1"/>
  <c r="A224" i="4"/>
  <c r="A650" i="4" s="1"/>
  <c r="A1076" i="4" s="1"/>
  <c r="A1502" i="4" s="1"/>
  <c r="B224" i="4"/>
  <c r="B650" i="4" s="1"/>
  <c r="B1076" i="4" s="1"/>
  <c r="B1502" i="4" s="1"/>
  <c r="C224" i="4"/>
  <c r="C650" i="4" s="1"/>
  <c r="C1076" i="4" s="1"/>
  <c r="C1502" i="4" s="1"/>
  <c r="D224" i="4"/>
  <c r="D650" i="4" s="1"/>
  <c r="D1076" i="4" s="1"/>
  <c r="D1502" i="4" s="1"/>
  <c r="E224" i="4"/>
  <c r="E650" i="4" s="1"/>
  <c r="E1076" i="4" s="1"/>
  <c r="E1502" i="4" s="1"/>
  <c r="I224" i="4"/>
  <c r="J224" i="4"/>
  <c r="M224" i="4" s="1"/>
  <c r="A225" i="4"/>
  <c r="A651" i="4" s="1"/>
  <c r="A1077" i="4" s="1"/>
  <c r="A1503" i="4" s="1"/>
  <c r="B225" i="4"/>
  <c r="B651" i="4" s="1"/>
  <c r="B1077" i="4" s="1"/>
  <c r="B1503" i="4" s="1"/>
  <c r="C225" i="4"/>
  <c r="C651" i="4" s="1"/>
  <c r="C1077" i="4" s="1"/>
  <c r="C1503" i="4" s="1"/>
  <c r="D225" i="4"/>
  <c r="D651" i="4" s="1"/>
  <c r="D1077" i="4" s="1"/>
  <c r="D1503" i="4" s="1"/>
  <c r="E225" i="4"/>
  <c r="E651" i="4" s="1"/>
  <c r="E1077" i="4" s="1"/>
  <c r="E1503" i="4" s="1"/>
  <c r="I225" i="4"/>
  <c r="J225" i="4"/>
  <c r="M225" i="4" s="1"/>
  <c r="A226" i="4"/>
  <c r="A652" i="4" s="1"/>
  <c r="A1078" i="4" s="1"/>
  <c r="A1504" i="4" s="1"/>
  <c r="B226" i="4"/>
  <c r="B652" i="4" s="1"/>
  <c r="B1078" i="4" s="1"/>
  <c r="B1504" i="4" s="1"/>
  <c r="C226" i="4"/>
  <c r="C652" i="4" s="1"/>
  <c r="C1078" i="4" s="1"/>
  <c r="C1504" i="4" s="1"/>
  <c r="D226" i="4"/>
  <c r="D652" i="4" s="1"/>
  <c r="D1078" i="4" s="1"/>
  <c r="D1504" i="4" s="1"/>
  <c r="E226" i="4"/>
  <c r="E652" i="4" s="1"/>
  <c r="E1078" i="4" s="1"/>
  <c r="E1504" i="4" s="1"/>
  <c r="I226" i="4"/>
  <c r="J226" i="4"/>
  <c r="M226" i="4" s="1"/>
  <c r="A227" i="4"/>
  <c r="A653" i="4" s="1"/>
  <c r="A1079" i="4" s="1"/>
  <c r="A1505" i="4" s="1"/>
  <c r="B227" i="4"/>
  <c r="B653" i="4" s="1"/>
  <c r="B1079" i="4" s="1"/>
  <c r="B1505" i="4" s="1"/>
  <c r="C227" i="4"/>
  <c r="C653" i="4" s="1"/>
  <c r="C1079" i="4" s="1"/>
  <c r="C1505" i="4" s="1"/>
  <c r="D227" i="4"/>
  <c r="D653" i="4" s="1"/>
  <c r="D1079" i="4" s="1"/>
  <c r="D1505" i="4" s="1"/>
  <c r="E227" i="4"/>
  <c r="E653" i="4" s="1"/>
  <c r="E1079" i="4" s="1"/>
  <c r="E1505" i="4" s="1"/>
  <c r="I227" i="4"/>
  <c r="J227" i="4"/>
  <c r="M227" i="4" s="1"/>
  <c r="A228" i="4"/>
  <c r="A654" i="4" s="1"/>
  <c r="A1080" i="4" s="1"/>
  <c r="A1506" i="4" s="1"/>
  <c r="B228" i="4"/>
  <c r="B654" i="4" s="1"/>
  <c r="B1080" i="4" s="1"/>
  <c r="B1506" i="4" s="1"/>
  <c r="C228" i="4"/>
  <c r="C654" i="4" s="1"/>
  <c r="C1080" i="4" s="1"/>
  <c r="C1506" i="4" s="1"/>
  <c r="D228" i="4"/>
  <c r="D654" i="4" s="1"/>
  <c r="D1080" i="4" s="1"/>
  <c r="D1506" i="4" s="1"/>
  <c r="E228" i="4"/>
  <c r="E654" i="4" s="1"/>
  <c r="E1080" i="4" s="1"/>
  <c r="E1506" i="4" s="1"/>
  <c r="I228" i="4"/>
  <c r="J228" i="4"/>
  <c r="M228" i="4" s="1"/>
  <c r="A229" i="4"/>
  <c r="A655" i="4" s="1"/>
  <c r="A1081" i="4" s="1"/>
  <c r="A1507" i="4" s="1"/>
  <c r="B229" i="4"/>
  <c r="B655" i="4" s="1"/>
  <c r="B1081" i="4" s="1"/>
  <c r="B1507" i="4" s="1"/>
  <c r="C229" i="4"/>
  <c r="C655" i="4" s="1"/>
  <c r="C1081" i="4" s="1"/>
  <c r="C1507" i="4" s="1"/>
  <c r="D229" i="4"/>
  <c r="D655" i="4" s="1"/>
  <c r="D1081" i="4" s="1"/>
  <c r="D1507" i="4" s="1"/>
  <c r="E229" i="4"/>
  <c r="E655" i="4" s="1"/>
  <c r="E1081" i="4" s="1"/>
  <c r="E1507" i="4" s="1"/>
  <c r="I229" i="4"/>
  <c r="J229" i="4"/>
  <c r="M229" i="4" s="1"/>
  <c r="A230" i="4"/>
  <c r="A656" i="4" s="1"/>
  <c r="A1082" i="4" s="1"/>
  <c r="A1508" i="4" s="1"/>
  <c r="B230" i="4"/>
  <c r="B656" i="4" s="1"/>
  <c r="B1082" i="4" s="1"/>
  <c r="B1508" i="4" s="1"/>
  <c r="C230" i="4"/>
  <c r="C656" i="4" s="1"/>
  <c r="C1082" i="4" s="1"/>
  <c r="C1508" i="4" s="1"/>
  <c r="D230" i="4"/>
  <c r="D656" i="4" s="1"/>
  <c r="D1082" i="4" s="1"/>
  <c r="D1508" i="4" s="1"/>
  <c r="E230" i="4"/>
  <c r="E656" i="4" s="1"/>
  <c r="E1082" i="4" s="1"/>
  <c r="E1508" i="4" s="1"/>
  <c r="I230" i="4"/>
  <c r="J230" i="4"/>
  <c r="M230" i="4" s="1"/>
  <c r="A231" i="4"/>
  <c r="A657" i="4" s="1"/>
  <c r="A1083" i="4" s="1"/>
  <c r="A1509" i="4" s="1"/>
  <c r="B231" i="4"/>
  <c r="B657" i="4" s="1"/>
  <c r="B1083" i="4" s="1"/>
  <c r="B1509" i="4" s="1"/>
  <c r="C231" i="4"/>
  <c r="C657" i="4" s="1"/>
  <c r="C1083" i="4" s="1"/>
  <c r="C1509" i="4" s="1"/>
  <c r="D231" i="4"/>
  <c r="D657" i="4" s="1"/>
  <c r="D1083" i="4" s="1"/>
  <c r="D1509" i="4" s="1"/>
  <c r="E231" i="4"/>
  <c r="E657" i="4" s="1"/>
  <c r="E1083" i="4" s="1"/>
  <c r="E1509" i="4" s="1"/>
  <c r="I231" i="4"/>
  <c r="J231" i="4"/>
  <c r="M231" i="4" s="1"/>
  <c r="A232" i="4"/>
  <c r="A658" i="4" s="1"/>
  <c r="A1084" i="4" s="1"/>
  <c r="A1510" i="4" s="1"/>
  <c r="B232" i="4"/>
  <c r="B658" i="4" s="1"/>
  <c r="B1084" i="4" s="1"/>
  <c r="B1510" i="4" s="1"/>
  <c r="C232" i="4"/>
  <c r="C658" i="4" s="1"/>
  <c r="C1084" i="4" s="1"/>
  <c r="C1510" i="4" s="1"/>
  <c r="D232" i="4"/>
  <c r="D658" i="4" s="1"/>
  <c r="D1084" i="4" s="1"/>
  <c r="D1510" i="4" s="1"/>
  <c r="E232" i="4"/>
  <c r="E658" i="4" s="1"/>
  <c r="E1084" i="4" s="1"/>
  <c r="E1510" i="4" s="1"/>
  <c r="I232" i="4"/>
  <c r="J232" i="4"/>
  <c r="M232" i="4" s="1"/>
  <c r="A233" i="4"/>
  <c r="A659" i="4" s="1"/>
  <c r="A1085" i="4" s="1"/>
  <c r="A1511" i="4" s="1"/>
  <c r="B233" i="4"/>
  <c r="B659" i="4" s="1"/>
  <c r="B1085" i="4" s="1"/>
  <c r="B1511" i="4" s="1"/>
  <c r="C233" i="4"/>
  <c r="C659" i="4" s="1"/>
  <c r="C1085" i="4" s="1"/>
  <c r="C1511" i="4" s="1"/>
  <c r="D233" i="4"/>
  <c r="D659" i="4" s="1"/>
  <c r="D1085" i="4" s="1"/>
  <c r="D1511" i="4" s="1"/>
  <c r="E233" i="4"/>
  <c r="E659" i="4" s="1"/>
  <c r="E1085" i="4" s="1"/>
  <c r="E1511" i="4" s="1"/>
  <c r="I233" i="4"/>
  <c r="J233" i="4"/>
  <c r="M233" i="4" s="1"/>
  <c r="A234" i="4"/>
  <c r="A660" i="4" s="1"/>
  <c r="A1086" i="4" s="1"/>
  <c r="A1512" i="4" s="1"/>
  <c r="B234" i="4"/>
  <c r="B660" i="4" s="1"/>
  <c r="B1086" i="4" s="1"/>
  <c r="B1512" i="4" s="1"/>
  <c r="C234" i="4"/>
  <c r="C660" i="4" s="1"/>
  <c r="C1086" i="4" s="1"/>
  <c r="C1512" i="4" s="1"/>
  <c r="D234" i="4"/>
  <c r="D660" i="4" s="1"/>
  <c r="D1086" i="4" s="1"/>
  <c r="D1512" i="4" s="1"/>
  <c r="E234" i="4"/>
  <c r="E660" i="4" s="1"/>
  <c r="E1086" i="4" s="1"/>
  <c r="E1512" i="4" s="1"/>
  <c r="I234" i="4"/>
  <c r="J234" i="4"/>
  <c r="M234" i="4" s="1"/>
  <c r="A235" i="4"/>
  <c r="A661" i="4" s="1"/>
  <c r="A1087" i="4" s="1"/>
  <c r="A1513" i="4" s="1"/>
  <c r="B235" i="4"/>
  <c r="B661" i="4" s="1"/>
  <c r="B1087" i="4" s="1"/>
  <c r="B1513" i="4" s="1"/>
  <c r="C235" i="4"/>
  <c r="C661" i="4" s="1"/>
  <c r="C1087" i="4" s="1"/>
  <c r="C1513" i="4" s="1"/>
  <c r="D235" i="4"/>
  <c r="D661" i="4" s="1"/>
  <c r="D1087" i="4" s="1"/>
  <c r="D1513" i="4" s="1"/>
  <c r="E235" i="4"/>
  <c r="E661" i="4" s="1"/>
  <c r="E1087" i="4" s="1"/>
  <c r="E1513" i="4" s="1"/>
  <c r="I235" i="4"/>
  <c r="J235" i="4"/>
  <c r="M235" i="4" s="1"/>
  <c r="A236" i="4"/>
  <c r="A662" i="4" s="1"/>
  <c r="A1088" i="4" s="1"/>
  <c r="A1514" i="4" s="1"/>
  <c r="B236" i="4"/>
  <c r="B662" i="4" s="1"/>
  <c r="B1088" i="4" s="1"/>
  <c r="B1514" i="4" s="1"/>
  <c r="C236" i="4"/>
  <c r="C662" i="4" s="1"/>
  <c r="C1088" i="4" s="1"/>
  <c r="C1514" i="4" s="1"/>
  <c r="D236" i="4"/>
  <c r="D662" i="4" s="1"/>
  <c r="D1088" i="4" s="1"/>
  <c r="D1514" i="4" s="1"/>
  <c r="E236" i="4"/>
  <c r="E662" i="4" s="1"/>
  <c r="E1088" i="4" s="1"/>
  <c r="E1514" i="4" s="1"/>
  <c r="I236" i="4"/>
  <c r="J236" i="4"/>
  <c r="M236" i="4" s="1"/>
  <c r="A237" i="4"/>
  <c r="A663" i="4" s="1"/>
  <c r="A1089" i="4" s="1"/>
  <c r="A1515" i="4" s="1"/>
  <c r="B237" i="4"/>
  <c r="B663" i="4" s="1"/>
  <c r="B1089" i="4" s="1"/>
  <c r="B1515" i="4" s="1"/>
  <c r="C237" i="4"/>
  <c r="C663" i="4" s="1"/>
  <c r="C1089" i="4" s="1"/>
  <c r="C1515" i="4" s="1"/>
  <c r="D237" i="4"/>
  <c r="D663" i="4" s="1"/>
  <c r="D1089" i="4" s="1"/>
  <c r="D1515" i="4" s="1"/>
  <c r="E237" i="4"/>
  <c r="E663" i="4" s="1"/>
  <c r="E1089" i="4" s="1"/>
  <c r="E1515" i="4" s="1"/>
  <c r="I237" i="4"/>
  <c r="J237" i="4"/>
  <c r="M237" i="4" s="1"/>
  <c r="A238" i="4"/>
  <c r="A664" i="4" s="1"/>
  <c r="A1090" i="4" s="1"/>
  <c r="A1516" i="4" s="1"/>
  <c r="B238" i="4"/>
  <c r="B664" i="4" s="1"/>
  <c r="B1090" i="4" s="1"/>
  <c r="B1516" i="4" s="1"/>
  <c r="C238" i="4"/>
  <c r="C664" i="4" s="1"/>
  <c r="C1090" i="4" s="1"/>
  <c r="C1516" i="4" s="1"/>
  <c r="D238" i="4"/>
  <c r="D664" i="4" s="1"/>
  <c r="D1090" i="4" s="1"/>
  <c r="D1516" i="4" s="1"/>
  <c r="E238" i="4"/>
  <c r="E664" i="4" s="1"/>
  <c r="E1090" i="4" s="1"/>
  <c r="E1516" i="4" s="1"/>
  <c r="I238" i="4"/>
  <c r="J238" i="4"/>
  <c r="M238" i="4" s="1"/>
  <c r="A239" i="4"/>
  <c r="A665" i="4" s="1"/>
  <c r="A1091" i="4" s="1"/>
  <c r="A1517" i="4" s="1"/>
  <c r="B239" i="4"/>
  <c r="B665" i="4" s="1"/>
  <c r="B1091" i="4" s="1"/>
  <c r="B1517" i="4" s="1"/>
  <c r="C239" i="4"/>
  <c r="C665" i="4" s="1"/>
  <c r="C1091" i="4" s="1"/>
  <c r="C1517" i="4" s="1"/>
  <c r="D239" i="4"/>
  <c r="D665" i="4" s="1"/>
  <c r="D1091" i="4" s="1"/>
  <c r="D1517" i="4" s="1"/>
  <c r="E239" i="4"/>
  <c r="E665" i="4" s="1"/>
  <c r="E1091" i="4" s="1"/>
  <c r="E1517" i="4" s="1"/>
  <c r="I239" i="4"/>
  <c r="J239" i="4"/>
  <c r="M239" i="4" s="1"/>
  <c r="A240" i="4"/>
  <c r="A666" i="4" s="1"/>
  <c r="A1092" i="4" s="1"/>
  <c r="A1518" i="4" s="1"/>
  <c r="B240" i="4"/>
  <c r="B666" i="4" s="1"/>
  <c r="B1092" i="4" s="1"/>
  <c r="B1518" i="4" s="1"/>
  <c r="C240" i="4"/>
  <c r="C666" i="4" s="1"/>
  <c r="C1092" i="4" s="1"/>
  <c r="C1518" i="4" s="1"/>
  <c r="D240" i="4"/>
  <c r="D666" i="4" s="1"/>
  <c r="D1092" i="4" s="1"/>
  <c r="D1518" i="4" s="1"/>
  <c r="E240" i="4"/>
  <c r="E666" i="4" s="1"/>
  <c r="E1092" i="4" s="1"/>
  <c r="E1518" i="4" s="1"/>
  <c r="I240" i="4"/>
  <c r="J240" i="4"/>
  <c r="M240" i="4" s="1"/>
  <c r="A241" i="4"/>
  <c r="A667" i="4" s="1"/>
  <c r="A1093" i="4" s="1"/>
  <c r="A1519" i="4" s="1"/>
  <c r="B241" i="4"/>
  <c r="B667" i="4" s="1"/>
  <c r="B1093" i="4" s="1"/>
  <c r="B1519" i="4" s="1"/>
  <c r="C241" i="4"/>
  <c r="C667" i="4" s="1"/>
  <c r="C1093" i="4" s="1"/>
  <c r="C1519" i="4" s="1"/>
  <c r="D241" i="4"/>
  <c r="D667" i="4" s="1"/>
  <c r="D1093" i="4" s="1"/>
  <c r="D1519" i="4" s="1"/>
  <c r="E241" i="4"/>
  <c r="E667" i="4" s="1"/>
  <c r="E1093" i="4" s="1"/>
  <c r="E1519" i="4" s="1"/>
  <c r="I241" i="4"/>
  <c r="J241" i="4"/>
  <c r="M241" i="4" s="1"/>
  <c r="A242" i="4"/>
  <c r="A668" i="4" s="1"/>
  <c r="A1094" i="4" s="1"/>
  <c r="A1520" i="4" s="1"/>
  <c r="B242" i="4"/>
  <c r="B668" i="4" s="1"/>
  <c r="B1094" i="4" s="1"/>
  <c r="B1520" i="4" s="1"/>
  <c r="C242" i="4"/>
  <c r="C668" i="4" s="1"/>
  <c r="C1094" i="4" s="1"/>
  <c r="C1520" i="4" s="1"/>
  <c r="D242" i="4"/>
  <c r="D668" i="4" s="1"/>
  <c r="D1094" i="4" s="1"/>
  <c r="D1520" i="4" s="1"/>
  <c r="E242" i="4"/>
  <c r="E668" i="4" s="1"/>
  <c r="E1094" i="4" s="1"/>
  <c r="E1520" i="4" s="1"/>
  <c r="I242" i="4"/>
  <c r="J242" i="4"/>
  <c r="M242" i="4" s="1"/>
  <c r="A243" i="4"/>
  <c r="A669" i="4" s="1"/>
  <c r="A1095" i="4" s="1"/>
  <c r="A1521" i="4" s="1"/>
  <c r="B243" i="4"/>
  <c r="B669" i="4" s="1"/>
  <c r="B1095" i="4" s="1"/>
  <c r="B1521" i="4" s="1"/>
  <c r="C243" i="4"/>
  <c r="C669" i="4" s="1"/>
  <c r="C1095" i="4" s="1"/>
  <c r="C1521" i="4" s="1"/>
  <c r="D243" i="4"/>
  <c r="D669" i="4" s="1"/>
  <c r="D1095" i="4" s="1"/>
  <c r="D1521" i="4" s="1"/>
  <c r="E243" i="4"/>
  <c r="E669" i="4" s="1"/>
  <c r="E1095" i="4" s="1"/>
  <c r="E1521" i="4" s="1"/>
  <c r="I243" i="4"/>
  <c r="J243" i="4"/>
  <c r="M243" i="4" s="1"/>
  <c r="A244" i="4"/>
  <c r="A670" i="4" s="1"/>
  <c r="A1096" i="4" s="1"/>
  <c r="A1522" i="4" s="1"/>
  <c r="B244" i="4"/>
  <c r="B670" i="4" s="1"/>
  <c r="B1096" i="4" s="1"/>
  <c r="B1522" i="4" s="1"/>
  <c r="C244" i="4"/>
  <c r="C670" i="4" s="1"/>
  <c r="C1096" i="4" s="1"/>
  <c r="C1522" i="4" s="1"/>
  <c r="D244" i="4"/>
  <c r="D670" i="4" s="1"/>
  <c r="D1096" i="4" s="1"/>
  <c r="D1522" i="4" s="1"/>
  <c r="E244" i="4"/>
  <c r="E670" i="4" s="1"/>
  <c r="E1096" i="4" s="1"/>
  <c r="E1522" i="4" s="1"/>
  <c r="I244" i="4"/>
  <c r="J244" i="4"/>
  <c r="M244" i="4" s="1"/>
  <c r="A245" i="4"/>
  <c r="A671" i="4" s="1"/>
  <c r="A1097" i="4" s="1"/>
  <c r="A1523" i="4" s="1"/>
  <c r="B245" i="4"/>
  <c r="B671" i="4" s="1"/>
  <c r="B1097" i="4" s="1"/>
  <c r="B1523" i="4" s="1"/>
  <c r="C245" i="4"/>
  <c r="C671" i="4" s="1"/>
  <c r="C1097" i="4" s="1"/>
  <c r="C1523" i="4" s="1"/>
  <c r="D245" i="4"/>
  <c r="D671" i="4" s="1"/>
  <c r="D1097" i="4" s="1"/>
  <c r="D1523" i="4" s="1"/>
  <c r="E245" i="4"/>
  <c r="E671" i="4" s="1"/>
  <c r="E1097" i="4" s="1"/>
  <c r="E1523" i="4" s="1"/>
  <c r="I245" i="4"/>
  <c r="J245" i="4"/>
  <c r="M245" i="4" s="1"/>
  <c r="A246" i="4"/>
  <c r="A672" i="4" s="1"/>
  <c r="A1098" i="4" s="1"/>
  <c r="A1524" i="4" s="1"/>
  <c r="B246" i="4"/>
  <c r="B672" i="4" s="1"/>
  <c r="B1098" i="4" s="1"/>
  <c r="B1524" i="4" s="1"/>
  <c r="C246" i="4"/>
  <c r="C672" i="4" s="1"/>
  <c r="C1098" i="4" s="1"/>
  <c r="C1524" i="4" s="1"/>
  <c r="D246" i="4"/>
  <c r="D672" i="4" s="1"/>
  <c r="D1098" i="4" s="1"/>
  <c r="D1524" i="4" s="1"/>
  <c r="E246" i="4"/>
  <c r="E672" i="4" s="1"/>
  <c r="E1098" i="4" s="1"/>
  <c r="E1524" i="4" s="1"/>
  <c r="I246" i="4"/>
  <c r="J246" i="4"/>
  <c r="M246" i="4" s="1"/>
  <c r="A247" i="4"/>
  <c r="A673" i="4" s="1"/>
  <c r="A1099" i="4" s="1"/>
  <c r="A1525" i="4" s="1"/>
  <c r="B247" i="4"/>
  <c r="B673" i="4" s="1"/>
  <c r="B1099" i="4" s="1"/>
  <c r="B1525" i="4" s="1"/>
  <c r="C247" i="4"/>
  <c r="C673" i="4" s="1"/>
  <c r="C1099" i="4" s="1"/>
  <c r="C1525" i="4" s="1"/>
  <c r="D247" i="4"/>
  <c r="D673" i="4" s="1"/>
  <c r="D1099" i="4" s="1"/>
  <c r="D1525" i="4" s="1"/>
  <c r="E247" i="4"/>
  <c r="E673" i="4" s="1"/>
  <c r="E1099" i="4" s="1"/>
  <c r="E1525" i="4" s="1"/>
  <c r="I247" i="4"/>
  <c r="J247" i="4"/>
  <c r="M247" i="4" s="1"/>
  <c r="A248" i="4"/>
  <c r="A674" i="4" s="1"/>
  <c r="A1100" i="4" s="1"/>
  <c r="A1526" i="4" s="1"/>
  <c r="B248" i="4"/>
  <c r="B674" i="4" s="1"/>
  <c r="B1100" i="4" s="1"/>
  <c r="B1526" i="4" s="1"/>
  <c r="C248" i="4"/>
  <c r="C674" i="4" s="1"/>
  <c r="C1100" i="4" s="1"/>
  <c r="C1526" i="4" s="1"/>
  <c r="D248" i="4"/>
  <c r="D674" i="4" s="1"/>
  <c r="D1100" i="4" s="1"/>
  <c r="D1526" i="4" s="1"/>
  <c r="E248" i="4"/>
  <c r="E674" i="4" s="1"/>
  <c r="E1100" i="4" s="1"/>
  <c r="E1526" i="4" s="1"/>
  <c r="I248" i="4"/>
  <c r="J248" i="4"/>
  <c r="M248" i="4" s="1"/>
  <c r="A249" i="4"/>
  <c r="A675" i="4" s="1"/>
  <c r="A1101" i="4" s="1"/>
  <c r="A1527" i="4" s="1"/>
  <c r="B249" i="4"/>
  <c r="B675" i="4" s="1"/>
  <c r="B1101" i="4" s="1"/>
  <c r="B1527" i="4" s="1"/>
  <c r="C249" i="4"/>
  <c r="C675" i="4" s="1"/>
  <c r="C1101" i="4" s="1"/>
  <c r="C1527" i="4" s="1"/>
  <c r="D249" i="4"/>
  <c r="D675" i="4" s="1"/>
  <c r="D1101" i="4" s="1"/>
  <c r="D1527" i="4" s="1"/>
  <c r="E249" i="4"/>
  <c r="E675" i="4" s="1"/>
  <c r="E1101" i="4" s="1"/>
  <c r="E1527" i="4" s="1"/>
  <c r="I249" i="4"/>
  <c r="J249" i="4"/>
  <c r="M249" i="4" s="1"/>
  <c r="A250" i="4"/>
  <c r="A676" i="4" s="1"/>
  <c r="A1102" i="4" s="1"/>
  <c r="A1528" i="4" s="1"/>
  <c r="B250" i="4"/>
  <c r="B676" i="4" s="1"/>
  <c r="B1102" i="4" s="1"/>
  <c r="B1528" i="4" s="1"/>
  <c r="C250" i="4"/>
  <c r="C676" i="4" s="1"/>
  <c r="C1102" i="4" s="1"/>
  <c r="C1528" i="4" s="1"/>
  <c r="D250" i="4"/>
  <c r="D676" i="4" s="1"/>
  <c r="D1102" i="4" s="1"/>
  <c r="D1528" i="4" s="1"/>
  <c r="E250" i="4"/>
  <c r="E676" i="4" s="1"/>
  <c r="E1102" i="4" s="1"/>
  <c r="E1528" i="4" s="1"/>
  <c r="I250" i="4"/>
  <c r="J250" i="4"/>
  <c r="M250" i="4" s="1"/>
  <c r="A251" i="4"/>
  <c r="A677" i="4" s="1"/>
  <c r="A1103" i="4" s="1"/>
  <c r="A1529" i="4" s="1"/>
  <c r="B251" i="4"/>
  <c r="B677" i="4" s="1"/>
  <c r="B1103" i="4" s="1"/>
  <c r="B1529" i="4" s="1"/>
  <c r="C251" i="4"/>
  <c r="C677" i="4" s="1"/>
  <c r="C1103" i="4" s="1"/>
  <c r="C1529" i="4" s="1"/>
  <c r="D251" i="4"/>
  <c r="D677" i="4" s="1"/>
  <c r="D1103" i="4" s="1"/>
  <c r="D1529" i="4" s="1"/>
  <c r="E251" i="4"/>
  <c r="E677" i="4" s="1"/>
  <c r="E1103" i="4" s="1"/>
  <c r="E1529" i="4" s="1"/>
  <c r="I251" i="4"/>
  <c r="J251" i="4"/>
  <c r="M251" i="4" s="1"/>
  <c r="A252" i="4"/>
  <c r="A678" i="4" s="1"/>
  <c r="A1104" i="4" s="1"/>
  <c r="A1530" i="4" s="1"/>
  <c r="B252" i="4"/>
  <c r="B678" i="4" s="1"/>
  <c r="B1104" i="4" s="1"/>
  <c r="B1530" i="4" s="1"/>
  <c r="C252" i="4"/>
  <c r="C678" i="4" s="1"/>
  <c r="C1104" i="4" s="1"/>
  <c r="C1530" i="4" s="1"/>
  <c r="D252" i="4"/>
  <c r="D678" i="4" s="1"/>
  <c r="D1104" i="4" s="1"/>
  <c r="D1530" i="4" s="1"/>
  <c r="E252" i="4"/>
  <c r="E678" i="4" s="1"/>
  <c r="E1104" i="4" s="1"/>
  <c r="E1530" i="4" s="1"/>
  <c r="I252" i="4"/>
  <c r="J252" i="4"/>
  <c r="M252" i="4" s="1"/>
  <c r="A253" i="4"/>
  <c r="A679" i="4" s="1"/>
  <c r="A1105" i="4" s="1"/>
  <c r="A1531" i="4" s="1"/>
  <c r="B253" i="4"/>
  <c r="B679" i="4" s="1"/>
  <c r="B1105" i="4" s="1"/>
  <c r="B1531" i="4" s="1"/>
  <c r="C253" i="4"/>
  <c r="C679" i="4" s="1"/>
  <c r="C1105" i="4" s="1"/>
  <c r="C1531" i="4" s="1"/>
  <c r="D253" i="4"/>
  <c r="D679" i="4" s="1"/>
  <c r="D1105" i="4" s="1"/>
  <c r="D1531" i="4" s="1"/>
  <c r="E253" i="4"/>
  <c r="E679" i="4" s="1"/>
  <c r="E1105" i="4" s="1"/>
  <c r="E1531" i="4" s="1"/>
  <c r="I253" i="4"/>
  <c r="J253" i="4"/>
  <c r="M253" i="4" s="1"/>
  <c r="A254" i="4"/>
  <c r="A680" i="4" s="1"/>
  <c r="A1106" i="4" s="1"/>
  <c r="A1532" i="4" s="1"/>
  <c r="B254" i="4"/>
  <c r="B680" i="4" s="1"/>
  <c r="B1106" i="4" s="1"/>
  <c r="B1532" i="4" s="1"/>
  <c r="C254" i="4"/>
  <c r="C680" i="4" s="1"/>
  <c r="C1106" i="4" s="1"/>
  <c r="C1532" i="4" s="1"/>
  <c r="D254" i="4"/>
  <c r="D680" i="4" s="1"/>
  <c r="D1106" i="4" s="1"/>
  <c r="D1532" i="4" s="1"/>
  <c r="E254" i="4"/>
  <c r="E680" i="4" s="1"/>
  <c r="E1106" i="4" s="1"/>
  <c r="E1532" i="4" s="1"/>
  <c r="I254" i="4"/>
  <c r="J254" i="4"/>
  <c r="M254" i="4" s="1"/>
  <c r="A255" i="4"/>
  <c r="A681" i="4" s="1"/>
  <c r="A1107" i="4" s="1"/>
  <c r="A1533" i="4" s="1"/>
  <c r="B255" i="4"/>
  <c r="B681" i="4" s="1"/>
  <c r="B1107" i="4" s="1"/>
  <c r="B1533" i="4" s="1"/>
  <c r="C255" i="4"/>
  <c r="C681" i="4" s="1"/>
  <c r="C1107" i="4" s="1"/>
  <c r="C1533" i="4" s="1"/>
  <c r="D255" i="4"/>
  <c r="D681" i="4" s="1"/>
  <c r="D1107" i="4" s="1"/>
  <c r="D1533" i="4" s="1"/>
  <c r="E255" i="4"/>
  <c r="E681" i="4" s="1"/>
  <c r="E1107" i="4" s="1"/>
  <c r="E1533" i="4" s="1"/>
  <c r="I255" i="4"/>
  <c r="J255" i="4"/>
  <c r="M255" i="4" s="1"/>
  <c r="A256" i="4"/>
  <c r="A682" i="4" s="1"/>
  <c r="A1108" i="4" s="1"/>
  <c r="A1534" i="4" s="1"/>
  <c r="B256" i="4"/>
  <c r="B682" i="4" s="1"/>
  <c r="B1108" i="4" s="1"/>
  <c r="B1534" i="4" s="1"/>
  <c r="C256" i="4"/>
  <c r="C682" i="4" s="1"/>
  <c r="C1108" i="4" s="1"/>
  <c r="C1534" i="4" s="1"/>
  <c r="D256" i="4"/>
  <c r="D682" i="4" s="1"/>
  <c r="D1108" i="4" s="1"/>
  <c r="D1534" i="4" s="1"/>
  <c r="E256" i="4"/>
  <c r="E682" i="4" s="1"/>
  <c r="E1108" i="4" s="1"/>
  <c r="E1534" i="4" s="1"/>
  <c r="I256" i="4"/>
  <c r="J256" i="4"/>
  <c r="M256" i="4" s="1"/>
  <c r="A257" i="4"/>
  <c r="A683" i="4" s="1"/>
  <c r="A1109" i="4" s="1"/>
  <c r="A1535" i="4" s="1"/>
  <c r="B257" i="4"/>
  <c r="B683" i="4" s="1"/>
  <c r="B1109" i="4" s="1"/>
  <c r="B1535" i="4" s="1"/>
  <c r="C257" i="4"/>
  <c r="C683" i="4" s="1"/>
  <c r="C1109" i="4" s="1"/>
  <c r="C1535" i="4" s="1"/>
  <c r="D257" i="4"/>
  <c r="D683" i="4" s="1"/>
  <c r="D1109" i="4" s="1"/>
  <c r="D1535" i="4" s="1"/>
  <c r="E257" i="4"/>
  <c r="E683" i="4" s="1"/>
  <c r="E1109" i="4" s="1"/>
  <c r="E1535" i="4" s="1"/>
  <c r="I257" i="4"/>
  <c r="J257" i="4"/>
  <c r="M257" i="4" s="1"/>
  <c r="A258" i="4"/>
  <c r="A684" i="4" s="1"/>
  <c r="A1110" i="4" s="1"/>
  <c r="A1536" i="4" s="1"/>
  <c r="B258" i="4"/>
  <c r="B684" i="4" s="1"/>
  <c r="B1110" i="4" s="1"/>
  <c r="B1536" i="4" s="1"/>
  <c r="C258" i="4"/>
  <c r="C684" i="4" s="1"/>
  <c r="C1110" i="4" s="1"/>
  <c r="C1536" i="4" s="1"/>
  <c r="D258" i="4"/>
  <c r="D684" i="4" s="1"/>
  <c r="D1110" i="4" s="1"/>
  <c r="D1536" i="4" s="1"/>
  <c r="E258" i="4"/>
  <c r="E684" i="4" s="1"/>
  <c r="E1110" i="4" s="1"/>
  <c r="E1536" i="4" s="1"/>
  <c r="I258" i="4"/>
  <c r="J258" i="4"/>
  <c r="M258" i="4" s="1"/>
  <c r="A259" i="4"/>
  <c r="A685" i="4" s="1"/>
  <c r="A1111" i="4" s="1"/>
  <c r="A1537" i="4" s="1"/>
  <c r="B259" i="4"/>
  <c r="B685" i="4" s="1"/>
  <c r="B1111" i="4" s="1"/>
  <c r="B1537" i="4" s="1"/>
  <c r="C259" i="4"/>
  <c r="C685" i="4" s="1"/>
  <c r="C1111" i="4" s="1"/>
  <c r="C1537" i="4" s="1"/>
  <c r="D259" i="4"/>
  <c r="D685" i="4" s="1"/>
  <c r="D1111" i="4" s="1"/>
  <c r="D1537" i="4" s="1"/>
  <c r="E259" i="4"/>
  <c r="E685" i="4" s="1"/>
  <c r="E1111" i="4" s="1"/>
  <c r="E1537" i="4" s="1"/>
  <c r="I259" i="4"/>
  <c r="J259" i="4"/>
  <c r="M259" i="4" s="1"/>
  <c r="A260" i="4"/>
  <c r="A686" i="4" s="1"/>
  <c r="A1112" i="4" s="1"/>
  <c r="A1538" i="4" s="1"/>
  <c r="B260" i="4"/>
  <c r="B686" i="4" s="1"/>
  <c r="B1112" i="4" s="1"/>
  <c r="B1538" i="4" s="1"/>
  <c r="C260" i="4"/>
  <c r="C686" i="4" s="1"/>
  <c r="C1112" i="4" s="1"/>
  <c r="C1538" i="4" s="1"/>
  <c r="D260" i="4"/>
  <c r="D686" i="4" s="1"/>
  <c r="D1112" i="4" s="1"/>
  <c r="D1538" i="4" s="1"/>
  <c r="E260" i="4"/>
  <c r="E686" i="4" s="1"/>
  <c r="E1112" i="4" s="1"/>
  <c r="E1538" i="4" s="1"/>
  <c r="I260" i="4"/>
  <c r="J260" i="4"/>
  <c r="M260" i="4" s="1"/>
  <c r="A261" i="4"/>
  <c r="A687" i="4" s="1"/>
  <c r="A1113" i="4" s="1"/>
  <c r="A1539" i="4" s="1"/>
  <c r="B261" i="4"/>
  <c r="B687" i="4" s="1"/>
  <c r="B1113" i="4" s="1"/>
  <c r="B1539" i="4" s="1"/>
  <c r="C261" i="4"/>
  <c r="C687" i="4" s="1"/>
  <c r="C1113" i="4" s="1"/>
  <c r="C1539" i="4" s="1"/>
  <c r="D261" i="4"/>
  <c r="D687" i="4" s="1"/>
  <c r="D1113" i="4" s="1"/>
  <c r="D1539" i="4" s="1"/>
  <c r="E261" i="4"/>
  <c r="E687" i="4" s="1"/>
  <c r="E1113" i="4" s="1"/>
  <c r="E1539" i="4" s="1"/>
  <c r="I261" i="4"/>
  <c r="J261" i="4"/>
  <c r="M261" i="4" s="1"/>
  <c r="A262" i="4"/>
  <c r="A688" i="4" s="1"/>
  <c r="A1114" i="4" s="1"/>
  <c r="A1540" i="4" s="1"/>
  <c r="B262" i="4"/>
  <c r="B688" i="4" s="1"/>
  <c r="B1114" i="4" s="1"/>
  <c r="B1540" i="4" s="1"/>
  <c r="C262" i="4"/>
  <c r="C688" i="4" s="1"/>
  <c r="C1114" i="4" s="1"/>
  <c r="C1540" i="4" s="1"/>
  <c r="D262" i="4"/>
  <c r="D688" i="4" s="1"/>
  <c r="D1114" i="4" s="1"/>
  <c r="D1540" i="4" s="1"/>
  <c r="E262" i="4"/>
  <c r="E688" i="4" s="1"/>
  <c r="E1114" i="4" s="1"/>
  <c r="E1540" i="4" s="1"/>
  <c r="I262" i="4"/>
  <c r="J262" i="4"/>
  <c r="M262" i="4" s="1"/>
  <c r="A263" i="4"/>
  <c r="A689" i="4" s="1"/>
  <c r="A1115" i="4" s="1"/>
  <c r="A1541" i="4" s="1"/>
  <c r="B263" i="4"/>
  <c r="B689" i="4" s="1"/>
  <c r="B1115" i="4" s="1"/>
  <c r="B1541" i="4" s="1"/>
  <c r="C263" i="4"/>
  <c r="C689" i="4" s="1"/>
  <c r="C1115" i="4" s="1"/>
  <c r="C1541" i="4" s="1"/>
  <c r="D263" i="4"/>
  <c r="D689" i="4" s="1"/>
  <c r="D1115" i="4" s="1"/>
  <c r="D1541" i="4" s="1"/>
  <c r="E263" i="4"/>
  <c r="E689" i="4" s="1"/>
  <c r="E1115" i="4" s="1"/>
  <c r="E1541" i="4" s="1"/>
  <c r="I263" i="4"/>
  <c r="J263" i="4"/>
  <c r="M263" i="4" s="1"/>
  <c r="A264" i="4"/>
  <c r="A690" i="4" s="1"/>
  <c r="A1116" i="4" s="1"/>
  <c r="A1542" i="4" s="1"/>
  <c r="B264" i="4"/>
  <c r="B690" i="4" s="1"/>
  <c r="B1116" i="4" s="1"/>
  <c r="B1542" i="4" s="1"/>
  <c r="C264" i="4"/>
  <c r="C690" i="4" s="1"/>
  <c r="C1116" i="4" s="1"/>
  <c r="C1542" i="4" s="1"/>
  <c r="D264" i="4"/>
  <c r="D690" i="4" s="1"/>
  <c r="D1116" i="4" s="1"/>
  <c r="D1542" i="4" s="1"/>
  <c r="E264" i="4"/>
  <c r="E690" i="4" s="1"/>
  <c r="E1116" i="4" s="1"/>
  <c r="E1542" i="4" s="1"/>
  <c r="I264" i="4"/>
  <c r="J264" i="4"/>
  <c r="M264" i="4" s="1"/>
  <c r="A265" i="4"/>
  <c r="A691" i="4" s="1"/>
  <c r="A1117" i="4" s="1"/>
  <c r="A1543" i="4" s="1"/>
  <c r="B265" i="4"/>
  <c r="B691" i="4" s="1"/>
  <c r="B1117" i="4" s="1"/>
  <c r="B1543" i="4" s="1"/>
  <c r="C265" i="4"/>
  <c r="C691" i="4" s="1"/>
  <c r="C1117" i="4" s="1"/>
  <c r="C1543" i="4" s="1"/>
  <c r="D265" i="4"/>
  <c r="D691" i="4" s="1"/>
  <c r="D1117" i="4" s="1"/>
  <c r="D1543" i="4" s="1"/>
  <c r="E265" i="4"/>
  <c r="E691" i="4" s="1"/>
  <c r="E1117" i="4" s="1"/>
  <c r="E1543" i="4" s="1"/>
  <c r="I265" i="4"/>
  <c r="J265" i="4"/>
  <c r="M265" i="4" s="1"/>
  <c r="A266" i="4"/>
  <c r="A692" i="4" s="1"/>
  <c r="A1118" i="4" s="1"/>
  <c r="A1544" i="4" s="1"/>
  <c r="B266" i="4"/>
  <c r="B692" i="4" s="1"/>
  <c r="B1118" i="4" s="1"/>
  <c r="B1544" i="4" s="1"/>
  <c r="C266" i="4"/>
  <c r="C692" i="4" s="1"/>
  <c r="C1118" i="4" s="1"/>
  <c r="C1544" i="4" s="1"/>
  <c r="D266" i="4"/>
  <c r="D692" i="4" s="1"/>
  <c r="D1118" i="4" s="1"/>
  <c r="D1544" i="4" s="1"/>
  <c r="E266" i="4"/>
  <c r="E692" i="4" s="1"/>
  <c r="E1118" i="4" s="1"/>
  <c r="E1544" i="4" s="1"/>
  <c r="I266" i="4"/>
  <c r="J266" i="4"/>
  <c r="M266" i="4" s="1"/>
  <c r="A267" i="4"/>
  <c r="A693" i="4" s="1"/>
  <c r="A1119" i="4" s="1"/>
  <c r="A1545" i="4" s="1"/>
  <c r="B267" i="4"/>
  <c r="B693" i="4" s="1"/>
  <c r="B1119" i="4" s="1"/>
  <c r="B1545" i="4" s="1"/>
  <c r="C267" i="4"/>
  <c r="C693" i="4" s="1"/>
  <c r="C1119" i="4" s="1"/>
  <c r="C1545" i="4" s="1"/>
  <c r="D267" i="4"/>
  <c r="D693" i="4" s="1"/>
  <c r="D1119" i="4" s="1"/>
  <c r="D1545" i="4" s="1"/>
  <c r="E267" i="4"/>
  <c r="E693" i="4" s="1"/>
  <c r="E1119" i="4" s="1"/>
  <c r="E1545" i="4" s="1"/>
  <c r="I267" i="4"/>
  <c r="J267" i="4"/>
  <c r="M267" i="4" s="1"/>
  <c r="A268" i="4"/>
  <c r="A694" i="4" s="1"/>
  <c r="A1120" i="4" s="1"/>
  <c r="A1546" i="4" s="1"/>
  <c r="B268" i="4"/>
  <c r="B694" i="4" s="1"/>
  <c r="B1120" i="4" s="1"/>
  <c r="B1546" i="4" s="1"/>
  <c r="C268" i="4"/>
  <c r="C694" i="4" s="1"/>
  <c r="C1120" i="4" s="1"/>
  <c r="C1546" i="4" s="1"/>
  <c r="D268" i="4"/>
  <c r="D694" i="4" s="1"/>
  <c r="D1120" i="4" s="1"/>
  <c r="D1546" i="4" s="1"/>
  <c r="E268" i="4"/>
  <c r="E694" i="4" s="1"/>
  <c r="E1120" i="4" s="1"/>
  <c r="E1546" i="4" s="1"/>
  <c r="I268" i="4"/>
  <c r="J268" i="4"/>
  <c r="M268" i="4" s="1"/>
  <c r="A269" i="4"/>
  <c r="A695" i="4" s="1"/>
  <c r="A1121" i="4" s="1"/>
  <c r="A1547" i="4" s="1"/>
  <c r="B269" i="4"/>
  <c r="B695" i="4" s="1"/>
  <c r="B1121" i="4" s="1"/>
  <c r="B1547" i="4" s="1"/>
  <c r="C269" i="4"/>
  <c r="C695" i="4" s="1"/>
  <c r="C1121" i="4" s="1"/>
  <c r="C1547" i="4" s="1"/>
  <c r="D269" i="4"/>
  <c r="D695" i="4" s="1"/>
  <c r="D1121" i="4" s="1"/>
  <c r="D1547" i="4" s="1"/>
  <c r="E269" i="4"/>
  <c r="E695" i="4" s="1"/>
  <c r="E1121" i="4" s="1"/>
  <c r="E1547" i="4" s="1"/>
  <c r="I269" i="4"/>
  <c r="J269" i="4"/>
  <c r="M269" i="4" s="1"/>
  <c r="A270" i="4"/>
  <c r="A696" i="4" s="1"/>
  <c r="A1122" i="4" s="1"/>
  <c r="A1548" i="4" s="1"/>
  <c r="B270" i="4"/>
  <c r="B696" i="4" s="1"/>
  <c r="B1122" i="4" s="1"/>
  <c r="B1548" i="4" s="1"/>
  <c r="C270" i="4"/>
  <c r="C696" i="4" s="1"/>
  <c r="C1122" i="4" s="1"/>
  <c r="C1548" i="4" s="1"/>
  <c r="D270" i="4"/>
  <c r="D696" i="4" s="1"/>
  <c r="D1122" i="4" s="1"/>
  <c r="D1548" i="4" s="1"/>
  <c r="E270" i="4"/>
  <c r="E696" i="4" s="1"/>
  <c r="E1122" i="4" s="1"/>
  <c r="E1548" i="4" s="1"/>
  <c r="I270" i="4"/>
  <c r="J270" i="4"/>
  <c r="M270" i="4" s="1"/>
  <c r="A271" i="4"/>
  <c r="A697" i="4" s="1"/>
  <c r="A1123" i="4" s="1"/>
  <c r="A1549" i="4" s="1"/>
  <c r="B271" i="4"/>
  <c r="B697" i="4" s="1"/>
  <c r="B1123" i="4" s="1"/>
  <c r="B1549" i="4" s="1"/>
  <c r="C271" i="4"/>
  <c r="C697" i="4" s="1"/>
  <c r="C1123" i="4" s="1"/>
  <c r="C1549" i="4" s="1"/>
  <c r="D271" i="4"/>
  <c r="D697" i="4" s="1"/>
  <c r="D1123" i="4" s="1"/>
  <c r="D1549" i="4" s="1"/>
  <c r="E271" i="4"/>
  <c r="E697" i="4" s="1"/>
  <c r="E1123" i="4" s="1"/>
  <c r="E1549" i="4" s="1"/>
  <c r="I271" i="4"/>
  <c r="J271" i="4"/>
  <c r="M271" i="4" s="1"/>
  <c r="A272" i="4"/>
  <c r="A698" i="4" s="1"/>
  <c r="A1124" i="4" s="1"/>
  <c r="A1550" i="4" s="1"/>
  <c r="B272" i="4"/>
  <c r="B698" i="4" s="1"/>
  <c r="B1124" i="4" s="1"/>
  <c r="B1550" i="4" s="1"/>
  <c r="C272" i="4"/>
  <c r="C698" i="4" s="1"/>
  <c r="C1124" i="4" s="1"/>
  <c r="C1550" i="4" s="1"/>
  <c r="D272" i="4"/>
  <c r="D698" i="4" s="1"/>
  <c r="D1124" i="4" s="1"/>
  <c r="D1550" i="4" s="1"/>
  <c r="E272" i="4"/>
  <c r="E698" i="4" s="1"/>
  <c r="E1124" i="4" s="1"/>
  <c r="E1550" i="4" s="1"/>
  <c r="I272" i="4"/>
  <c r="J272" i="4"/>
  <c r="M272" i="4" s="1"/>
  <c r="A273" i="4"/>
  <c r="A699" i="4" s="1"/>
  <c r="A1125" i="4" s="1"/>
  <c r="A1551" i="4" s="1"/>
  <c r="B273" i="4"/>
  <c r="B699" i="4" s="1"/>
  <c r="B1125" i="4" s="1"/>
  <c r="B1551" i="4" s="1"/>
  <c r="C273" i="4"/>
  <c r="C699" i="4" s="1"/>
  <c r="C1125" i="4" s="1"/>
  <c r="C1551" i="4" s="1"/>
  <c r="D273" i="4"/>
  <c r="D699" i="4" s="1"/>
  <c r="D1125" i="4" s="1"/>
  <c r="D1551" i="4" s="1"/>
  <c r="E273" i="4"/>
  <c r="E699" i="4" s="1"/>
  <c r="E1125" i="4" s="1"/>
  <c r="E1551" i="4" s="1"/>
  <c r="I273" i="4"/>
  <c r="J273" i="4"/>
  <c r="M273" i="4" s="1"/>
  <c r="A274" i="4"/>
  <c r="A700" i="4" s="1"/>
  <c r="A1126" i="4" s="1"/>
  <c r="A1552" i="4" s="1"/>
  <c r="B274" i="4"/>
  <c r="B700" i="4" s="1"/>
  <c r="B1126" i="4" s="1"/>
  <c r="B1552" i="4" s="1"/>
  <c r="C274" i="4"/>
  <c r="C700" i="4" s="1"/>
  <c r="C1126" i="4" s="1"/>
  <c r="C1552" i="4" s="1"/>
  <c r="D274" i="4"/>
  <c r="D700" i="4" s="1"/>
  <c r="D1126" i="4" s="1"/>
  <c r="D1552" i="4" s="1"/>
  <c r="E274" i="4"/>
  <c r="E700" i="4" s="1"/>
  <c r="E1126" i="4" s="1"/>
  <c r="E1552" i="4" s="1"/>
  <c r="I274" i="4"/>
  <c r="J274" i="4"/>
  <c r="M274" i="4" s="1"/>
  <c r="A275" i="4"/>
  <c r="A701" i="4" s="1"/>
  <c r="A1127" i="4" s="1"/>
  <c r="A1553" i="4" s="1"/>
  <c r="B275" i="4"/>
  <c r="B701" i="4" s="1"/>
  <c r="B1127" i="4" s="1"/>
  <c r="B1553" i="4" s="1"/>
  <c r="C275" i="4"/>
  <c r="C701" i="4" s="1"/>
  <c r="C1127" i="4" s="1"/>
  <c r="C1553" i="4" s="1"/>
  <c r="D275" i="4"/>
  <c r="D701" i="4" s="1"/>
  <c r="D1127" i="4" s="1"/>
  <c r="D1553" i="4" s="1"/>
  <c r="E275" i="4"/>
  <c r="E701" i="4" s="1"/>
  <c r="E1127" i="4" s="1"/>
  <c r="E1553" i="4" s="1"/>
  <c r="I275" i="4"/>
  <c r="J275" i="4"/>
  <c r="M275" i="4" s="1"/>
  <c r="A276" i="4"/>
  <c r="A702" i="4" s="1"/>
  <c r="A1128" i="4" s="1"/>
  <c r="A1554" i="4" s="1"/>
  <c r="B276" i="4"/>
  <c r="B702" i="4" s="1"/>
  <c r="B1128" i="4" s="1"/>
  <c r="B1554" i="4" s="1"/>
  <c r="C276" i="4"/>
  <c r="C702" i="4" s="1"/>
  <c r="C1128" i="4" s="1"/>
  <c r="C1554" i="4" s="1"/>
  <c r="D276" i="4"/>
  <c r="D702" i="4" s="1"/>
  <c r="D1128" i="4" s="1"/>
  <c r="D1554" i="4" s="1"/>
  <c r="E276" i="4"/>
  <c r="E702" i="4" s="1"/>
  <c r="E1128" i="4" s="1"/>
  <c r="E1554" i="4" s="1"/>
  <c r="I276" i="4"/>
  <c r="J276" i="4"/>
  <c r="M276" i="4" s="1"/>
  <c r="A277" i="4"/>
  <c r="A703" i="4" s="1"/>
  <c r="A1129" i="4" s="1"/>
  <c r="A1555" i="4" s="1"/>
  <c r="B277" i="4"/>
  <c r="B703" i="4" s="1"/>
  <c r="B1129" i="4" s="1"/>
  <c r="B1555" i="4" s="1"/>
  <c r="C277" i="4"/>
  <c r="C703" i="4" s="1"/>
  <c r="C1129" i="4" s="1"/>
  <c r="C1555" i="4" s="1"/>
  <c r="D277" i="4"/>
  <c r="D703" i="4" s="1"/>
  <c r="D1129" i="4" s="1"/>
  <c r="D1555" i="4" s="1"/>
  <c r="E277" i="4"/>
  <c r="E703" i="4" s="1"/>
  <c r="E1129" i="4" s="1"/>
  <c r="E1555" i="4" s="1"/>
  <c r="I277" i="4"/>
  <c r="J277" i="4"/>
  <c r="M277" i="4" s="1"/>
  <c r="A278" i="4"/>
  <c r="A704" i="4" s="1"/>
  <c r="A1130" i="4" s="1"/>
  <c r="A1556" i="4" s="1"/>
  <c r="B278" i="4"/>
  <c r="B704" i="4" s="1"/>
  <c r="B1130" i="4" s="1"/>
  <c r="B1556" i="4" s="1"/>
  <c r="C278" i="4"/>
  <c r="C704" i="4" s="1"/>
  <c r="C1130" i="4" s="1"/>
  <c r="C1556" i="4" s="1"/>
  <c r="D278" i="4"/>
  <c r="D704" i="4" s="1"/>
  <c r="D1130" i="4" s="1"/>
  <c r="D1556" i="4" s="1"/>
  <c r="E278" i="4"/>
  <c r="E704" i="4" s="1"/>
  <c r="E1130" i="4" s="1"/>
  <c r="E1556" i="4" s="1"/>
  <c r="I278" i="4"/>
  <c r="J278" i="4"/>
  <c r="M278" i="4" s="1"/>
  <c r="A279" i="4"/>
  <c r="A705" i="4" s="1"/>
  <c r="A1131" i="4" s="1"/>
  <c r="A1557" i="4" s="1"/>
  <c r="B279" i="4"/>
  <c r="B705" i="4" s="1"/>
  <c r="B1131" i="4" s="1"/>
  <c r="B1557" i="4" s="1"/>
  <c r="C279" i="4"/>
  <c r="C705" i="4" s="1"/>
  <c r="C1131" i="4" s="1"/>
  <c r="C1557" i="4" s="1"/>
  <c r="D279" i="4"/>
  <c r="D705" i="4" s="1"/>
  <c r="D1131" i="4" s="1"/>
  <c r="D1557" i="4" s="1"/>
  <c r="E279" i="4"/>
  <c r="E705" i="4" s="1"/>
  <c r="E1131" i="4" s="1"/>
  <c r="E1557" i="4" s="1"/>
  <c r="I279" i="4"/>
  <c r="J279" i="4"/>
  <c r="M279" i="4" s="1"/>
  <c r="A280" i="4"/>
  <c r="A706" i="4" s="1"/>
  <c r="A1132" i="4" s="1"/>
  <c r="A1558" i="4" s="1"/>
  <c r="B280" i="4"/>
  <c r="B706" i="4" s="1"/>
  <c r="B1132" i="4" s="1"/>
  <c r="B1558" i="4" s="1"/>
  <c r="C280" i="4"/>
  <c r="C706" i="4" s="1"/>
  <c r="C1132" i="4" s="1"/>
  <c r="C1558" i="4" s="1"/>
  <c r="D280" i="4"/>
  <c r="D706" i="4" s="1"/>
  <c r="D1132" i="4" s="1"/>
  <c r="D1558" i="4" s="1"/>
  <c r="E280" i="4"/>
  <c r="E706" i="4" s="1"/>
  <c r="E1132" i="4" s="1"/>
  <c r="E1558" i="4" s="1"/>
  <c r="I280" i="4"/>
  <c r="J280" i="4"/>
  <c r="M280" i="4" s="1"/>
  <c r="A281" i="4"/>
  <c r="A707" i="4" s="1"/>
  <c r="A1133" i="4" s="1"/>
  <c r="A1559" i="4" s="1"/>
  <c r="B281" i="4"/>
  <c r="B707" i="4" s="1"/>
  <c r="B1133" i="4" s="1"/>
  <c r="B1559" i="4" s="1"/>
  <c r="C281" i="4"/>
  <c r="C707" i="4" s="1"/>
  <c r="C1133" i="4" s="1"/>
  <c r="C1559" i="4" s="1"/>
  <c r="D281" i="4"/>
  <c r="D707" i="4" s="1"/>
  <c r="D1133" i="4" s="1"/>
  <c r="D1559" i="4" s="1"/>
  <c r="E281" i="4"/>
  <c r="E707" i="4" s="1"/>
  <c r="E1133" i="4" s="1"/>
  <c r="E1559" i="4" s="1"/>
  <c r="I281" i="4"/>
  <c r="J281" i="4"/>
  <c r="M281" i="4" s="1"/>
  <c r="A282" i="4"/>
  <c r="A708" i="4" s="1"/>
  <c r="A1134" i="4" s="1"/>
  <c r="A1560" i="4" s="1"/>
  <c r="B282" i="4"/>
  <c r="B708" i="4" s="1"/>
  <c r="B1134" i="4" s="1"/>
  <c r="B1560" i="4" s="1"/>
  <c r="C282" i="4"/>
  <c r="C708" i="4" s="1"/>
  <c r="C1134" i="4" s="1"/>
  <c r="C1560" i="4" s="1"/>
  <c r="D282" i="4"/>
  <c r="D708" i="4" s="1"/>
  <c r="D1134" i="4" s="1"/>
  <c r="D1560" i="4" s="1"/>
  <c r="E282" i="4"/>
  <c r="E708" i="4" s="1"/>
  <c r="E1134" i="4" s="1"/>
  <c r="E1560" i="4" s="1"/>
  <c r="I282" i="4"/>
  <c r="J282" i="4"/>
  <c r="M282" i="4" s="1"/>
  <c r="A283" i="4"/>
  <c r="A709" i="4" s="1"/>
  <c r="A1135" i="4" s="1"/>
  <c r="A1561" i="4" s="1"/>
  <c r="B283" i="4"/>
  <c r="B709" i="4" s="1"/>
  <c r="B1135" i="4" s="1"/>
  <c r="B1561" i="4" s="1"/>
  <c r="C283" i="4"/>
  <c r="C709" i="4" s="1"/>
  <c r="C1135" i="4" s="1"/>
  <c r="C1561" i="4" s="1"/>
  <c r="D283" i="4"/>
  <c r="D709" i="4" s="1"/>
  <c r="D1135" i="4" s="1"/>
  <c r="D1561" i="4" s="1"/>
  <c r="E283" i="4"/>
  <c r="E709" i="4" s="1"/>
  <c r="E1135" i="4" s="1"/>
  <c r="E1561" i="4" s="1"/>
  <c r="I283" i="4"/>
  <c r="J283" i="4"/>
  <c r="M283" i="4" s="1"/>
  <c r="A284" i="4"/>
  <c r="A710" i="4" s="1"/>
  <c r="A1136" i="4" s="1"/>
  <c r="A1562" i="4" s="1"/>
  <c r="B284" i="4"/>
  <c r="B710" i="4" s="1"/>
  <c r="B1136" i="4" s="1"/>
  <c r="B1562" i="4" s="1"/>
  <c r="C284" i="4"/>
  <c r="C710" i="4" s="1"/>
  <c r="C1136" i="4" s="1"/>
  <c r="C1562" i="4" s="1"/>
  <c r="D284" i="4"/>
  <c r="D710" i="4" s="1"/>
  <c r="D1136" i="4" s="1"/>
  <c r="D1562" i="4" s="1"/>
  <c r="E284" i="4"/>
  <c r="E710" i="4" s="1"/>
  <c r="E1136" i="4" s="1"/>
  <c r="E1562" i="4" s="1"/>
  <c r="I284" i="4"/>
  <c r="J284" i="4"/>
  <c r="M284" i="4" s="1"/>
  <c r="A285" i="4"/>
  <c r="A711" i="4" s="1"/>
  <c r="A1137" i="4" s="1"/>
  <c r="A1563" i="4" s="1"/>
  <c r="B285" i="4"/>
  <c r="B711" i="4" s="1"/>
  <c r="B1137" i="4" s="1"/>
  <c r="B1563" i="4" s="1"/>
  <c r="C285" i="4"/>
  <c r="C711" i="4" s="1"/>
  <c r="C1137" i="4" s="1"/>
  <c r="C1563" i="4" s="1"/>
  <c r="D285" i="4"/>
  <c r="D711" i="4" s="1"/>
  <c r="D1137" i="4" s="1"/>
  <c r="D1563" i="4" s="1"/>
  <c r="E285" i="4"/>
  <c r="E711" i="4" s="1"/>
  <c r="E1137" i="4" s="1"/>
  <c r="E1563" i="4" s="1"/>
  <c r="I285" i="4"/>
  <c r="J285" i="4"/>
  <c r="M285" i="4" s="1"/>
  <c r="A286" i="4"/>
  <c r="A712" i="4" s="1"/>
  <c r="A1138" i="4" s="1"/>
  <c r="A1564" i="4" s="1"/>
  <c r="B286" i="4"/>
  <c r="B712" i="4" s="1"/>
  <c r="B1138" i="4" s="1"/>
  <c r="B1564" i="4" s="1"/>
  <c r="C286" i="4"/>
  <c r="C712" i="4" s="1"/>
  <c r="C1138" i="4" s="1"/>
  <c r="C1564" i="4" s="1"/>
  <c r="D286" i="4"/>
  <c r="D712" i="4" s="1"/>
  <c r="D1138" i="4" s="1"/>
  <c r="D1564" i="4" s="1"/>
  <c r="E286" i="4"/>
  <c r="E712" i="4" s="1"/>
  <c r="E1138" i="4" s="1"/>
  <c r="E1564" i="4" s="1"/>
  <c r="I286" i="4"/>
  <c r="J286" i="4"/>
  <c r="M286" i="4" s="1"/>
  <c r="A287" i="4"/>
  <c r="A713" i="4" s="1"/>
  <c r="A1139" i="4" s="1"/>
  <c r="A1565" i="4" s="1"/>
  <c r="B287" i="4"/>
  <c r="B713" i="4" s="1"/>
  <c r="B1139" i="4" s="1"/>
  <c r="B1565" i="4" s="1"/>
  <c r="C287" i="4"/>
  <c r="C713" i="4" s="1"/>
  <c r="C1139" i="4" s="1"/>
  <c r="C1565" i="4" s="1"/>
  <c r="D287" i="4"/>
  <c r="D713" i="4" s="1"/>
  <c r="D1139" i="4" s="1"/>
  <c r="D1565" i="4" s="1"/>
  <c r="E287" i="4"/>
  <c r="E713" i="4" s="1"/>
  <c r="E1139" i="4" s="1"/>
  <c r="E1565" i="4" s="1"/>
  <c r="I287" i="4"/>
  <c r="J287" i="4"/>
  <c r="M287" i="4" s="1"/>
  <c r="A288" i="4"/>
  <c r="A714" i="4" s="1"/>
  <c r="A1140" i="4" s="1"/>
  <c r="A1566" i="4" s="1"/>
  <c r="B288" i="4"/>
  <c r="B714" i="4" s="1"/>
  <c r="B1140" i="4" s="1"/>
  <c r="B1566" i="4" s="1"/>
  <c r="C288" i="4"/>
  <c r="C714" i="4" s="1"/>
  <c r="C1140" i="4" s="1"/>
  <c r="C1566" i="4" s="1"/>
  <c r="D288" i="4"/>
  <c r="D714" i="4" s="1"/>
  <c r="D1140" i="4" s="1"/>
  <c r="D1566" i="4" s="1"/>
  <c r="E288" i="4"/>
  <c r="E714" i="4" s="1"/>
  <c r="E1140" i="4" s="1"/>
  <c r="E1566" i="4" s="1"/>
  <c r="I288" i="4"/>
  <c r="J288" i="4"/>
  <c r="M288" i="4" s="1"/>
  <c r="A289" i="4"/>
  <c r="A715" i="4" s="1"/>
  <c r="A1141" i="4" s="1"/>
  <c r="A1567" i="4" s="1"/>
  <c r="B289" i="4"/>
  <c r="B715" i="4" s="1"/>
  <c r="B1141" i="4" s="1"/>
  <c r="B1567" i="4" s="1"/>
  <c r="C289" i="4"/>
  <c r="C715" i="4" s="1"/>
  <c r="C1141" i="4" s="1"/>
  <c r="C1567" i="4" s="1"/>
  <c r="D289" i="4"/>
  <c r="D715" i="4" s="1"/>
  <c r="D1141" i="4" s="1"/>
  <c r="D1567" i="4" s="1"/>
  <c r="E289" i="4"/>
  <c r="E715" i="4" s="1"/>
  <c r="E1141" i="4" s="1"/>
  <c r="E1567" i="4" s="1"/>
  <c r="I289" i="4"/>
  <c r="J289" i="4"/>
  <c r="M289" i="4" s="1"/>
  <c r="A290" i="4"/>
  <c r="A716" i="4" s="1"/>
  <c r="A1142" i="4" s="1"/>
  <c r="A1568" i="4" s="1"/>
  <c r="B290" i="4"/>
  <c r="B716" i="4" s="1"/>
  <c r="B1142" i="4" s="1"/>
  <c r="B1568" i="4" s="1"/>
  <c r="C290" i="4"/>
  <c r="C716" i="4" s="1"/>
  <c r="C1142" i="4" s="1"/>
  <c r="C1568" i="4" s="1"/>
  <c r="D290" i="4"/>
  <c r="D716" i="4" s="1"/>
  <c r="D1142" i="4" s="1"/>
  <c r="D1568" i="4" s="1"/>
  <c r="E290" i="4"/>
  <c r="E716" i="4" s="1"/>
  <c r="E1142" i="4" s="1"/>
  <c r="E1568" i="4" s="1"/>
  <c r="I290" i="4"/>
  <c r="J290" i="4"/>
  <c r="M290" i="4" s="1"/>
  <c r="A291" i="4"/>
  <c r="A717" i="4" s="1"/>
  <c r="A1143" i="4" s="1"/>
  <c r="A1569" i="4" s="1"/>
  <c r="B291" i="4"/>
  <c r="B717" i="4" s="1"/>
  <c r="B1143" i="4" s="1"/>
  <c r="B1569" i="4" s="1"/>
  <c r="C291" i="4"/>
  <c r="C717" i="4" s="1"/>
  <c r="C1143" i="4" s="1"/>
  <c r="C1569" i="4" s="1"/>
  <c r="D291" i="4"/>
  <c r="D717" i="4" s="1"/>
  <c r="D1143" i="4" s="1"/>
  <c r="D1569" i="4" s="1"/>
  <c r="E291" i="4"/>
  <c r="E717" i="4" s="1"/>
  <c r="E1143" i="4" s="1"/>
  <c r="E1569" i="4" s="1"/>
  <c r="I291" i="4"/>
  <c r="J291" i="4"/>
  <c r="M291" i="4" s="1"/>
  <c r="A292" i="4"/>
  <c r="A718" i="4" s="1"/>
  <c r="A1144" i="4" s="1"/>
  <c r="A1570" i="4" s="1"/>
  <c r="B292" i="4"/>
  <c r="B718" i="4" s="1"/>
  <c r="B1144" i="4" s="1"/>
  <c r="B1570" i="4" s="1"/>
  <c r="C292" i="4"/>
  <c r="C718" i="4" s="1"/>
  <c r="C1144" i="4" s="1"/>
  <c r="C1570" i="4" s="1"/>
  <c r="D292" i="4"/>
  <c r="D718" i="4" s="1"/>
  <c r="D1144" i="4" s="1"/>
  <c r="D1570" i="4" s="1"/>
  <c r="E292" i="4"/>
  <c r="E718" i="4" s="1"/>
  <c r="E1144" i="4" s="1"/>
  <c r="E1570" i="4" s="1"/>
  <c r="I292" i="4"/>
  <c r="J292" i="4"/>
  <c r="M292" i="4" s="1"/>
  <c r="A293" i="4"/>
  <c r="A719" i="4" s="1"/>
  <c r="A1145" i="4" s="1"/>
  <c r="A1571" i="4" s="1"/>
  <c r="B293" i="4"/>
  <c r="B719" i="4" s="1"/>
  <c r="B1145" i="4" s="1"/>
  <c r="B1571" i="4" s="1"/>
  <c r="C293" i="4"/>
  <c r="C719" i="4" s="1"/>
  <c r="C1145" i="4" s="1"/>
  <c r="C1571" i="4" s="1"/>
  <c r="D293" i="4"/>
  <c r="D719" i="4" s="1"/>
  <c r="D1145" i="4" s="1"/>
  <c r="D1571" i="4" s="1"/>
  <c r="E293" i="4"/>
  <c r="E719" i="4" s="1"/>
  <c r="E1145" i="4" s="1"/>
  <c r="E1571" i="4" s="1"/>
  <c r="I293" i="4"/>
  <c r="J293" i="4"/>
  <c r="M293" i="4" s="1"/>
  <c r="A294" i="4"/>
  <c r="A720" i="4" s="1"/>
  <c r="A1146" i="4" s="1"/>
  <c r="A1572" i="4" s="1"/>
  <c r="B294" i="4"/>
  <c r="B720" i="4" s="1"/>
  <c r="B1146" i="4" s="1"/>
  <c r="B1572" i="4" s="1"/>
  <c r="C294" i="4"/>
  <c r="C720" i="4" s="1"/>
  <c r="C1146" i="4" s="1"/>
  <c r="C1572" i="4" s="1"/>
  <c r="D294" i="4"/>
  <c r="D720" i="4" s="1"/>
  <c r="D1146" i="4" s="1"/>
  <c r="D1572" i="4" s="1"/>
  <c r="E294" i="4"/>
  <c r="E720" i="4" s="1"/>
  <c r="E1146" i="4" s="1"/>
  <c r="E1572" i="4" s="1"/>
  <c r="I294" i="4"/>
  <c r="J294" i="4"/>
  <c r="M294" i="4" s="1"/>
  <c r="A295" i="4"/>
  <c r="A721" i="4" s="1"/>
  <c r="A1147" i="4" s="1"/>
  <c r="A1573" i="4" s="1"/>
  <c r="B295" i="4"/>
  <c r="B721" i="4" s="1"/>
  <c r="B1147" i="4" s="1"/>
  <c r="B1573" i="4" s="1"/>
  <c r="C295" i="4"/>
  <c r="C721" i="4" s="1"/>
  <c r="C1147" i="4" s="1"/>
  <c r="C1573" i="4" s="1"/>
  <c r="D295" i="4"/>
  <c r="D721" i="4" s="1"/>
  <c r="D1147" i="4" s="1"/>
  <c r="D1573" i="4" s="1"/>
  <c r="E295" i="4"/>
  <c r="E721" i="4" s="1"/>
  <c r="E1147" i="4" s="1"/>
  <c r="E1573" i="4" s="1"/>
  <c r="I295" i="4"/>
  <c r="J295" i="4"/>
  <c r="M295" i="4" s="1"/>
  <c r="A296" i="4"/>
  <c r="A722" i="4" s="1"/>
  <c r="A1148" i="4" s="1"/>
  <c r="A1574" i="4" s="1"/>
  <c r="B296" i="4"/>
  <c r="B722" i="4" s="1"/>
  <c r="B1148" i="4" s="1"/>
  <c r="B1574" i="4" s="1"/>
  <c r="C296" i="4"/>
  <c r="C722" i="4" s="1"/>
  <c r="C1148" i="4" s="1"/>
  <c r="C1574" i="4" s="1"/>
  <c r="D296" i="4"/>
  <c r="D722" i="4" s="1"/>
  <c r="D1148" i="4" s="1"/>
  <c r="D1574" i="4" s="1"/>
  <c r="E296" i="4"/>
  <c r="E722" i="4" s="1"/>
  <c r="E1148" i="4" s="1"/>
  <c r="E1574" i="4" s="1"/>
  <c r="I296" i="4"/>
  <c r="J296" i="4"/>
  <c r="M296" i="4" s="1"/>
  <c r="A297" i="4"/>
  <c r="A723" i="4" s="1"/>
  <c r="A1149" i="4" s="1"/>
  <c r="A1575" i="4" s="1"/>
  <c r="B297" i="4"/>
  <c r="B723" i="4" s="1"/>
  <c r="B1149" i="4" s="1"/>
  <c r="B1575" i="4" s="1"/>
  <c r="C297" i="4"/>
  <c r="C723" i="4" s="1"/>
  <c r="C1149" i="4" s="1"/>
  <c r="C1575" i="4" s="1"/>
  <c r="D297" i="4"/>
  <c r="D723" i="4" s="1"/>
  <c r="D1149" i="4" s="1"/>
  <c r="D1575" i="4" s="1"/>
  <c r="E297" i="4"/>
  <c r="E723" i="4" s="1"/>
  <c r="E1149" i="4" s="1"/>
  <c r="E1575" i="4" s="1"/>
  <c r="I297" i="4"/>
  <c r="J297" i="4"/>
  <c r="M297" i="4" s="1"/>
  <c r="A298" i="4"/>
  <c r="A724" i="4" s="1"/>
  <c r="A1150" i="4" s="1"/>
  <c r="A1576" i="4" s="1"/>
  <c r="B298" i="4"/>
  <c r="B724" i="4" s="1"/>
  <c r="B1150" i="4" s="1"/>
  <c r="B1576" i="4" s="1"/>
  <c r="C298" i="4"/>
  <c r="C724" i="4" s="1"/>
  <c r="C1150" i="4" s="1"/>
  <c r="C1576" i="4" s="1"/>
  <c r="D298" i="4"/>
  <c r="D724" i="4" s="1"/>
  <c r="D1150" i="4" s="1"/>
  <c r="D1576" i="4" s="1"/>
  <c r="E298" i="4"/>
  <c r="E724" i="4" s="1"/>
  <c r="E1150" i="4" s="1"/>
  <c r="E1576" i="4" s="1"/>
  <c r="I298" i="4"/>
  <c r="J298" i="4"/>
  <c r="M298" i="4" s="1"/>
  <c r="A299" i="4"/>
  <c r="A725" i="4" s="1"/>
  <c r="A1151" i="4" s="1"/>
  <c r="A1577" i="4" s="1"/>
  <c r="B299" i="4"/>
  <c r="B725" i="4" s="1"/>
  <c r="B1151" i="4" s="1"/>
  <c r="B1577" i="4" s="1"/>
  <c r="C299" i="4"/>
  <c r="C725" i="4" s="1"/>
  <c r="C1151" i="4" s="1"/>
  <c r="C1577" i="4" s="1"/>
  <c r="D299" i="4"/>
  <c r="D725" i="4" s="1"/>
  <c r="D1151" i="4" s="1"/>
  <c r="D1577" i="4" s="1"/>
  <c r="E299" i="4"/>
  <c r="E725" i="4" s="1"/>
  <c r="E1151" i="4" s="1"/>
  <c r="E1577" i="4" s="1"/>
  <c r="I299" i="4"/>
  <c r="J299" i="4"/>
  <c r="M299" i="4" s="1"/>
  <c r="A300" i="4"/>
  <c r="A726" i="4" s="1"/>
  <c r="A1152" i="4" s="1"/>
  <c r="A1578" i="4" s="1"/>
  <c r="B300" i="4"/>
  <c r="B726" i="4" s="1"/>
  <c r="B1152" i="4" s="1"/>
  <c r="B1578" i="4" s="1"/>
  <c r="C300" i="4"/>
  <c r="C726" i="4" s="1"/>
  <c r="C1152" i="4" s="1"/>
  <c r="C1578" i="4" s="1"/>
  <c r="D300" i="4"/>
  <c r="D726" i="4" s="1"/>
  <c r="D1152" i="4" s="1"/>
  <c r="D1578" i="4" s="1"/>
  <c r="E300" i="4"/>
  <c r="E726" i="4" s="1"/>
  <c r="E1152" i="4" s="1"/>
  <c r="E1578" i="4" s="1"/>
  <c r="I300" i="4"/>
  <c r="J300" i="4"/>
  <c r="M300" i="4" s="1"/>
  <c r="A301" i="4"/>
  <c r="A727" i="4" s="1"/>
  <c r="A1153" i="4" s="1"/>
  <c r="A1579" i="4" s="1"/>
  <c r="B301" i="4"/>
  <c r="B727" i="4" s="1"/>
  <c r="B1153" i="4" s="1"/>
  <c r="B1579" i="4" s="1"/>
  <c r="C301" i="4"/>
  <c r="C727" i="4" s="1"/>
  <c r="C1153" i="4" s="1"/>
  <c r="C1579" i="4" s="1"/>
  <c r="D301" i="4"/>
  <c r="D727" i="4" s="1"/>
  <c r="D1153" i="4" s="1"/>
  <c r="D1579" i="4" s="1"/>
  <c r="E301" i="4"/>
  <c r="E727" i="4" s="1"/>
  <c r="E1153" i="4" s="1"/>
  <c r="E1579" i="4" s="1"/>
  <c r="I301" i="4"/>
  <c r="J301" i="4"/>
  <c r="M301" i="4" s="1"/>
  <c r="A302" i="4"/>
  <c r="A728" i="4" s="1"/>
  <c r="A1154" i="4" s="1"/>
  <c r="A1580" i="4" s="1"/>
  <c r="B302" i="4"/>
  <c r="B728" i="4" s="1"/>
  <c r="B1154" i="4" s="1"/>
  <c r="B1580" i="4" s="1"/>
  <c r="C302" i="4"/>
  <c r="C728" i="4" s="1"/>
  <c r="C1154" i="4" s="1"/>
  <c r="C1580" i="4" s="1"/>
  <c r="D302" i="4"/>
  <c r="D728" i="4" s="1"/>
  <c r="D1154" i="4" s="1"/>
  <c r="D1580" i="4" s="1"/>
  <c r="E302" i="4"/>
  <c r="E728" i="4" s="1"/>
  <c r="E1154" i="4" s="1"/>
  <c r="E1580" i="4" s="1"/>
  <c r="I302" i="4"/>
  <c r="J302" i="4"/>
  <c r="M302" i="4" s="1"/>
  <c r="A303" i="4"/>
  <c r="A729" i="4" s="1"/>
  <c r="A1155" i="4" s="1"/>
  <c r="A1581" i="4" s="1"/>
  <c r="B303" i="4"/>
  <c r="B729" i="4" s="1"/>
  <c r="B1155" i="4" s="1"/>
  <c r="B1581" i="4" s="1"/>
  <c r="C303" i="4"/>
  <c r="C729" i="4" s="1"/>
  <c r="C1155" i="4" s="1"/>
  <c r="C1581" i="4" s="1"/>
  <c r="D303" i="4"/>
  <c r="D729" i="4" s="1"/>
  <c r="D1155" i="4" s="1"/>
  <c r="D1581" i="4" s="1"/>
  <c r="E303" i="4"/>
  <c r="E729" i="4" s="1"/>
  <c r="E1155" i="4" s="1"/>
  <c r="E1581" i="4" s="1"/>
  <c r="I303" i="4"/>
  <c r="J303" i="4"/>
  <c r="M303" i="4" s="1"/>
  <c r="A304" i="4"/>
  <c r="A730" i="4" s="1"/>
  <c r="A1156" i="4" s="1"/>
  <c r="A1582" i="4" s="1"/>
  <c r="B304" i="4"/>
  <c r="B730" i="4" s="1"/>
  <c r="B1156" i="4" s="1"/>
  <c r="B1582" i="4" s="1"/>
  <c r="C304" i="4"/>
  <c r="C730" i="4" s="1"/>
  <c r="C1156" i="4" s="1"/>
  <c r="C1582" i="4" s="1"/>
  <c r="D304" i="4"/>
  <c r="D730" i="4" s="1"/>
  <c r="D1156" i="4" s="1"/>
  <c r="D1582" i="4" s="1"/>
  <c r="E304" i="4"/>
  <c r="E730" i="4" s="1"/>
  <c r="E1156" i="4" s="1"/>
  <c r="E1582" i="4" s="1"/>
  <c r="I304" i="4"/>
  <c r="J304" i="4"/>
  <c r="M304" i="4" s="1"/>
  <c r="A305" i="4"/>
  <c r="A731" i="4" s="1"/>
  <c r="A1157" i="4" s="1"/>
  <c r="A1583" i="4" s="1"/>
  <c r="B305" i="4"/>
  <c r="B731" i="4" s="1"/>
  <c r="B1157" i="4" s="1"/>
  <c r="B1583" i="4" s="1"/>
  <c r="C305" i="4"/>
  <c r="C731" i="4" s="1"/>
  <c r="C1157" i="4" s="1"/>
  <c r="C1583" i="4" s="1"/>
  <c r="D305" i="4"/>
  <c r="D731" i="4" s="1"/>
  <c r="D1157" i="4" s="1"/>
  <c r="D1583" i="4" s="1"/>
  <c r="E305" i="4"/>
  <c r="E731" i="4" s="1"/>
  <c r="E1157" i="4" s="1"/>
  <c r="E1583" i="4" s="1"/>
  <c r="I305" i="4"/>
  <c r="J305" i="4"/>
  <c r="M305" i="4" s="1"/>
  <c r="A306" i="4"/>
  <c r="A732" i="4" s="1"/>
  <c r="A1158" i="4" s="1"/>
  <c r="A1584" i="4" s="1"/>
  <c r="B306" i="4"/>
  <c r="B732" i="4" s="1"/>
  <c r="B1158" i="4" s="1"/>
  <c r="B1584" i="4" s="1"/>
  <c r="C306" i="4"/>
  <c r="C732" i="4" s="1"/>
  <c r="C1158" i="4" s="1"/>
  <c r="C1584" i="4" s="1"/>
  <c r="D306" i="4"/>
  <c r="D732" i="4" s="1"/>
  <c r="D1158" i="4" s="1"/>
  <c r="D1584" i="4" s="1"/>
  <c r="E306" i="4"/>
  <c r="E732" i="4" s="1"/>
  <c r="E1158" i="4" s="1"/>
  <c r="E1584" i="4" s="1"/>
  <c r="I306" i="4"/>
  <c r="J306" i="4"/>
  <c r="M306" i="4" s="1"/>
  <c r="A307" i="4"/>
  <c r="A733" i="4" s="1"/>
  <c r="A1159" i="4" s="1"/>
  <c r="A1585" i="4" s="1"/>
  <c r="B307" i="4"/>
  <c r="B733" i="4" s="1"/>
  <c r="B1159" i="4" s="1"/>
  <c r="B1585" i="4" s="1"/>
  <c r="C307" i="4"/>
  <c r="C733" i="4" s="1"/>
  <c r="C1159" i="4" s="1"/>
  <c r="C1585" i="4" s="1"/>
  <c r="D307" i="4"/>
  <c r="D733" i="4" s="1"/>
  <c r="D1159" i="4" s="1"/>
  <c r="D1585" i="4" s="1"/>
  <c r="E307" i="4"/>
  <c r="E733" i="4" s="1"/>
  <c r="E1159" i="4" s="1"/>
  <c r="E1585" i="4" s="1"/>
  <c r="I307" i="4"/>
  <c r="J307" i="4"/>
  <c r="M307" i="4" s="1"/>
  <c r="A308" i="4"/>
  <c r="A734" i="4" s="1"/>
  <c r="A1160" i="4" s="1"/>
  <c r="A1586" i="4" s="1"/>
  <c r="B308" i="4"/>
  <c r="B734" i="4" s="1"/>
  <c r="B1160" i="4" s="1"/>
  <c r="B1586" i="4" s="1"/>
  <c r="C308" i="4"/>
  <c r="C734" i="4" s="1"/>
  <c r="C1160" i="4" s="1"/>
  <c r="C1586" i="4" s="1"/>
  <c r="D308" i="4"/>
  <c r="D734" i="4" s="1"/>
  <c r="D1160" i="4" s="1"/>
  <c r="D1586" i="4" s="1"/>
  <c r="E308" i="4"/>
  <c r="E734" i="4" s="1"/>
  <c r="E1160" i="4" s="1"/>
  <c r="E1586" i="4" s="1"/>
  <c r="I308" i="4"/>
  <c r="J308" i="4"/>
  <c r="M308" i="4" s="1"/>
  <c r="A309" i="4"/>
  <c r="A735" i="4" s="1"/>
  <c r="A1161" i="4" s="1"/>
  <c r="A1587" i="4" s="1"/>
  <c r="B309" i="4"/>
  <c r="B735" i="4" s="1"/>
  <c r="B1161" i="4" s="1"/>
  <c r="B1587" i="4" s="1"/>
  <c r="C309" i="4"/>
  <c r="C735" i="4" s="1"/>
  <c r="C1161" i="4" s="1"/>
  <c r="C1587" i="4" s="1"/>
  <c r="D309" i="4"/>
  <c r="D735" i="4" s="1"/>
  <c r="D1161" i="4" s="1"/>
  <c r="D1587" i="4" s="1"/>
  <c r="E309" i="4"/>
  <c r="E735" i="4" s="1"/>
  <c r="E1161" i="4" s="1"/>
  <c r="E1587" i="4" s="1"/>
  <c r="I309" i="4"/>
  <c r="J309" i="4"/>
  <c r="M309" i="4" s="1"/>
  <c r="A310" i="4"/>
  <c r="A736" i="4" s="1"/>
  <c r="A1162" i="4" s="1"/>
  <c r="A1588" i="4" s="1"/>
  <c r="B310" i="4"/>
  <c r="B736" i="4" s="1"/>
  <c r="B1162" i="4" s="1"/>
  <c r="B1588" i="4" s="1"/>
  <c r="C310" i="4"/>
  <c r="C736" i="4" s="1"/>
  <c r="C1162" i="4" s="1"/>
  <c r="C1588" i="4" s="1"/>
  <c r="D310" i="4"/>
  <c r="D736" i="4" s="1"/>
  <c r="D1162" i="4" s="1"/>
  <c r="D1588" i="4" s="1"/>
  <c r="E310" i="4"/>
  <c r="E736" i="4" s="1"/>
  <c r="E1162" i="4" s="1"/>
  <c r="E1588" i="4" s="1"/>
  <c r="I310" i="4"/>
  <c r="J310" i="4"/>
  <c r="M310" i="4" s="1"/>
  <c r="A311" i="4"/>
  <c r="A737" i="4" s="1"/>
  <c r="A1163" i="4" s="1"/>
  <c r="A1589" i="4" s="1"/>
  <c r="B311" i="4"/>
  <c r="B737" i="4" s="1"/>
  <c r="B1163" i="4" s="1"/>
  <c r="B1589" i="4" s="1"/>
  <c r="C311" i="4"/>
  <c r="C737" i="4" s="1"/>
  <c r="C1163" i="4" s="1"/>
  <c r="C1589" i="4" s="1"/>
  <c r="D311" i="4"/>
  <c r="D737" i="4" s="1"/>
  <c r="D1163" i="4" s="1"/>
  <c r="D1589" i="4" s="1"/>
  <c r="E311" i="4"/>
  <c r="E737" i="4" s="1"/>
  <c r="E1163" i="4" s="1"/>
  <c r="E1589" i="4" s="1"/>
  <c r="I311" i="4"/>
  <c r="J311" i="4"/>
  <c r="M311" i="4" s="1"/>
  <c r="A156" i="4"/>
  <c r="A582" i="4" s="1"/>
  <c r="A1008" i="4" s="1"/>
  <c r="A1434" i="4" s="1"/>
  <c r="B156" i="4"/>
  <c r="B582" i="4" s="1"/>
  <c r="B1008" i="4" s="1"/>
  <c r="B1434" i="4" s="1"/>
  <c r="C156" i="4"/>
  <c r="C582" i="4" s="1"/>
  <c r="C1008" i="4" s="1"/>
  <c r="C1434" i="4" s="1"/>
  <c r="D156" i="4"/>
  <c r="D582" i="4" s="1"/>
  <c r="D1008" i="4" s="1"/>
  <c r="D1434" i="4" s="1"/>
  <c r="E156" i="4"/>
  <c r="E582" i="4" s="1"/>
  <c r="E1008" i="4" s="1"/>
  <c r="E1434" i="4" s="1"/>
  <c r="I156" i="4"/>
  <c r="J156" i="4"/>
  <c r="M156" i="4" s="1"/>
  <c r="A157" i="4"/>
  <c r="A583" i="4" s="1"/>
  <c r="A1009" i="4" s="1"/>
  <c r="A1435" i="4" s="1"/>
  <c r="B157" i="4"/>
  <c r="B583" i="4" s="1"/>
  <c r="B1009" i="4" s="1"/>
  <c r="B1435" i="4" s="1"/>
  <c r="E157" i="4"/>
  <c r="E583" i="4" s="1"/>
  <c r="E1009" i="4" s="1"/>
  <c r="E1435" i="4" s="1"/>
  <c r="I157" i="4"/>
  <c r="J157" i="4"/>
  <c r="M157" i="4" s="1"/>
  <c r="A158" i="4"/>
  <c r="A584" i="4" s="1"/>
  <c r="A1010" i="4" s="1"/>
  <c r="A1436" i="4" s="1"/>
  <c r="B158" i="4"/>
  <c r="B584" i="4" s="1"/>
  <c r="B1010" i="4" s="1"/>
  <c r="B1436" i="4" s="1"/>
  <c r="D158" i="4"/>
  <c r="D584" i="4" s="1"/>
  <c r="D1010" i="4" s="1"/>
  <c r="D1436" i="4" s="1"/>
  <c r="E158" i="4"/>
  <c r="E584" i="4" s="1"/>
  <c r="E1010" i="4" s="1"/>
  <c r="E1436" i="4" s="1"/>
  <c r="I158" i="4"/>
  <c r="J158" i="4"/>
  <c r="M158" i="4" s="1"/>
  <c r="A159" i="4"/>
  <c r="A585" i="4" s="1"/>
  <c r="A1011" i="4" s="1"/>
  <c r="A1437" i="4" s="1"/>
  <c r="B159" i="4"/>
  <c r="B585" i="4" s="1"/>
  <c r="B1011" i="4" s="1"/>
  <c r="B1437" i="4" s="1"/>
  <c r="C159" i="4"/>
  <c r="C585" i="4" s="1"/>
  <c r="C1011" i="4" s="1"/>
  <c r="C1437" i="4" s="1"/>
  <c r="D159" i="4"/>
  <c r="D585" i="4" s="1"/>
  <c r="D1011" i="4" s="1"/>
  <c r="D1437" i="4" s="1"/>
  <c r="E159" i="4"/>
  <c r="E585" i="4" s="1"/>
  <c r="E1011" i="4" s="1"/>
  <c r="E1437" i="4" s="1"/>
  <c r="I159" i="4"/>
  <c r="J159" i="4"/>
  <c r="M159" i="4" s="1"/>
  <c r="F149" i="4" l="1"/>
  <c r="F131" i="4"/>
  <c r="G44" i="4"/>
  <c r="G161" i="4"/>
  <c r="G143" i="4"/>
  <c r="F41" i="4"/>
  <c r="G160" i="4"/>
  <c r="F10" i="4"/>
  <c r="F122" i="4"/>
  <c r="F14" i="4"/>
  <c r="G162" i="4"/>
  <c r="G165" i="4"/>
  <c r="F104" i="4"/>
  <c r="G137" i="4"/>
  <c r="G107" i="4"/>
  <c r="G164" i="4"/>
  <c r="G80" i="4"/>
  <c r="G163" i="4"/>
  <c r="G152" i="4"/>
  <c r="G62" i="4"/>
  <c r="G725" i="4"/>
  <c r="G1151" i="4" s="1"/>
  <c r="G1577" i="4" s="1"/>
  <c r="G83" i="4"/>
  <c r="F59" i="4"/>
  <c r="G10" i="4"/>
  <c r="F140" i="4"/>
  <c r="G119" i="4"/>
  <c r="G98" i="4"/>
  <c r="F77" i="4"/>
  <c r="G53" i="4"/>
  <c r="F32" i="4"/>
  <c r="G11" i="4"/>
  <c r="G17" i="4"/>
  <c r="F719" i="4"/>
  <c r="G101" i="4"/>
  <c r="F158" i="4"/>
  <c r="F584" i="4" s="1"/>
  <c r="F1010" i="4" s="1"/>
  <c r="F1436" i="4" s="1"/>
  <c r="F1862" i="4" s="1"/>
  <c r="F2288" i="4" s="1"/>
  <c r="F2714" i="4" s="1"/>
  <c r="F3140" i="4" s="1"/>
  <c r="G116" i="4"/>
  <c r="F95" i="4"/>
  <c r="G71" i="4"/>
  <c r="F50" i="4"/>
  <c r="G29" i="4"/>
  <c r="G125" i="4"/>
  <c r="G35" i="4"/>
  <c r="G155" i="4"/>
  <c r="G134" i="4"/>
  <c r="F113" i="4"/>
  <c r="G89" i="4"/>
  <c r="F68" i="4"/>
  <c r="G26" i="4"/>
  <c r="G605" i="4"/>
  <c r="G1031" i="4" s="1"/>
  <c r="G1457" i="4" s="1"/>
  <c r="F86" i="4"/>
  <c r="G65" i="4"/>
  <c r="F23" i="4"/>
  <c r="G111" i="4"/>
  <c r="G93" i="4"/>
  <c r="G81" i="4"/>
  <c r="G69" i="4"/>
  <c r="G57" i="4"/>
  <c r="G33" i="4"/>
  <c r="N156" i="2"/>
  <c r="P156" i="2" s="1"/>
  <c r="S156" i="2" s="1"/>
  <c r="F156" i="4"/>
  <c r="N150" i="2"/>
  <c r="F150" i="4"/>
  <c r="N144" i="2"/>
  <c r="F144" i="4"/>
  <c r="N138" i="2"/>
  <c r="F138" i="4"/>
  <c r="N132" i="2"/>
  <c r="F132" i="4"/>
  <c r="N126" i="2"/>
  <c r="F126" i="4"/>
  <c r="N120" i="2"/>
  <c r="F120" i="4"/>
  <c r="N108" i="2"/>
  <c r="F108" i="4"/>
  <c r="N96" i="2"/>
  <c r="F96" i="4"/>
  <c r="N90" i="2"/>
  <c r="F90" i="4"/>
  <c r="N84" i="2"/>
  <c r="F84" i="4"/>
  <c r="N72" i="2"/>
  <c r="F72" i="4"/>
  <c r="N60" i="2"/>
  <c r="F60" i="4"/>
  <c r="N54" i="2"/>
  <c r="F54" i="4"/>
  <c r="N48" i="2"/>
  <c r="F48" i="4"/>
  <c r="N42" i="2"/>
  <c r="F42" i="4"/>
  <c r="N36" i="2"/>
  <c r="F36" i="4"/>
  <c r="N30" i="2"/>
  <c r="F30" i="4"/>
  <c r="N24" i="2"/>
  <c r="F24" i="4"/>
  <c r="N18" i="2"/>
  <c r="F18" i="4"/>
  <c r="N12" i="2"/>
  <c r="F12" i="4"/>
  <c r="G146" i="4"/>
  <c r="G128" i="4"/>
  <c r="G110" i="4"/>
  <c r="G92" i="4"/>
  <c r="G74" i="4"/>
  <c r="G38" i="4"/>
  <c r="G20" i="4"/>
  <c r="N157" i="2"/>
  <c r="P157" i="2" s="1"/>
  <c r="S157" i="2" s="1"/>
  <c r="F157" i="4"/>
  <c r="N151" i="2"/>
  <c r="F151" i="4"/>
  <c r="N145" i="2"/>
  <c r="F145" i="4"/>
  <c r="N139" i="2"/>
  <c r="F139" i="4"/>
  <c r="N133" i="2"/>
  <c r="F133" i="4"/>
  <c r="N127" i="2"/>
  <c r="F127" i="4"/>
  <c r="N121" i="2"/>
  <c r="F121" i="4"/>
  <c r="N115" i="2"/>
  <c r="F115" i="4"/>
  <c r="N109" i="2"/>
  <c r="F109" i="4"/>
  <c r="N103" i="2"/>
  <c r="F103" i="4"/>
  <c r="N97" i="2"/>
  <c r="F97" i="4"/>
  <c r="N91" i="2"/>
  <c r="F91" i="4"/>
  <c r="N79" i="2"/>
  <c r="F79" i="4"/>
  <c r="N61" i="2"/>
  <c r="F61" i="4"/>
  <c r="N55" i="2"/>
  <c r="F55" i="4"/>
  <c r="N49" i="2"/>
  <c r="F49" i="4"/>
  <c r="N43" i="2"/>
  <c r="F43" i="4"/>
  <c r="N37" i="2"/>
  <c r="F37" i="4"/>
  <c r="N31" i="2"/>
  <c r="F31" i="4"/>
  <c r="N19" i="2"/>
  <c r="F19" i="4"/>
  <c r="G159" i="4"/>
  <c r="G585" i="4" s="1"/>
  <c r="G1011" i="4" s="1"/>
  <c r="G1437" i="4" s="1"/>
  <c r="G153" i="4"/>
  <c r="G147" i="4"/>
  <c r="G141" i="4"/>
  <c r="G135" i="4"/>
  <c r="G129" i="4"/>
  <c r="G123" i="4"/>
  <c r="G117" i="4"/>
  <c r="G105" i="4"/>
  <c r="G87" i="4"/>
  <c r="G75" i="4"/>
  <c r="G51" i="4"/>
  <c r="G39" i="4"/>
  <c r="G27" i="4"/>
  <c r="G15" i="4"/>
  <c r="G157" i="4"/>
  <c r="G583" i="4" s="1"/>
  <c r="G1009" i="4" s="1"/>
  <c r="G1435" i="4" s="1"/>
  <c r="G151" i="4"/>
  <c r="G145" i="4"/>
  <c r="G139" i="4"/>
  <c r="G133" i="4"/>
  <c r="G127" i="4"/>
  <c r="G121" i="4"/>
  <c r="G115" i="4"/>
  <c r="G109" i="4"/>
  <c r="G103" i="4"/>
  <c r="G97" i="4"/>
  <c r="G91" i="4"/>
  <c r="G85" i="4"/>
  <c r="G79" i="4"/>
  <c r="G73" i="4"/>
  <c r="G61" i="4"/>
  <c r="G55" i="4"/>
  <c r="G49" i="4"/>
  <c r="G43" i="4"/>
  <c r="G37" i="4"/>
  <c r="G31" i="4"/>
  <c r="G19" i="4"/>
  <c r="F155" i="4"/>
  <c r="F146" i="4"/>
  <c r="F137" i="4"/>
  <c r="F128" i="4"/>
  <c r="F119" i="4"/>
  <c r="F110" i="4"/>
  <c r="F101" i="4"/>
  <c r="F92" i="4"/>
  <c r="F83" i="4"/>
  <c r="F65" i="4"/>
  <c r="F47" i="4"/>
  <c r="F38" i="4"/>
  <c r="F29" i="4"/>
  <c r="F20" i="4"/>
  <c r="F11" i="4"/>
  <c r="N142" i="2"/>
  <c r="F142" i="4"/>
  <c r="N124" i="2"/>
  <c r="F124" i="4"/>
  <c r="N88" i="2"/>
  <c r="F88" i="4"/>
  <c r="N76" i="2"/>
  <c r="F76" i="4"/>
  <c r="N46" i="2"/>
  <c r="F46" i="4"/>
  <c r="N28" i="2"/>
  <c r="F28" i="4"/>
  <c r="N16" i="2"/>
  <c r="F16" i="4"/>
  <c r="G156" i="4"/>
  <c r="G582" i="4" s="1"/>
  <c r="G1008" i="4" s="1"/>
  <c r="G1434" i="4" s="1"/>
  <c r="G150" i="4"/>
  <c r="G138" i="4"/>
  <c r="G132" i="4"/>
  <c r="G120" i="4"/>
  <c r="G108" i="4"/>
  <c r="G96" i="4"/>
  <c r="G84" i="4"/>
  <c r="G72" i="4"/>
  <c r="G60" i="4"/>
  <c r="G48" i="4"/>
  <c r="G36" i="4"/>
  <c r="G24" i="4"/>
  <c r="G12" i="4"/>
  <c r="N153" i="2"/>
  <c r="F153" i="4"/>
  <c r="N147" i="2"/>
  <c r="F147" i="4"/>
  <c r="N141" i="2"/>
  <c r="F141" i="4"/>
  <c r="N135" i="2"/>
  <c r="F135" i="4"/>
  <c r="N129" i="2"/>
  <c r="F129" i="4"/>
  <c r="N123" i="2"/>
  <c r="F123" i="4"/>
  <c r="N117" i="2"/>
  <c r="F117" i="4"/>
  <c r="N111" i="2"/>
  <c r="F111" i="4"/>
  <c r="N105" i="2"/>
  <c r="F105" i="4"/>
  <c r="N93" i="2"/>
  <c r="F93" i="4"/>
  <c r="N87" i="2"/>
  <c r="F87" i="4"/>
  <c r="N81" i="2"/>
  <c r="F81" i="4"/>
  <c r="N75" i="2"/>
  <c r="F75" i="4"/>
  <c r="N69" i="2"/>
  <c r="F69" i="4"/>
  <c r="N63" i="2"/>
  <c r="F63" i="4"/>
  <c r="N51" i="2"/>
  <c r="F51" i="4"/>
  <c r="N45" i="2"/>
  <c r="F45" i="4"/>
  <c r="N39" i="2"/>
  <c r="F39" i="4"/>
  <c r="N33" i="2"/>
  <c r="F33" i="4"/>
  <c r="N27" i="2"/>
  <c r="F27" i="4"/>
  <c r="N15" i="2"/>
  <c r="F15" i="4"/>
  <c r="F152" i="4"/>
  <c r="F143" i="4"/>
  <c r="F134" i="4"/>
  <c r="F125" i="4"/>
  <c r="F116" i="4"/>
  <c r="F107" i="4"/>
  <c r="F98" i="4"/>
  <c r="F89" i="4"/>
  <c r="F80" i="4"/>
  <c r="F71" i="4"/>
  <c r="F62" i="4"/>
  <c r="F53" i="4"/>
  <c r="F44" i="4"/>
  <c r="F35" i="4"/>
  <c r="F26" i="4"/>
  <c r="F17" i="4"/>
  <c r="N154" i="2"/>
  <c r="F154" i="4"/>
  <c r="N148" i="2"/>
  <c r="F148" i="4"/>
  <c r="N136" i="2"/>
  <c r="F136" i="4"/>
  <c r="N130" i="2"/>
  <c r="F130" i="4"/>
  <c r="N118" i="2"/>
  <c r="F118" i="4"/>
  <c r="N100" i="2"/>
  <c r="F100" i="4"/>
  <c r="N94" i="2"/>
  <c r="F94" i="4"/>
  <c r="N70" i="2"/>
  <c r="F70" i="4"/>
  <c r="N64" i="2"/>
  <c r="F64" i="4"/>
  <c r="N52" i="2"/>
  <c r="F52" i="4"/>
  <c r="N34" i="2"/>
  <c r="F34" i="4"/>
  <c r="G144" i="4"/>
  <c r="G126" i="4"/>
  <c r="G90" i="4"/>
  <c r="G78" i="4"/>
  <c r="G54" i="4"/>
  <c r="G42" i="4"/>
  <c r="G30" i="4"/>
  <c r="G18" i="4"/>
  <c r="G154" i="4"/>
  <c r="G148" i="4"/>
  <c r="G142" i="4"/>
  <c r="G136" i="4"/>
  <c r="G130" i="4"/>
  <c r="G124" i="4"/>
  <c r="G118" i="4"/>
  <c r="G100" i="4"/>
  <c r="G94" i="4"/>
  <c r="G88" i="4"/>
  <c r="G76" i="4"/>
  <c r="G70" i="4"/>
  <c r="G64" i="4"/>
  <c r="G52" i="4"/>
  <c r="G46" i="4"/>
  <c r="G34" i="4"/>
  <c r="G28" i="4"/>
  <c r="G16" i="4"/>
  <c r="G158" i="4"/>
  <c r="G149" i="4"/>
  <c r="G140" i="4"/>
  <c r="G131" i="4"/>
  <c r="G122" i="4"/>
  <c r="G113" i="4"/>
  <c r="G104" i="4"/>
  <c r="G95" i="4"/>
  <c r="G86" i="4"/>
  <c r="G77" i="4"/>
  <c r="G68" i="4"/>
  <c r="G59" i="4"/>
  <c r="G50" i="4"/>
  <c r="G41" i="4"/>
  <c r="G32" i="4"/>
  <c r="G23" i="4"/>
  <c r="G14" i="4"/>
  <c r="B2010" i="4"/>
  <c r="B2436" i="4" s="1"/>
  <c r="B2862" i="4" s="1"/>
  <c r="B3288" i="4" s="1"/>
  <c r="E2001" i="4"/>
  <c r="E2427" i="4" s="1"/>
  <c r="E2853" i="4" s="1"/>
  <c r="E3279" i="4" s="1"/>
  <c r="B1992" i="4"/>
  <c r="B2418" i="4" s="1"/>
  <c r="B2844" i="4" s="1"/>
  <c r="B3270" i="4" s="1"/>
  <c r="C1985" i="4"/>
  <c r="C2411" i="4" s="1"/>
  <c r="C2837" i="4" s="1"/>
  <c r="C3263" i="4" s="1"/>
  <c r="A1981" i="4"/>
  <c r="A2407" i="4" s="1"/>
  <c r="A2833" i="4" s="1"/>
  <c r="A3259" i="4" s="1"/>
  <c r="B1968" i="4"/>
  <c r="B2394" i="4" s="1"/>
  <c r="B2820" i="4" s="1"/>
  <c r="B3246" i="4" s="1"/>
  <c r="E1959" i="4"/>
  <c r="E2385" i="4" s="1"/>
  <c r="E2811" i="4" s="1"/>
  <c r="E3237" i="4" s="1"/>
  <c r="E1953" i="4"/>
  <c r="E2379" i="4" s="1"/>
  <c r="E2805" i="4" s="1"/>
  <c r="E3231" i="4" s="1"/>
  <c r="B1944" i="4"/>
  <c r="B2370" i="4" s="1"/>
  <c r="B2796" i="4" s="1"/>
  <c r="B3222" i="4" s="1"/>
  <c r="E1935" i="4"/>
  <c r="E2361" i="4" s="1"/>
  <c r="E2787" i="4" s="1"/>
  <c r="E3213" i="4" s="1"/>
  <c r="C1931" i="4"/>
  <c r="C2357" i="4" s="1"/>
  <c r="C2783" i="4" s="1"/>
  <c r="C3209" i="4" s="1"/>
  <c r="A1927" i="4"/>
  <c r="A2353" i="4" s="1"/>
  <c r="A2779" i="4" s="1"/>
  <c r="A3205" i="4" s="1"/>
  <c r="C1919" i="4"/>
  <c r="C2345" i="4" s="1"/>
  <c r="C2771" i="4" s="1"/>
  <c r="C3197" i="4" s="1"/>
  <c r="C1913" i="4"/>
  <c r="C2339" i="4" s="1"/>
  <c r="C2765" i="4" s="1"/>
  <c r="C3191" i="4" s="1"/>
  <c r="C1907" i="4"/>
  <c r="C2333" i="4" s="1"/>
  <c r="C2759" i="4" s="1"/>
  <c r="C3185" i="4" s="1"/>
  <c r="B1884" i="4"/>
  <c r="B2310" i="4" s="1"/>
  <c r="B2736" i="4" s="1"/>
  <c r="B3162" i="4" s="1"/>
  <c r="C1877" i="4"/>
  <c r="C2303" i="4" s="1"/>
  <c r="C2729" i="4" s="1"/>
  <c r="C3155" i="4" s="1"/>
  <c r="B2056" i="4"/>
  <c r="B2482" i="4" s="1"/>
  <c r="B2908" i="4" s="1"/>
  <c r="B3334" i="4" s="1"/>
  <c r="A2051" i="4"/>
  <c r="A2477" i="4" s="1"/>
  <c r="A2903" i="4" s="1"/>
  <c r="A3329" i="4" s="1"/>
  <c r="A2045" i="4"/>
  <c r="A2471" i="4" s="1"/>
  <c r="A2897" i="4" s="1"/>
  <c r="A3323" i="4" s="1"/>
  <c r="D2036" i="4"/>
  <c r="D2462" i="4" s="1"/>
  <c r="D2888" i="4" s="1"/>
  <c r="D3314" i="4" s="1"/>
  <c r="C2031" i="4"/>
  <c r="C2457" i="4" s="1"/>
  <c r="C2883" i="4" s="1"/>
  <c r="C3309" i="4" s="1"/>
  <c r="A2027" i="4"/>
  <c r="A2453" i="4" s="1"/>
  <c r="A2879" i="4" s="1"/>
  <c r="A3305" i="4" s="1"/>
  <c r="E2023" i="4"/>
  <c r="E2449" i="4" s="1"/>
  <c r="E2875" i="4" s="1"/>
  <c r="E3301" i="4" s="1"/>
  <c r="E2017" i="4"/>
  <c r="E2443" i="4" s="1"/>
  <c r="E2869" i="4" s="1"/>
  <c r="E3295" i="4" s="1"/>
  <c r="D2088" i="4"/>
  <c r="D2514" i="4" s="1"/>
  <c r="D2940" i="4" s="1"/>
  <c r="D3366" i="4" s="1"/>
  <c r="C2083" i="4"/>
  <c r="C2509" i="4" s="1"/>
  <c r="C2935" i="4" s="1"/>
  <c r="C3361" i="4" s="1"/>
  <c r="A2079" i="4"/>
  <c r="A2505" i="4" s="1"/>
  <c r="A2931" i="4" s="1"/>
  <c r="A3357" i="4" s="1"/>
  <c r="E2075" i="4"/>
  <c r="E2501" i="4" s="1"/>
  <c r="E2927" i="4" s="1"/>
  <c r="E3353" i="4" s="1"/>
  <c r="C2071" i="4"/>
  <c r="C2497" i="4" s="1"/>
  <c r="C2923" i="4" s="1"/>
  <c r="C3349" i="4" s="1"/>
  <c r="A2067" i="4"/>
  <c r="A2493" i="4" s="1"/>
  <c r="A2919" i="4" s="1"/>
  <c r="A3345" i="4" s="1"/>
  <c r="E2063" i="4"/>
  <c r="E2489" i="4" s="1"/>
  <c r="E2915" i="4" s="1"/>
  <c r="E3341" i="4" s="1"/>
  <c r="B2060" i="4"/>
  <c r="B2486" i="4" s="1"/>
  <c r="B2912" i="4" s="1"/>
  <c r="B3338" i="4" s="1"/>
  <c r="C2059" i="4"/>
  <c r="C2485" i="4" s="1"/>
  <c r="C2911" i="4" s="1"/>
  <c r="C3337" i="4" s="1"/>
  <c r="E2126" i="4"/>
  <c r="E2552" i="4" s="1"/>
  <c r="E2978" i="4" s="1"/>
  <c r="E3404" i="4" s="1"/>
  <c r="A2124" i="4"/>
  <c r="A2550" i="4" s="1"/>
  <c r="A2976" i="4" s="1"/>
  <c r="A3402" i="4" s="1"/>
  <c r="B2123" i="4"/>
  <c r="B2549" i="4" s="1"/>
  <c r="B2975" i="4" s="1"/>
  <c r="B3401" i="4" s="1"/>
  <c r="D2121" i="4"/>
  <c r="D2547" i="4" s="1"/>
  <c r="D2973" i="4" s="1"/>
  <c r="D3399" i="4" s="1"/>
  <c r="E2120" i="4"/>
  <c r="E2546" i="4" s="1"/>
  <c r="E2972" i="4" s="1"/>
  <c r="E3398" i="4" s="1"/>
  <c r="A2118" i="4"/>
  <c r="A2544" i="4" s="1"/>
  <c r="A2970" i="4" s="1"/>
  <c r="A3396" i="4" s="1"/>
  <c r="B2117" i="4"/>
  <c r="B2543" i="4" s="1"/>
  <c r="B2969" i="4" s="1"/>
  <c r="B3395" i="4" s="1"/>
  <c r="D2115" i="4"/>
  <c r="D2541" i="4" s="1"/>
  <c r="D2967" i="4" s="1"/>
  <c r="D3393" i="4" s="1"/>
  <c r="E2114" i="4"/>
  <c r="E2540" i="4" s="1"/>
  <c r="E2966" i="4" s="1"/>
  <c r="E3392" i="4" s="1"/>
  <c r="A2112" i="4"/>
  <c r="A2538" i="4" s="1"/>
  <c r="A2964" i="4" s="1"/>
  <c r="A3390" i="4" s="1"/>
  <c r="B2111" i="4"/>
  <c r="B2537" i="4" s="1"/>
  <c r="B2963" i="4" s="1"/>
  <c r="B3389" i="4" s="1"/>
  <c r="C2110" i="4"/>
  <c r="C2536" i="4" s="1"/>
  <c r="C2962" i="4" s="1"/>
  <c r="C3388" i="4" s="1"/>
  <c r="D2109" i="4"/>
  <c r="D2535" i="4" s="1"/>
  <c r="D2961" i="4" s="1"/>
  <c r="D3387" i="4" s="1"/>
  <c r="E2108" i="4"/>
  <c r="E2534" i="4" s="1"/>
  <c r="E2960" i="4" s="1"/>
  <c r="E3386" i="4" s="1"/>
  <c r="A2106" i="4"/>
  <c r="A2532" i="4" s="1"/>
  <c r="A2958" i="4" s="1"/>
  <c r="A3384" i="4" s="1"/>
  <c r="B2105" i="4"/>
  <c r="B2531" i="4" s="1"/>
  <c r="B2957" i="4" s="1"/>
  <c r="B3383" i="4" s="1"/>
  <c r="C2104" i="4"/>
  <c r="C2530" i="4" s="1"/>
  <c r="C2956" i="4" s="1"/>
  <c r="C3382" i="4" s="1"/>
  <c r="D2103" i="4"/>
  <c r="D2529" i="4" s="1"/>
  <c r="D2955" i="4" s="1"/>
  <c r="D3381" i="4" s="1"/>
  <c r="E2102" i="4"/>
  <c r="E2528" i="4" s="1"/>
  <c r="E2954" i="4" s="1"/>
  <c r="E3380" i="4" s="1"/>
  <c r="A2100" i="4"/>
  <c r="A2526" i="4" s="1"/>
  <c r="A2952" i="4" s="1"/>
  <c r="A3378" i="4" s="1"/>
  <c r="B2129" i="4"/>
  <c r="B2555" i="4" s="1"/>
  <c r="B2981" i="4" s="1"/>
  <c r="B3407" i="4" s="1"/>
  <c r="C2128" i="4"/>
  <c r="C2554" i="4" s="1"/>
  <c r="C2980" i="4" s="1"/>
  <c r="C3406" i="4" s="1"/>
  <c r="D2127" i="4"/>
  <c r="D2553" i="4" s="1"/>
  <c r="D2979" i="4" s="1"/>
  <c r="D3405" i="4" s="1"/>
  <c r="B1860" i="4"/>
  <c r="B2286" i="4" s="1"/>
  <c r="B2712" i="4" s="1"/>
  <c r="B3138" i="4" s="1"/>
  <c r="E2007" i="4"/>
  <c r="E2433" i="4" s="1"/>
  <c r="E2859" i="4" s="1"/>
  <c r="E3285" i="4" s="1"/>
  <c r="D2002" i="4"/>
  <c r="D2428" i="4" s="1"/>
  <c r="D2854" i="4" s="1"/>
  <c r="D3280" i="4" s="1"/>
  <c r="D1996" i="4"/>
  <c r="D2422" i="4" s="1"/>
  <c r="D2848" i="4" s="1"/>
  <c r="D3274" i="4" s="1"/>
  <c r="D1990" i="4"/>
  <c r="D2416" i="4" s="1"/>
  <c r="D2842" i="4" s="1"/>
  <c r="D3268" i="4" s="1"/>
  <c r="A1987" i="4"/>
  <c r="A2413" i="4" s="1"/>
  <c r="A2839" i="4" s="1"/>
  <c r="A3265" i="4" s="1"/>
  <c r="B1974" i="4"/>
  <c r="B2400" i="4" s="1"/>
  <c r="B2826" i="4" s="1"/>
  <c r="B3252" i="4" s="1"/>
  <c r="B1962" i="4"/>
  <c r="B2388" i="4" s="1"/>
  <c r="B2814" i="4" s="1"/>
  <c r="B3240" i="4" s="1"/>
  <c r="B1950" i="4"/>
  <c r="B2376" i="4" s="1"/>
  <c r="B2802" i="4" s="1"/>
  <c r="B3228" i="4" s="1"/>
  <c r="C1943" i="4"/>
  <c r="C2369" i="4" s="1"/>
  <c r="C2795" i="4" s="1"/>
  <c r="C3221" i="4" s="1"/>
  <c r="A1939" i="4"/>
  <c r="A2365" i="4" s="1"/>
  <c r="A2791" i="4" s="1"/>
  <c r="A3217" i="4" s="1"/>
  <c r="E1929" i="4"/>
  <c r="E2355" i="4" s="1"/>
  <c r="E2781" i="4" s="1"/>
  <c r="E3207" i="4" s="1"/>
  <c r="B1920" i="4"/>
  <c r="B2346" i="4" s="1"/>
  <c r="B2772" i="4" s="1"/>
  <c r="B3198" i="4" s="1"/>
  <c r="E1911" i="4"/>
  <c r="E2337" i="4" s="1"/>
  <c r="E2763" i="4" s="1"/>
  <c r="E3189" i="4" s="1"/>
  <c r="E1905" i="4"/>
  <c r="E2331" i="4" s="1"/>
  <c r="E2757" i="4" s="1"/>
  <c r="E3183" i="4" s="1"/>
  <c r="D1900" i="4"/>
  <c r="D2326" i="4" s="1"/>
  <c r="D2752" i="4" s="1"/>
  <c r="D3178" i="4" s="1"/>
  <c r="B1890" i="4"/>
  <c r="B2316" i="4" s="1"/>
  <c r="B2742" i="4" s="1"/>
  <c r="B3168" i="4" s="1"/>
  <c r="D1882" i="4"/>
  <c r="D2308" i="4" s="1"/>
  <c r="D2734" i="4" s="1"/>
  <c r="D3160" i="4" s="1"/>
  <c r="B1872" i="4"/>
  <c r="B2298" i="4" s="1"/>
  <c r="B2724" i="4" s="1"/>
  <c r="B3150" i="4" s="1"/>
  <c r="E2053" i="4"/>
  <c r="E2479" i="4" s="1"/>
  <c r="E2905" i="4" s="1"/>
  <c r="E3331" i="4" s="1"/>
  <c r="E2047" i="4"/>
  <c r="E2473" i="4" s="1"/>
  <c r="E2899" i="4" s="1"/>
  <c r="E3325" i="4" s="1"/>
  <c r="B2038" i="4"/>
  <c r="B2464" i="4" s="1"/>
  <c r="B2890" i="4" s="1"/>
  <c r="B3316" i="4" s="1"/>
  <c r="D2030" i="4"/>
  <c r="D2456" i="4" s="1"/>
  <c r="D2882" i="4" s="1"/>
  <c r="D3308" i="4" s="1"/>
  <c r="C2025" i="4"/>
  <c r="C2451" i="4" s="1"/>
  <c r="C2877" i="4" s="1"/>
  <c r="C3303" i="4" s="1"/>
  <c r="A2021" i="4"/>
  <c r="A2447" i="4" s="1"/>
  <c r="A2873" i="4" s="1"/>
  <c r="A3299" i="4" s="1"/>
  <c r="C2019" i="4"/>
  <c r="C2445" i="4" s="1"/>
  <c r="C2871" i="4" s="1"/>
  <c r="C3297" i="4" s="1"/>
  <c r="A2091" i="4"/>
  <c r="A2517" i="4" s="1"/>
  <c r="A2943" i="4" s="1"/>
  <c r="A3369" i="4" s="1"/>
  <c r="E2087" i="4"/>
  <c r="E2513" i="4" s="1"/>
  <c r="E2939" i="4" s="1"/>
  <c r="E3365" i="4" s="1"/>
  <c r="D2082" i="4"/>
  <c r="D2508" i="4" s="1"/>
  <c r="D2934" i="4" s="1"/>
  <c r="D3360" i="4" s="1"/>
  <c r="C2077" i="4"/>
  <c r="C2503" i="4" s="1"/>
  <c r="C2929" i="4" s="1"/>
  <c r="C3355" i="4" s="1"/>
  <c r="B2066" i="4"/>
  <c r="B2492" i="4" s="1"/>
  <c r="B2918" i="4" s="1"/>
  <c r="B3344" i="4" s="1"/>
  <c r="A2061" i="4"/>
  <c r="A2487" i="4" s="1"/>
  <c r="A2913" i="4" s="1"/>
  <c r="A3339" i="4" s="1"/>
  <c r="C2116" i="4"/>
  <c r="C2542" i="4" s="1"/>
  <c r="C2968" i="4" s="1"/>
  <c r="C3394" i="4" s="1"/>
  <c r="E1863" i="4"/>
  <c r="E2289" i="4" s="1"/>
  <c r="E2715" i="4" s="1"/>
  <c r="E3141" i="4" s="1"/>
  <c r="A1860" i="4"/>
  <c r="A2286" i="4" s="1"/>
  <c r="A2712" i="4" s="1"/>
  <c r="A3138" i="4" s="1"/>
  <c r="B2015" i="4"/>
  <c r="B2441" i="4" s="1"/>
  <c r="B2867" i="4" s="1"/>
  <c r="B3293" i="4" s="1"/>
  <c r="C2014" i="4"/>
  <c r="C2440" i="4" s="1"/>
  <c r="C2866" i="4" s="1"/>
  <c r="C3292" i="4" s="1"/>
  <c r="D2013" i="4"/>
  <c r="D2439" i="4" s="1"/>
  <c r="D2865" i="4" s="1"/>
  <c r="D3291" i="4" s="1"/>
  <c r="E2012" i="4"/>
  <c r="E2438" i="4" s="1"/>
  <c r="E2864" i="4" s="1"/>
  <c r="E3290" i="4" s="1"/>
  <c r="A2010" i="4"/>
  <c r="A2436" i="4" s="1"/>
  <c r="A2862" i="4" s="1"/>
  <c r="A3288" i="4" s="1"/>
  <c r="B2009" i="4"/>
  <c r="B2435" i="4" s="1"/>
  <c r="B2861" i="4" s="1"/>
  <c r="B3287" i="4" s="1"/>
  <c r="C2008" i="4"/>
  <c r="C2434" i="4" s="1"/>
  <c r="C2860" i="4" s="1"/>
  <c r="C3286" i="4" s="1"/>
  <c r="D2007" i="4"/>
  <c r="D2433" i="4" s="1"/>
  <c r="D2859" i="4" s="1"/>
  <c r="D3285" i="4" s="1"/>
  <c r="E2006" i="4"/>
  <c r="E2432" i="4" s="1"/>
  <c r="E2858" i="4" s="1"/>
  <c r="E3284" i="4" s="1"/>
  <c r="A2004" i="4"/>
  <c r="A2430" i="4" s="1"/>
  <c r="A2856" i="4" s="1"/>
  <c r="A3282" i="4" s="1"/>
  <c r="B2003" i="4"/>
  <c r="B2429" i="4" s="1"/>
  <c r="B2855" i="4" s="1"/>
  <c r="B3281" i="4" s="1"/>
  <c r="C2002" i="4"/>
  <c r="C2428" i="4" s="1"/>
  <c r="C2854" i="4" s="1"/>
  <c r="C3280" i="4" s="1"/>
  <c r="D2001" i="4"/>
  <c r="D2427" i="4" s="1"/>
  <c r="D2853" i="4" s="1"/>
  <c r="D3279" i="4" s="1"/>
  <c r="E2000" i="4"/>
  <c r="E2426" i="4" s="1"/>
  <c r="E2852" i="4" s="1"/>
  <c r="E3278" i="4" s="1"/>
  <c r="A1998" i="4"/>
  <c r="A2424" i="4" s="1"/>
  <c r="A2850" i="4" s="1"/>
  <c r="A3276" i="4" s="1"/>
  <c r="B1997" i="4"/>
  <c r="B2423" i="4" s="1"/>
  <c r="B2849" i="4" s="1"/>
  <c r="B3275" i="4" s="1"/>
  <c r="C1996" i="4"/>
  <c r="C2422" i="4" s="1"/>
  <c r="C2848" i="4" s="1"/>
  <c r="C3274" i="4" s="1"/>
  <c r="D1995" i="4"/>
  <c r="D2421" i="4" s="1"/>
  <c r="D2847" i="4" s="1"/>
  <c r="D3273" i="4" s="1"/>
  <c r="E1994" i="4"/>
  <c r="E2420" i="4" s="1"/>
  <c r="E2846" i="4" s="1"/>
  <c r="E3272" i="4" s="1"/>
  <c r="A1992" i="4"/>
  <c r="A2418" i="4" s="1"/>
  <c r="A2844" i="4" s="1"/>
  <c r="A3270" i="4" s="1"/>
  <c r="B1991" i="4"/>
  <c r="B2417" i="4" s="1"/>
  <c r="B2843" i="4" s="1"/>
  <c r="B3269" i="4" s="1"/>
  <c r="C1990" i="4"/>
  <c r="C2416" i="4" s="1"/>
  <c r="C2842" i="4" s="1"/>
  <c r="C3268" i="4" s="1"/>
  <c r="D1989" i="4"/>
  <c r="D2415" i="4" s="1"/>
  <c r="D2841" i="4" s="1"/>
  <c r="D3267" i="4" s="1"/>
  <c r="E1988" i="4"/>
  <c r="E2414" i="4" s="1"/>
  <c r="E2840" i="4" s="1"/>
  <c r="E3266" i="4" s="1"/>
  <c r="A1986" i="4"/>
  <c r="A2412" i="4" s="1"/>
  <c r="A2838" i="4" s="1"/>
  <c r="A3264" i="4" s="1"/>
  <c r="B1985" i="4"/>
  <c r="B2411" i="4" s="1"/>
  <c r="B2837" i="4" s="1"/>
  <c r="B3263" i="4" s="1"/>
  <c r="C1984" i="4"/>
  <c r="C2410" i="4" s="1"/>
  <c r="C2836" i="4" s="1"/>
  <c r="C3262" i="4" s="1"/>
  <c r="D1983" i="4"/>
  <c r="D2409" i="4" s="1"/>
  <c r="D2835" i="4" s="1"/>
  <c r="D3261" i="4" s="1"/>
  <c r="E1982" i="4"/>
  <c r="E2408" i="4" s="1"/>
  <c r="E2834" i="4" s="1"/>
  <c r="E3260" i="4" s="1"/>
  <c r="A1980" i="4"/>
  <c r="A2406" i="4" s="1"/>
  <c r="A2832" i="4" s="1"/>
  <c r="A3258" i="4" s="1"/>
  <c r="B1979" i="4"/>
  <c r="B2405" i="4" s="1"/>
  <c r="B2831" i="4" s="1"/>
  <c r="B3257" i="4" s="1"/>
  <c r="C1978" i="4"/>
  <c r="C2404" i="4" s="1"/>
  <c r="C2830" i="4" s="1"/>
  <c r="C3256" i="4" s="1"/>
  <c r="D1977" i="4"/>
  <c r="D2403" i="4" s="1"/>
  <c r="D2829" i="4" s="1"/>
  <c r="D3255" i="4" s="1"/>
  <c r="E1976" i="4"/>
  <c r="E2402" i="4" s="1"/>
  <c r="E2828" i="4" s="1"/>
  <c r="E3254" i="4" s="1"/>
  <c r="A1974" i="4"/>
  <c r="A2400" i="4" s="1"/>
  <c r="A2826" i="4" s="1"/>
  <c r="A3252" i="4" s="1"/>
  <c r="B1973" i="4"/>
  <c r="B2399" i="4" s="1"/>
  <c r="B2825" i="4" s="1"/>
  <c r="B3251" i="4" s="1"/>
  <c r="C1972" i="4"/>
  <c r="C2398" i="4" s="1"/>
  <c r="C2824" i="4" s="1"/>
  <c r="C3250" i="4" s="1"/>
  <c r="D1971" i="4"/>
  <c r="D2397" i="4" s="1"/>
  <c r="D2823" i="4" s="1"/>
  <c r="D3249" i="4" s="1"/>
  <c r="E1970" i="4"/>
  <c r="E2396" i="4" s="1"/>
  <c r="E2822" i="4" s="1"/>
  <c r="E3248" i="4" s="1"/>
  <c r="A1968" i="4"/>
  <c r="A2394" i="4" s="1"/>
  <c r="A2820" i="4" s="1"/>
  <c r="A3246" i="4" s="1"/>
  <c r="B1967" i="4"/>
  <c r="B2393" i="4" s="1"/>
  <c r="B2819" i="4" s="1"/>
  <c r="B3245" i="4" s="1"/>
  <c r="C1966" i="4"/>
  <c r="C2392" i="4" s="1"/>
  <c r="C2818" i="4" s="1"/>
  <c r="C3244" i="4" s="1"/>
  <c r="D1965" i="4"/>
  <c r="D2391" i="4" s="1"/>
  <c r="D2817" i="4" s="1"/>
  <c r="D3243" i="4" s="1"/>
  <c r="E1964" i="4"/>
  <c r="E2390" i="4" s="1"/>
  <c r="E2816" i="4" s="1"/>
  <c r="E3242" i="4" s="1"/>
  <c r="A1962" i="4"/>
  <c r="A2388" i="4" s="1"/>
  <c r="A2814" i="4" s="1"/>
  <c r="A3240" i="4" s="1"/>
  <c r="B1961" i="4"/>
  <c r="B2387" i="4" s="1"/>
  <c r="B2813" i="4" s="1"/>
  <c r="B3239" i="4" s="1"/>
  <c r="C1960" i="4"/>
  <c r="C2386" i="4" s="1"/>
  <c r="C2812" i="4" s="1"/>
  <c r="C3238" i="4" s="1"/>
  <c r="D1959" i="4"/>
  <c r="D2385" i="4" s="1"/>
  <c r="D2811" i="4" s="1"/>
  <c r="D3237" i="4" s="1"/>
  <c r="E1958" i="4"/>
  <c r="E2384" i="4" s="1"/>
  <c r="E2810" i="4" s="1"/>
  <c r="E3236" i="4" s="1"/>
  <c r="A1956" i="4"/>
  <c r="A2382" i="4" s="1"/>
  <c r="A2808" i="4" s="1"/>
  <c r="A3234" i="4" s="1"/>
  <c r="B1955" i="4"/>
  <c r="B2381" i="4" s="1"/>
  <c r="B2807" i="4" s="1"/>
  <c r="B3233" i="4" s="1"/>
  <c r="C1954" i="4"/>
  <c r="C2380" i="4" s="1"/>
  <c r="C2806" i="4" s="1"/>
  <c r="C3232" i="4" s="1"/>
  <c r="D1953" i="4"/>
  <c r="D2379" i="4" s="1"/>
  <c r="D2805" i="4" s="1"/>
  <c r="D3231" i="4" s="1"/>
  <c r="E1952" i="4"/>
  <c r="E2378" i="4" s="1"/>
  <c r="E2804" i="4" s="1"/>
  <c r="E3230" i="4" s="1"/>
  <c r="A1950" i="4"/>
  <c r="A2376" i="4" s="1"/>
  <c r="A2802" i="4" s="1"/>
  <c r="A3228" i="4" s="1"/>
  <c r="B1949" i="4"/>
  <c r="B2375" i="4" s="1"/>
  <c r="B2801" i="4" s="1"/>
  <c r="B3227" i="4" s="1"/>
  <c r="C1948" i="4"/>
  <c r="C2374" i="4" s="1"/>
  <c r="C2800" i="4" s="1"/>
  <c r="C3226" i="4" s="1"/>
  <c r="D1947" i="4"/>
  <c r="D2373" i="4" s="1"/>
  <c r="D2799" i="4" s="1"/>
  <c r="D3225" i="4" s="1"/>
  <c r="E1946" i="4"/>
  <c r="E2372" i="4" s="1"/>
  <c r="E2798" i="4" s="1"/>
  <c r="E3224" i="4" s="1"/>
  <c r="A1944" i="4"/>
  <c r="A2370" i="4" s="1"/>
  <c r="A2796" i="4" s="1"/>
  <c r="A3222" i="4" s="1"/>
  <c r="B1943" i="4"/>
  <c r="B2369" i="4" s="1"/>
  <c r="B2795" i="4" s="1"/>
  <c r="B3221" i="4" s="1"/>
  <c r="C1942" i="4"/>
  <c r="C2368" i="4" s="1"/>
  <c r="C2794" i="4" s="1"/>
  <c r="C3220" i="4" s="1"/>
  <c r="D1941" i="4"/>
  <c r="D2367" i="4" s="1"/>
  <c r="D2793" i="4" s="1"/>
  <c r="D3219" i="4" s="1"/>
  <c r="E1940" i="4"/>
  <c r="E2366" i="4" s="1"/>
  <c r="E2792" i="4" s="1"/>
  <c r="E3218" i="4" s="1"/>
  <c r="A1938" i="4"/>
  <c r="A2364" i="4" s="1"/>
  <c r="A2790" i="4" s="1"/>
  <c r="A3216" i="4" s="1"/>
  <c r="B1937" i="4"/>
  <c r="B2363" i="4" s="1"/>
  <c r="B2789" i="4" s="1"/>
  <c r="B3215" i="4" s="1"/>
  <c r="C1936" i="4"/>
  <c r="C2362" i="4" s="1"/>
  <c r="C2788" i="4" s="1"/>
  <c r="C3214" i="4" s="1"/>
  <c r="D1935" i="4"/>
  <c r="D2361" i="4" s="1"/>
  <c r="D2787" i="4" s="1"/>
  <c r="D3213" i="4" s="1"/>
  <c r="E1934" i="4"/>
  <c r="E2360" i="4" s="1"/>
  <c r="E2786" i="4" s="1"/>
  <c r="E3212" i="4" s="1"/>
  <c r="A1932" i="4"/>
  <c r="A2358" i="4" s="1"/>
  <c r="A2784" i="4" s="1"/>
  <c r="A3210" i="4" s="1"/>
  <c r="B1931" i="4"/>
  <c r="B2357" i="4" s="1"/>
  <c r="B2783" i="4" s="1"/>
  <c r="B3209" i="4" s="1"/>
  <c r="C1930" i="4"/>
  <c r="C2356" i="4" s="1"/>
  <c r="C2782" i="4" s="1"/>
  <c r="C3208" i="4" s="1"/>
  <c r="D1929" i="4"/>
  <c r="D2355" i="4" s="1"/>
  <c r="D2781" i="4" s="1"/>
  <c r="D3207" i="4" s="1"/>
  <c r="E1928" i="4"/>
  <c r="E2354" i="4" s="1"/>
  <c r="E2780" i="4" s="1"/>
  <c r="E3206" i="4" s="1"/>
  <c r="A1926" i="4"/>
  <c r="A2352" i="4" s="1"/>
  <c r="A2778" i="4" s="1"/>
  <c r="A3204" i="4" s="1"/>
  <c r="B1925" i="4"/>
  <c r="B2351" i="4" s="1"/>
  <c r="B2777" i="4" s="1"/>
  <c r="B3203" i="4" s="1"/>
  <c r="C1924" i="4"/>
  <c r="C2350" i="4" s="1"/>
  <c r="C2776" i="4" s="1"/>
  <c r="C3202" i="4" s="1"/>
  <c r="D1923" i="4"/>
  <c r="D2349" i="4" s="1"/>
  <c r="D2775" i="4" s="1"/>
  <c r="D3201" i="4" s="1"/>
  <c r="E1922" i="4"/>
  <c r="E2348" i="4" s="1"/>
  <c r="E2774" i="4" s="1"/>
  <c r="E3200" i="4" s="1"/>
  <c r="A1920" i="4"/>
  <c r="A2346" i="4" s="1"/>
  <c r="A2772" i="4" s="1"/>
  <c r="A3198" i="4" s="1"/>
  <c r="B1919" i="4"/>
  <c r="B2345" i="4" s="1"/>
  <c r="B2771" i="4" s="1"/>
  <c r="B3197" i="4" s="1"/>
  <c r="C1918" i="4"/>
  <c r="C2344" i="4" s="1"/>
  <c r="C2770" i="4" s="1"/>
  <c r="C3196" i="4" s="1"/>
  <c r="D1917" i="4"/>
  <c r="D2343" i="4" s="1"/>
  <c r="D2769" i="4" s="1"/>
  <c r="D3195" i="4" s="1"/>
  <c r="E1916" i="4"/>
  <c r="E2342" i="4" s="1"/>
  <c r="E2768" i="4" s="1"/>
  <c r="E3194" i="4" s="1"/>
  <c r="A1914" i="4"/>
  <c r="A2340" i="4" s="1"/>
  <c r="A2766" i="4" s="1"/>
  <c r="A3192" i="4" s="1"/>
  <c r="B1913" i="4"/>
  <c r="B2339" i="4" s="1"/>
  <c r="B2765" i="4" s="1"/>
  <c r="B3191" i="4" s="1"/>
  <c r="C1912" i="4"/>
  <c r="C2338" i="4" s="1"/>
  <c r="C2764" i="4" s="1"/>
  <c r="C3190" i="4" s="1"/>
  <c r="D1911" i="4"/>
  <c r="D2337" i="4" s="1"/>
  <c r="D2763" i="4" s="1"/>
  <c r="D3189" i="4" s="1"/>
  <c r="E1910" i="4"/>
  <c r="E2336" i="4" s="1"/>
  <c r="E2762" i="4" s="1"/>
  <c r="E3188" i="4" s="1"/>
  <c r="A1908" i="4"/>
  <c r="A2334" i="4" s="1"/>
  <c r="A2760" i="4" s="1"/>
  <c r="A3186" i="4" s="1"/>
  <c r="B1907" i="4"/>
  <c r="B2333" i="4" s="1"/>
  <c r="B2759" i="4" s="1"/>
  <c r="B3185" i="4" s="1"/>
  <c r="C1906" i="4"/>
  <c r="C2332" i="4" s="1"/>
  <c r="C2758" i="4" s="1"/>
  <c r="C3184" i="4" s="1"/>
  <c r="D1905" i="4"/>
  <c r="D2331" i="4" s="1"/>
  <c r="D2757" i="4" s="1"/>
  <c r="D3183" i="4" s="1"/>
  <c r="E1904" i="4"/>
  <c r="E2330" i="4" s="1"/>
  <c r="E2756" i="4" s="1"/>
  <c r="E3182" i="4" s="1"/>
  <c r="A1902" i="4"/>
  <c r="A2328" i="4" s="1"/>
  <c r="A2754" i="4" s="1"/>
  <c r="A3180" i="4" s="1"/>
  <c r="B1901" i="4"/>
  <c r="B2327" i="4" s="1"/>
  <c r="B2753" i="4" s="1"/>
  <c r="B3179" i="4" s="1"/>
  <c r="C1900" i="4"/>
  <c r="C2326" i="4" s="1"/>
  <c r="C2752" i="4" s="1"/>
  <c r="C3178" i="4" s="1"/>
  <c r="D1899" i="4"/>
  <c r="D2325" i="4" s="1"/>
  <c r="D2751" i="4" s="1"/>
  <c r="D3177" i="4" s="1"/>
  <c r="E1898" i="4"/>
  <c r="E2324" i="4" s="1"/>
  <c r="E2750" i="4" s="1"/>
  <c r="E3176" i="4" s="1"/>
  <c r="A1896" i="4"/>
  <c r="A2322" i="4" s="1"/>
  <c r="A2748" i="4" s="1"/>
  <c r="A3174" i="4" s="1"/>
  <c r="B1895" i="4"/>
  <c r="B2321" i="4" s="1"/>
  <c r="B2747" i="4" s="1"/>
  <c r="B3173" i="4" s="1"/>
  <c r="C1894" i="4"/>
  <c r="C2320" i="4" s="1"/>
  <c r="C2746" i="4" s="1"/>
  <c r="C3172" i="4" s="1"/>
  <c r="D1893" i="4"/>
  <c r="D2319" i="4" s="1"/>
  <c r="D2745" i="4" s="1"/>
  <c r="D3171" i="4" s="1"/>
  <c r="E1892" i="4"/>
  <c r="E2318" i="4" s="1"/>
  <c r="E2744" i="4" s="1"/>
  <c r="E3170" i="4" s="1"/>
  <c r="A1890" i="4"/>
  <c r="A2316" i="4" s="1"/>
  <c r="A2742" i="4" s="1"/>
  <c r="A3168" i="4" s="1"/>
  <c r="B1889" i="4"/>
  <c r="B2315" i="4" s="1"/>
  <c r="B2741" i="4" s="1"/>
  <c r="B3167" i="4" s="1"/>
  <c r="C1888" i="4"/>
  <c r="C2314" i="4" s="1"/>
  <c r="C2740" i="4" s="1"/>
  <c r="C3166" i="4" s="1"/>
  <c r="D1887" i="4"/>
  <c r="D2313" i="4" s="1"/>
  <c r="D2739" i="4" s="1"/>
  <c r="D3165" i="4" s="1"/>
  <c r="E1886" i="4"/>
  <c r="E2312" i="4" s="1"/>
  <c r="E2738" i="4" s="1"/>
  <c r="E3164" i="4" s="1"/>
  <c r="A1884" i="4"/>
  <c r="A2310" i="4" s="1"/>
  <c r="A2736" i="4" s="1"/>
  <c r="A3162" i="4" s="1"/>
  <c r="B1883" i="4"/>
  <c r="B2309" i="4" s="1"/>
  <c r="B2735" i="4" s="1"/>
  <c r="B3161" i="4" s="1"/>
  <c r="C1882" i="4"/>
  <c r="C2308" i="4" s="1"/>
  <c r="C2734" i="4" s="1"/>
  <c r="C3160" i="4" s="1"/>
  <c r="D1881" i="4"/>
  <c r="D2307" i="4" s="1"/>
  <c r="D2733" i="4" s="1"/>
  <c r="D3159" i="4" s="1"/>
  <c r="E1880" i="4"/>
  <c r="E2306" i="4" s="1"/>
  <c r="E2732" i="4" s="1"/>
  <c r="E3158" i="4" s="1"/>
  <c r="A1878" i="4"/>
  <c r="A2304" i="4" s="1"/>
  <c r="A2730" i="4" s="1"/>
  <c r="A3156" i="4" s="1"/>
  <c r="B1877" i="4"/>
  <c r="B2303" i="4" s="1"/>
  <c r="B2729" i="4" s="1"/>
  <c r="B3155" i="4" s="1"/>
  <c r="C1876" i="4"/>
  <c r="C2302" i="4" s="1"/>
  <c r="C2728" i="4" s="1"/>
  <c r="C3154" i="4" s="1"/>
  <c r="D1875" i="4"/>
  <c r="D2301" i="4" s="1"/>
  <c r="D2727" i="4" s="1"/>
  <c r="D3153" i="4" s="1"/>
  <c r="E1874" i="4"/>
  <c r="E2300" i="4" s="1"/>
  <c r="E2726" i="4" s="1"/>
  <c r="E3152" i="4" s="1"/>
  <c r="A1872" i="4"/>
  <c r="A2298" i="4" s="1"/>
  <c r="A2724" i="4" s="1"/>
  <c r="A3150" i="4" s="1"/>
  <c r="B1871" i="4"/>
  <c r="B2297" i="4" s="1"/>
  <c r="B2723" i="4" s="1"/>
  <c r="B3149" i="4" s="1"/>
  <c r="C1870" i="4"/>
  <c r="C2296" i="4" s="1"/>
  <c r="C2722" i="4" s="1"/>
  <c r="C3148" i="4" s="1"/>
  <c r="D1869" i="4"/>
  <c r="D2295" i="4" s="1"/>
  <c r="D2721" i="4" s="1"/>
  <c r="D3147" i="4" s="1"/>
  <c r="E2058" i="4"/>
  <c r="E2484" i="4" s="1"/>
  <c r="E2910" i="4" s="1"/>
  <c r="E3336" i="4" s="1"/>
  <c r="A2056" i="4"/>
  <c r="A2482" i="4" s="1"/>
  <c r="A2908" i="4" s="1"/>
  <c r="A3334" i="4" s="1"/>
  <c r="B2055" i="4"/>
  <c r="B2481" i="4" s="1"/>
  <c r="B2907" i="4" s="1"/>
  <c r="B3333" i="4" s="1"/>
  <c r="C2054" i="4"/>
  <c r="C2480" i="4" s="1"/>
  <c r="C2906" i="4" s="1"/>
  <c r="C3332" i="4" s="1"/>
  <c r="D2053" i="4"/>
  <c r="D2479" i="4" s="1"/>
  <c r="D2905" i="4" s="1"/>
  <c r="D3331" i="4" s="1"/>
  <c r="E2052" i="4"/>
  <c r="E2478" i="4" s="1"/>
  <c r="E2904" i="4" s="1"/>
  <c r="E3330" i="4" s="1"/>
  <c r="A2050" i="4"/>
  <c r="A2476" i="4" s="1"/>
  <c r="A2902" i="4" s="1"/>
  <c r="A3328" i="4" s="1"/>
  <c r="B2049" i="4"/>
  <c r="B2475" i="4" s="1"/>
  <c r="B2901" i="4" s="1"/>
  <c r="B3327" i="4" s="1"/>
  <c r="C2048" i="4"/>
  <c r="C2474" i="4" s="1"/>
  <c r="C2900" i="4" s="1"/>
  <c r="C3326" i="4" s="1"/>
  <c r="D2047" i="4"/>
  <c r="D2473" i="4" s="1"/>
  <c r="D2899" i="4" s="1"/>
  <c r="D3325" i="4" s="1"/>
  <c r="E2046" i="4"/>
  <c r="E2472" i="4" s="1"/>
  <c r="E2898" i="4" s="1"/>
  <c r="E3324" i="4" s="1"/>
  <c r="A2044" i="4"/>
  <c r="A2470" i="4" s="1"/>
  <c r="A2896" i="4" s="1"/>
  <c r="A3322" i="4" s="1"/>
  <c r="B2043" i="4"/>
  <c r="B2469" i="4" s="1"/>
  <c r="B2895" i="4" s="1"/>
  <c r="B3321" i="4" s="1"/>
  <c r="C2042" i="4"/>
  <c r="C2468" i="4" s="1"/>
  <c r="C2894" i="4" s="1"/>
  <c r="C3320" i="4" s="1"/>
  <c r="D2041" i="4"/>
  <c r="D2467" i="4" s="1"/>
  <c r="D2893" i="4" s="1"/>
  <c r="D3319" i="4" s="1"/>
  <c r="E2040" i="4"/>
  <c r="E2466" i="4" s="1"/>
  <c r="E2892" i="4" s="1"/>
  <c r="E3318" i="4" s="1"/>
  <c r="A2038" i="4"/>
  <c r="A2464" i="4" s="1"/>
  <c r="A2890" i="4" s="1"/>
  <c r="A3316" i="4" s="1"/>
  <c r="B2037" i="4"/>
  <c r="B2463" i="4" s="1"/>
  <c r="B2889" i="4" s="1"/>
  <c r="B3315" i="4" s="1"/>
  <c r="C2036" i="4"/>
  <c r="C2462" i="4" s="1"/>
  <c r="C2888" i="4" s="1"/>
  <c r="C3314" i="4" s="1"/>
  <c r="D2035" i="4"/>
  <c r="D2461" i="4" s="1"/>
  <c r="D2887" i="4" s="1"/>
  <c r="D3313" i="4" s="1"/>
  <c r="E2034" i="4"/>
  <c r="E2460" i="4" s="1"/>
  <c r="E2886" i="4" s="1"/>
  <c r="E3312" i="4" s="1"/>
  <c r="A2032" i="4"/>
  <c r="A2458" i="4" s="1"/>
  <c r="A2884" i="4" s="1"/>
  <c r="A3310" i="4" s="1"/>
  <c r="B2031" i="4"/>
  <c r="B2457" i="4" s="1"/>
  <c r="B2883" i="4" s="1"/>
  <c r="B3309" i="4" s="1"/>
  <c r="C2030" i="4"/>
  <c r="C2456" i="4" s="1"/>
  <c r="C2882" i="4" s="1"/>
  <c r="C3308" i="4" s="1"/>
  <c r="D2029" i="4"/>
  <c r="D2455" i="4" s="1"/>
  <c r="D2881" i="4" s="1"/>
  <c r="D3307" i="4" s="1"/>
  <c r="E2028" i="4"/>
  <c r="E2454" i="4" s="1"/>
  <c r="E2880" i="4" s="1"/>
  <c r="E3306" i="4" s="1"/>
  <c r="A2026" i="4"/>
  <c r="A2452" i="4" s="1"/>
  <c r="A2878" i="4" s="1"/>
  <c r="A3304" i="4" s="1"/>
  <c r="B2025" i="4"/>
  <c r="B2451" i="4" s="1"/>
  <c r="B2877" i="4" s="1"/>
  <c r="B3303" i="4" s="1"/>
  <c r="C2024" i="4"/>
  <c r="C2450" i="4" s="1"/>
  <c r="C2876" i="4" s="1"/>
  <c r="C3302" i="4" s="1"/>
  <c r="D2023" i="4"/>
  <c r="D2449" i="4" s="1"/>
  <c r="D2875" i="4" s="1"/>
  <c r="D3301" i="4" s="1"/>
  <c r="E2022" i="4"/>
  <c r="E2448" i="4" s="1"/>
  <c r="E2874" i="4" s="1"/>
  <c r="E3300" i="4" s="1"/>
  <c r="A2020" i="4"/>
  <c r="A2446" i="4" s="1"/>
  <c r="A2872" i="4" s="1"/>
  <c r="A3298" i="4" s="1"/>
  <c r="B2019" i="4"/>
  <c r="B2445" i="4" s="1"/>
  <c r="B2871" i="4" s="1"/>
  <c r="B3297" i="4" s="1"/>
  <c r="C2018" i="4"/>
  <c r="C2444" i="4" s="1"/>
  <c r="C2870" i="4" s="1"/>
  <c r="C3296" i="4" s="1"/>
  <c r="D2017" i="4"/>
  <c r="D2443" i="4" s="1"/>
  <c r="D2869" i="4" s="1"/>
  <c r="D3295" i="4" s="1"/>
  <c r="E2016" i="4"/>
  <c r="E2442" i="4" s="1"/>
  <c r="E2868" i="4" s="1"/>
  <c r="E3294" i="4" s="1"/>
  <c r="A2090" i="4"/>
  <c r="A2516" i="4" s="1"/>
  <c r="A2942" i="4" s="1"/>
  <c r="A3368" i="4" s="1"/>
  <c r="B2089" i="4"/>
  <c r="B2515" i="4" s="1"/>
  <c r="B2941" i="4" s="1"/>
  <c r="B3367" i="4" s="1"/>
  <c r="C2088" i="4"/>
  <c r="C2514" i="4" s="1"/>
  <c r="C2940" i="4" s="1"/>
  <c r="C3366" i="4" s="1"/>
  <c r="D2087" i="4"/>
  <c r="D2513" i="4" s="1"/>
  <c r="D2939" i="4" s="1"/>
  <c r="D3365" i="4" s="1"/>
  <c r="E2086" i="4"/>
  <c r="E2512" i="4" s="1"/>
  <c r="E2938" i="4" s="1"/>
  <c r="E3364" i="4" s="1"/>
  <c r="A2084" i="4"/>
  <c r="A2510" i="4" s="1"/>
  <c r="A2936" i="4" s="1"/>
  <c r="A3362" i="4" s="1"/>
  <c r="B2083" i="4"/>
  <c r="B2509" i="4" s="1"/>
  <c r="B2935" i="4" s="1"/>
  <c r="B3361" i="4" s="1"/>
  <c r="C2082" i="4"/>
  <c r="C2508" i="4" s="1"/>
  <c r="C2934" i="4" s="1"/>
  <c r="C3360" i="4" s="1"/>
  <c r="D2081" i="4"/>
  <c r="D2507" i="4" s="1"/>
  <c r="D2933" i="4" s="1"/>
  <c r="D3359" i="4" s="1"/>
  <c r="E2080" i="4"/>
  <c r="E2506" i="4" s="1"/>
  <c r="E2932" i="4" s="1"/>
  <c r="E3358" i="4" s="1"/>
  <c r="A2078" i="4"/>
  <c r="A2504" i="4" s="1"/>
  <c r="A2930" i="4" s="1"/>
  <c r="A3356" i="4" s="1"/>
  <c r="B2077" i="4"/>
  <c r="B2503" i="4" s="1"/>
  <c r="B2929" i="4" s="1"/>
  <c r="B3355" i="4" s="1"/>
  <c r="C2076" i="4"/>
  <c r="C2502" i="4" s="1"/>
  <c r="C2928" i="4" s="1"/>
  <c r="C3354" i="4" s="1"/>
  <c r="D2075" i="4"/>
  <c r="D2501" i="4" s="1"/>
  <c r="D2927" i="4" s="1"/>
  <c r="D3353" i="4" s="1"/>
  <c r="E2074" i="4"/>
  <c r="E2500" i="4" s="1"/>
  <c r="E2926" i="4" s="1"/>
  <c r="E3352" i="4" s="1"/>
  <c r="A2072" i="4"/>
  <c r="A2498" i="4" s="1"/>
  <c r="A2924" i="4" s="1"/>
  <c r="A3350" i="4" s="1"/>
  <c r="B2071" i="4"/>
  <c r="B2497" i="4" s="1"/>
  <c r="B2923" i="4" s="1"/>
  <c r="B3349" i="4" s="1"/>
  <c r="C2070" i="4"/>
  <c r="C2496" i="4" s="1"/>
  <c r="C2922" i="4" s="1"/>
  <c r="C3348" i="4" s="1"/>
  <c r="D2069" i="4"/>
  <c r="D2495" i="4" s="1"/>
  <c r="D2921" i="4" s="1"/>
  <c r="D3347" i="4" s="1"/>
  <c r="E2068" i="4"/>
  <c r="E2494" i="4" s="1"/>
  <c r="E2920" i="4" s="1"/>
  <c r="E3346" i="4" s="1"/>
  <c r="A2066" i="4"/>
  <c r="A2492" i="4" s="1"/>
  <c r="A2918" i="4" s="1"/>
  <c r="A3344" i="4" s="1"/>
  <c r="B2065" i="4"/>
  <c r="B2491" i="4" s="1"/>
  <c r="B2917" i="4" s="1"/>
  <c r="B3343" i="4" s="1"/>
  <c r="C2064" i="4"/>
  <c r="C2490" i="4" s="1"/>
  <c r="C2916" i="4" s="1"/>
  <c r="C3342" i="4" s="1"/>
  <c r="D2063" i="4"/>
  <c r="D2489" i="4" s="1"/>
  <c r="D2915" i="4" s="1"/>
  <c r="D3341" i="4" s="1"/>
  <c r="E2062" i="4"/>
  <c r="E2488" i="4" s="1"/>
  <c r="E2914" i="4" s="1"/>
  <c r="E3340" i="4" s="1"/>
  <c r="A2060" i="4"/>
  <c r="A2486" i="4" s="1"/>
  <c r="A2912" i="4" s="1"/>
  <c r="A3338" i="4" s="1"/>
  <c r="B2059" i="4"/>
  <c r="B2485" i="4" s="1"/>
  <c r="B2911" i="4" s="1"/>
  <c r="B3337" i="4" s="1"/>
  <c r="D2126" i="4"/>
  <c r="D2552" i="4" s="1"/>
  <c r="D2978" i="4" s="1"/>
  <c r="D3404" i="4" s="1"/>
  <c r="E2125" i="4"/>
  <c r="E2551" i="4" s="1"/>
  <c r="E2977" i="4" s="1"/>
  <c r="E3403" i="4" s="1"/>
  <c r="A2123" i="4"/>
  <c r="A2549" i="4" s="1"/>
  <c r="A2975" i="4" s="1"/>
  <c r="A3401" i="4" s="1"/>
  <c r="B2122" i="4"/>
  <c r="B2548" i="4" s="1"/>
  <c r="B2974" i="4" s="1"/>
  <c r="B3400" i="4" s="1"/>
  <c r="C2121" i="4"/>
  <c r="C2547" i="4" s="1"/>
  <c r="C2973" i="4" s="1"/>
  <c r="C3399" i="4" s="1"/>
  <c r="D2120" i="4"/>
  <c r="D2546" i="4" s="1"/>
  <c r="D2972" i="4" s="1"/>
  <c r="D3398" i="4" s="1"/>
  <c r="E2119" i="4"/>
  <c r="E2545" i="4" s="1"/>
  <c r="E2971" i="4" s="1"/>
  <c r="E3397" i="4" s="1"/>
  <c r="A2117" i="4"/>
  <c r="A2543" i="4" s="1"/>
  <c r="A2969" i="4" s="1"/>
  <c r="A3395" i="4" s="1"/>
  <c r="B2116" i="4"/>
  <c r="B2542" i="4" s="1"/>
  <c r="B2968" i="4" s="1"/>
  <c r="B3394" i="4" s="1"/>
  <c r="C2115" i="4"/>
  <c r="C2541" i="4" s="1"/>
  <c r="C2967" i="4" s="1"/>
  <c r="C3393" i="4" s="1"/>
  <c r="D2114" i="4"/>
  <c r="D2540" i="4" s="1"/>
  <c r="D2966" i="4" s="1"/>
  <c r="D3392" i="4" s="1"/>
  <c r="E2113" i="4"/>
  <c r="E2539" i="4" s="1"/>
  <c r="E2965" i="4" s="1"/>
  <c r="E3391" i="4" s="1"/>
  <c r="A2111" i="4"/>
  <c r="A2537" i="4" s="1"/>
  <c r="A2963" i="4" s="1"/>
  <c r="A3389" i="4" s="1"/>
  <c r="B2110" i="4"/>
  <c r="B2536" i="4" s="1"/>
  <c r="B2962" i="4" s="1"/>
  <c r="B3388" i="4" s="1"/>
  <c r="C2109" i="4"/>
  <c r="C2535" i="4" s="1"/>
  <c r="C2961" i="4" s="1"/>
  <c r="C3387" i="4" s="1"/>
  <c r="D2108" i="4"/>
  <c r="D2534" i="4" s="1"/>
  <c r="D2960" i="4" s="1"/>
  <c r="D3386" i="4" s="1"/>
  <c r="E2107" i="4"/>
  <c r="E2533" i="4" s="1"/>
  <c r="E2959" i="4" s="1"/>
  <c r="E3385" i="4" s="1"/>
  <c r="A2105" i="4"/>
  <c r="A2531" i="4" s="1"/>
  <c r="A2957" i="4" s="1"/>
  <c r="A3383" i="4" s="1"/>
  <c r="B2104" i="4"/>
  <c r="B2530" i="4" s="1"/>
  <c r="B2956" i="4" s="1"/>
  <c r="B3382" i="4" s="1"/>
  <c r="C2103" i="4"/>
  <c r="C2529" i="4" s="1"/>
  <c r="C2955" i="4" s="1"/>
  <c r="C3381" i="4" s="1"/>
  <c r="D2102" i="4"/>
  <c r="D2528" i="4" s="1"/>
  <c r="D2954" i="4" s="1"/>
  <c r="D3380" i="4" s="1"/>
  <c r="E2101" i="4"/>
  <c r="E2527" i="4" s="1"/>
  <c r="E2953" i="4" s="1"/>
  <c r="E3379" i="4" s="1"/>
  <c r="A2129" i="4"/>
  <c r="A2555" i="4" s="1"/>
  <c r="A2981" i="4" s="1"/>
  <c r="A3407" i="4" s="1"/>
  <c r="B2128" i="4"/>
  <c r="B2554" i="4" s="1"/>
  <c r="B2980" i="4" s="1"/>
  <c r="B3406" i="4" s="1"/>
  <c r="C2127" i="4"/>
  <c r="C2553" i="4" s="1"/>
  <c r="C2979" i="4" s="1"/>
  <c r="C3405" i="4" s="1"/>
  <c r="A1861" i="4"/>
  <c r="A2287" i="4" s="1"/>
  <c r="A2713" i="4" s="1"/>
  <c r="A3139" i="4" s="1"/>
  <c r="A2011" i="4"/>
  <c r="A2437" i="4" s="1"/>
  <c r="A2863" i="4" s="1"/>
  <c r="A3289" i="4" s="1"/>
  <c r="B1998" i="4"/>
  <c r="B2424" i="4" s="1"/>
  <c r="B2850" i="4" s="1"/>
  <c r="B3276" i="4" s="1"/>
  <c r="B1986" i="4"/>
  <c r="B2412" i="4" s="1"/>
  <c r="B2838" i="4" s="1"/>
  <c r="B3264" i="4" s="1"/>
  <c r="E1977" i="4"/>
  <c r="E2403" i="4" s="1"/>
  <c r="E2829" i="4" s="1"/>
  <c r="E3255" i="4" s="1"/>
  <c r="E1971" i="4"/>
  <c r="E2397" i="4" s="1"/>
  <c r="E2823" i="4" s="1"/>
  <c r="E3249" i="4" s="1"/>
  <c r="D1966" i="4"/>
  <c r="D2392" i="4" s="1"/>
  <c r="D2818" i="4" s="1"/>
  <c r="D3244" i="4" s="1"/>
  <c r="C1961" i="4"/>
  <c r="C2387" i="4" s="1"/>
  <c r="C2813" i="4" s="1"/>
  <c r="C3239" i="4" s="1"/>
  <c r="D1954" i="4"/>
  <c r="D2380" i="4" s="1"/>
  <c r="D2806" i="4" s="1"/>
  <c r="D3232" i="4" s="1"/>
  <c r="E1947" i="4"/>
  <c r="E2373" i="4" s="1"/>
  <c r="E2799" i="4" s="1"/>
  <c r="E3225" i="4" s="1"/>
  <c r="E1941" i="4"/>
  <c r="E2367" i="4" s="1"/>
  <c r="E2793" i="4" s="1"/>
  <c r="E3219" i="4" s="1"/>
  <c r="B1932" i="4"/>
  <c r="B2358" i="4" s="1"/>
  <c r="B2784" i="4" s="1"/>
  <c r="B3210" i="4" s="1"/>
  <c r="C1925" i="4"/>
  <c r="C2351" i="4" s="1"/>
  <c r="C2777" i="4" s="1"/>
  <c r="C3203" i="4" s="1"/>
  <c r="D1918" i="4"/>
  <c r="D2344" i="4" s="1"/>
  <c r="D2770" i="4" s="1"/>
  <c r="D3196" i="4" s="1"/>
  <c r="D1912" i="4"/>
  <c r="D2338" i="4" s="1"/>
  <c r="D2764" i="4" s="1"/>
  <c r="D3190" i="4" s="1"/>
  <c r="D1906" i="4"/>
  <c r="D2332" i="4" s="1"/>
  <c r="D2758" i="4" s="1"/>
  <c r="D3184" i="4" s="1"/>
  <c r="E1899" i="4"/>
  <c r="E2325" i="4" s="1"/>
  <c r="E2751" i="4" s="1"/>
  <c r="E3177" i="4" s="1"/>
  <c r="D1894" i="4"/>
  <c r="D2320" i="4" s="1"/>
  <c r="D2746" i="4" s="1"/>
  <c r="D3172" i="4" s="1"/>
  <c r="E1887" i="4"/>
  <c r="E2313" i="4" s="1"/>
  <c r="E2739" i="4" s="1"/>
  <c r="E3165" i="4" s="1"/>
  <c r="B1878" i="4"/>
  <c r="B2304" i="4" s="1"/>
  <c r="B2730" i="4" s="1"/>
  <c r="B3156" i="4" s="1"/>
  <c r="D1870" i="4"/>
  <c r="D2296" i="4" s="1"/>
  <c r="D2722" i="4" s="1"/>
  <c r="D3148" i="4" s="1"/>
  <c r="A2057" i="4"/>
  <c r="A2483" i="4" s="1"/>
  <c r="A2909" i="4" s="1"/>
  <c r="A3335" i="4" s="1"/>
  <c r="C2049" i="4"/>
  <c r="C2475" i="4" s="1"/>
  <c r="C2901" i="4" s="1"/>
  <c r="C3327" i="4" s="1"/>
  <c r="D2042" i="4"/>
  <c r="D2468" i="4" s="1"/>
  <c r="D2894" i="4" s="1"/>
  <c r="D3320" i="4" s="1"/>
  <c r="C2037" i="4"/>
  <c r="C2463" i="4" s="1"/>
  <c r="C2889" i="4" s="1"/>
  <c r="C3315" i="4" s="1"/>
  <c r="A2033" i="4"/>
  <c r="A2459" i="4" s="1"/>
  <c r="A2885" i="4" s="1"/>
  <c r="A3311" i="4" s="1"/>
  <c r="B2020" i="4"/>
  <c r="B2446" i="4" s="1"/>
  <c r="B2872" i="4" s="1"/>
  <c r="B3298" i="4" s="1"/>
  <c r="B2090" i="4"/>
  <c r="B2516" i="4" s="1"/>
  <c r="B2942" i="4" s="1"/>
  <c r="B3368" i="4" s="1"/>
  <c r="B2084" i="4"/>
  <c r="B2510" i="4" s="1"/>
  <c r="B2936" i="4" s="1"/>
  <c r="B3362" i="4" s="1"/>
  <c r="E2081" i="4"/>
  <c r="E2507" i="4" s="1"/>
  <c r="E2933" i="4" s="1"/>
  <c r="E3359" i="4" s="1"/>
  <c r="D2076" i="4"/>
  <c r="D2502" i="4" s="1"/>
  <c r="D2928" i="4" s="1"/>
  <c r="D3354" i="4" s="1"/>
  <c r="D2070" i="4"/>
  <c r="D2496" i="4" s="1"/>
  <c r="D2922" i="4" s="1"/>
  <c r="D3348" i="4" s="1"/>
  <c r="D2064" i="4"/>
  <c r="D2490" i="4" s="1"/>
  <c r="D2916" i="4" s="1"/>
  <c r="D3342" i="4" s="1"/>
  <c r="C2122" i="4"/>
  <c r="C2548" i="4" s="1"/>
  <c r="C2974" i="4" s="1"/>
  <c r="C3400" i="4" s="1"/>
  <c r="D1863" i="4"/>
  <c r="D2289" i="4" s="1"/>
  <c r="D2715" i="4" s="1"/>
  <c r="D3141" i="4" s="1"/>
  <c r="E1862" i="4"/>
  <c r="E2288" i="4" s="1"/>
  <c r="E2714" i="4" s="1"/>
  <c r="E3140" i="4" s="1"/>
  <c r="E1861" i="4"/>
  <c r="E2287" i="4" s="1"/>
  <c r="E2713" i="4" s="1"/>
  <c r="E3139" i="4" s="1"/>
  <c r="A2015" i="4"/>
  <c r="A2441" i="4" s="1"/>
  <c r="A2867" i="4" s="1"/>
  <c r="A3293" i="4" s="1"/>
  <c r="B2014" i="4"/>
  <c r="B2440" i="4" s="1"/>
  <c r="B2866" i="4" s="1"/>
  <c r="B3292" i="4" s="1"/>
  <c r="C2013" i="4"/>
  <c r="C2439" i="4" s="1"/>
  <c r="C2865" i="4" s="1"/>
  <c r="C3291" i="4" s="1"/>
  <c r="D2012" i="4"/>
  <c r="D2438" i="4" s="1"/>
  <c r="D2864" i="4" s="1"/>
  <c r="D3290" i="4" s="1"/>
  <c r="E2011" i="4"/>
  <c r="E2437" i="4" s="1"/>
  <c r="E2863" i="4" s="1"/>
  <c r="E3289" i="4" s="1"/>
  <c r="A2009" i="4"/>
  <c r="A2435" i="4" s="1"/>
  <c r="A2861" i="4" s="1"/>
  <c r="A3287" i="4" s="1"/>
  <c r="B2008" i="4"/>
  <c r="B2434" i="4" s="1"/>
  <c r="B2860" i="4" s="1"/>
  <c r="B3286" i="4" s="1"/>
  <c r="C2007" i="4"/>
  <c r="C2433" i="4" s="1"/>
  <c r="C2859" i="4" s="1"/>
  <c r="C3285" i="4" s="1"/>
  <c r="D2006" i="4"/>
  <c r="D2432" i="4" s="1"/>
  <c r="D2858" i="4" s="1"/>
  <c r="D3284" i="4" s="1"/>
  <c r="E2005" i="4"/>
  <c r="E2431" i="4" s="1"/>
  <c r="E2857" i="4" s="1"/>
  <c r="E3283" i="4" s="1"/>
  <c r="A2003" i="4"/>
  <c r="A2429" i="4" s="1"/>
  <c r="A2855" i="4" s="1"/>
  <c r="A3281" i="4" s="1"/>
  <c r="B2002" i="4"/>
  <c r="B2428" i="4" s="1"/>
  <c r="B2854" i="4" s="1"/>
  <c r="B3280" i="4" s="1"/>
  <c r="C2001" i="4"/>
  <c r="C2427" i="4" s="1"/>
  <c r="C2853" i="4" s="1"/>
  <c r="C3279" i="4" s="1"/>
  <c r="D2000" i="4"/>
  <c r="D2426" i="4" s="1"/>
  <c r="D2852" i="4" s="1"/>
  <c r="D3278" i="4" s="1"/>
  <c r="E1999" i="4"/>
  <c r="E2425" i="4" s="1"/>
  <c r="E2851" i="4" s="1"/>
  <c r="E3277" i="4" s="1"/>
  <c r="A1997" i="4"/>
  <c r="A2423" i="4" s="1"/>
  <c r="A2849" i="4" s="1"/>
  <c r="A3275" i="4" s="1"/>
  <c r="B1996" i="4"/>
  <c r="B2422" i="4" s="1"/>
  <c r="B2848" i="4" s="1"/>
  <c r="B3274" i="4" s="1"/>
  <c r="C1995" i="4"/>
  <c r="C2421" i="4" s="1"/>
  <c r="C2847" i="4" s="1"/>
  <c r="C3273" i="4" s="1"/>
  <c r="D1994" i="4"/>
  <c r="D2420" i="4" s="1"/>
  <c r="D2846" i="4" s="1"/>
  <c r="D3272" i="4" s="1"/>
  <c r="E1993" i="4"/>
  <c r="E2419" i="4" s="1"/>
  <c r="E2845" i="4" s="1"/>
  <c r="E3271" i="4" s="1"/>
  <c r="A1991" i="4"/>
  <c r="A2417" i="4" s="1"/>
  <c r="A2843" i="4" s="1"/>
  <c r="A3269" i="4" s="1"/>
  <c r="B1990" i="4"/>
  <c r="B2416" i="4" s="1"/>
  <c r="B2842" i="4" s="1"/>
  <c r="B3268" i="4" s="1"/>
  <c r="C1989" i="4"/>
  <c r="C2415" i="4" s="1"/>
  <c r="C2841" i="4" s="1"/>
  <c r="C3267" i="4" s="1"/>
  <c r="D1988" i="4"/>
  <c r="D2414" i="4" s="1"/>
  <c r="D2840" i="4" s="1"/>
  <c r="D3266" i="4" s="1"/>
  <c r="E1987" i="4"/>
  <c r="E2413" i="4" s="1"/>
  <c r="E2839" i="4" s="1"/>
  <c r="E3265" i="4" s="1"/>
  <c r="A1985" i="4"/>
  <c r="A2411" i="4" s="1"/>
  <c r="A2837" i="4" s="1"/>
  <c r="A3263" i="4" s="1"/>
  <c r="B1984" i="4"/>
  <c r="B2410" i="4" s="1"/>
  <c r="B2836" i="4" s="1"/>
  <c r="B3262" i="4" s="1"/>
  <c r="C1983" i="4"/>
  <c r="C2409" i="4" s="1"/>
  <c r="C2835" i="4" s="1"/>
  <c r="C3261" i="4" s="1"/>
  <c r="D1982" i="4"/>
  <c r="D2408" i="4" s="1"/>
  <c r="D2834" i="4" s="1"/>
  <c r="D3260" i="4" s="1"/>
  <c r="E1981" i="4"/>
  <c r="E2407" i="4" s="1"/>
  <c r="E2833" i="4" s="1"/>
  <c r="E3259" i="4" s="1"/>
  <c r="A1979" i="4"/>
  <c r="A2405" i="4" s="1"/>
  <c r="A2831" i="4" s="1"/>
  <c r="A3257" i="4" s="1"/>
  <c r="B1978" i="4"/>
  <c r="B2404" i="4" s="1"/>
  <c r="B2830" i="4" s="1"/>
  <c r="B3256" i="4" s="1"/>
  <c r="C1977" i="4"/>
  <c r="C2403" i="4" s="1"/>
  <c r="C2829" i="4" s="1"/>
  <c r="C3255" i="4" s="1"/>
  <c r="D1976" i="4"/>
  <c r="D2402" i="4" s="1"/>
  <c r="D2828" i="4" s="1"/>
  <c r="D3254" i="4" s="1"/>
  <c r="E1975" i="4"/>
  <c r="E2401" i="4" s="1"/>
  <c r="E2827" i="4" s="1"/>
  <c r="E3253" i="4" s="1"/>
  <c r="A1973" i="4"/>
  <c r="A2399" i="4" s="1"/>
  <c r="A2825" i="4" s="1"/>
  <c r="A3251" i="4" s="1"/>
  <c r="B1972" i="4"/>
  <c r="B2398" i="4" s="1"/>
  <c r="B2824" i="4" s="1"/>
  <c r="B3250" i="4" s="1"/>
  <c r="C1971" i="4"/>
  <c r="C2397" i="4" s="1"/>
  <c r="C2823" i="4" s="1"/>
  <c r="C3249" i="4" s="1"/>
  <c r="D1970" i="4"/>
  <c r="D2396" i="4" s="1"/>
  <c r="D2822" i="4" s="1"/>
  <c r="D3248" i="4" s="1"/>
  <c r="E1969" i="4"/>
  <c r="E2395" i="4" s="1"/>
  <c r="E2821" i="4" s="1"/>
  <c r="E3247" i="4" s="1"/>
  <c r="A1967" i="4"/>
  <c r="A2393" i="4" s="1"/>
  <c r="A2819" i="4" s="1"/>
  <c r="A3245" i="4" s="1"/>
  <c r="B1966" i="4"/>
  <c r="B2392" i="4" s="1"/>
  <c r="B2818" i="4" s="1"/>
  <c r="B3244" i="4" s="1"/>
  <c r="C1965" i="4"/>
  <c r="C2391" i="4" s="1"/>
  <c r="C2817" i="4" s="1"/>
  <c r="C3243" i="4" s="1"/>
  <c r="D1964" i="4"/>
  <c r="D2390" i="4" s="1"/>
  <c r="D2816" i="4" s="1"/>
  <c r="D3242" i="4" s="1"/>
  <c r="E1963" i="4"/>
  <c r="E2389" i="4" s="1"/>
  <c r="E2815" i="4" s="1"/>
  <c r="E3241" i="4" s="1"/>
  <c r="A1961" i="4"/>
  <c r="A2387" i="4" s="1"/>
  <c r="A2813" i="4" s="1"/>
  <c r="A3239" i="4" s="1"/>
  <c r="B1960" i="4"/>
  <c r="B2386" i="4" s="1"/>
  <c r="B2812" i="4" s="1"/>
  <c r="B3238" i="4" s="1"/>
  <c r="C1959" i="4"/>
  <c r="C2385" i="4" s="1"/>
  <c r="C2811" i="4" s="1"/>
  <c r="C3237" i="4" s="1"/>
  <c r="D1958" i="4"/>
  <c r="D2384" i="4" s="1"/>
  <c r="D2810" i="4" s="1"/>
  <c r="D3236" i="4" s="1"/>
  <c r="E1957" i="4"/>
  <c r="E2383" i="4" s="1"/>
  <c r="E2809" i="4" s="1"/>
  <c r="E3235" i="4" s="1"/>
  <c r="A1955" i="4"/>
  <c r="A2381" i="4" s="1"/>
  <c r="A2807" i="4" s="1"/>
  <c r="A3233" i="4" s="1"/>
  <c r="B1954" i="4"/>
  <c r="B2380" i="4" s="1"/>
  <c r="B2806" i="4" s="1"/>
  <c r="B3232" i="4" s="1"/>
  <c r="C1953" i="4"/>
  <c r="C2379" i="4" s="1"/>
  <c r="C2805" i="4" s="1"/>
  <c r="C3231" i="4" s="1"/>
  <c r="D1952" i="4"/>
  <c r="D2378" i="4" s="1"/>
  <c r="D2804" i="4" s="1"/>
  <c r="D3230" i="4" s="1"/>
  <c r="E1951" i="4"/>
  <c r="E2377" i="4" s="1"/>
  <c r="E2803" i="4" s="1"/>
  <c r="E3229" i="4" s="1"/>
  <c r="A1949" i="4"/>
  <c r="A2375" i="4" s="1"/>
  <c r="A2801" i="4" s="1"/>
  <c r="A3227" i="4" s="1"/>
  <c r="B1948" i="4"/>
  <c r="B2374" i="4" s="1"/>
  <c r="B2800" i="4" s="1"/>
  <c r="B3226" i="4" s="1"/>
  <c r="C1947" i="4"/>
  <c r="C2373" i="4" s="1"/>
  <c r="C2799" i="4" s="1"/>
  <c r="C3225" i="4" s="1"/>
  <c r="D1946" i="4"/>
  <c r="D2372" i="4" s="1"/>
  <c r="D2798" i="4" s="1"/>
  <c r="D3224" i="4" s="1"/>
  <c r="E1945" i="4"/>
  <c r="E2371" i="4" s="1"/>
  <c r="E2797" i="4" s="1"/>
  <c r="E3223" i="4" s="1"/>
  <c r="A1943" i="4"/>
  <c r="A2369" i="4" s="1"/>
  <c r="A2795" i="4" s="1"/>
  <c r="A3221" i="4" s="1"/>
  <c r="B1942" i="4"/>
  <c r="B2368" i="4" s="1"/>
  <c r="B2794" i="4" s="1"/>
  <c r="B3220" i="4" s="1"/>
  <c r="C1941" i="4"/>
  <c r="C2367" i="4" s="1"/>
  <c r="C2793" i="4" s="1"/>
  <c r="C3219" i="4" s="1"/>
  <c r="D1940" i="4"/>
  <c r="D2366" i="4" s="1"/>
  <c r="D2792" i="4" s="1"/>
  <c r="D3218" i="4" s="1"/>
  <c r="E1939" i="4"/>
  <c r="E2365" i="4" s="1"/>
  <c r="E2791" i="4" s="1"/>
  <c r="E3217" i="4" s="1"/>
  <c r="A1937" i="4"/>
  <c r="A2363" i="4" s="1"/>
  <c r="A2789" i="4" s="1"/>
  <c r="A3215" i="4" s="1"/>
  <c r="B1936" i="4"/>
  <c r="B2362" i="4" s="1"/>
  <c r="B2788" i="4" s="1"/>
  <c r="B3214" i="4" s="1"/>
  <c r="C1935" i="4"/>
  <c r="C2361" i="4" s="1"/>
  <c r="C2787" i="4" s="1"/>
  <c r="C3213" i="4" s="1"/>
  <c r="D1934" i="4"/>
  <c r="D2360" i="4" s="1"/>
  <c r="D2786" i="4" s="1"/>
  <c r="D3212" i="4" s="1"/>
  <c r="E1933" i="4"/>
  <c r="E2359" i="4" s="1"/>
  <c r="E2785" i="4" s="1"/>
  <c r="E3211" i="4" s="1"/>
  <c r="A1931" i="4"/>
  <c r="A2357" i="4" s="1"/>
  <c r="A2783" i="4" s="1"/>
  <c r="A3209" i="4" s="1"/>
  <c r="B1930" i="4"/>
  <c r="B2356" i="4" s="1"/>
  <c r="B2782" i="4" s="1"/>
  <c r="B3208" i="4" s="1"/>
  <c r="C1929" i="4"/>
  <c r="C2355" i="4" s="1"/>
  <c r="C2781" i="4" s="1"/>
  <c r="C3207" i="4" s="1"/>
  <c r="D1928" i="4"/>
  <c r="D2354" i="4" s="1"/>
  <c r="D2780" i="4" s="1"/>
  <c r="D3206" i="4" s="1"/>
  <c r="E1927" i="4"/>
  <c r="E2353" i="4" s="1"/>
  <c r="E2779" i="4" s="1"/>
  <c r="E3205" i="4" s="1"/>
  <c r="A1925" i="4"/>
  <c r="A2351" i="4" s="1"/>
  <c r="A2777" i="4" s="1"/>
  <c r="A3203" i="4" s="1"/>
  <c r="B1924" i="4"/>
  <c r="B2350" i="4" s="1"/>
  <c r="B2776" i="4" s="1"/>
  <c r="B3202" i="4" s="1"/>
  <c r="C1923" i="4"/>
  <c r="C2349" i="4" s="1"/>
  <c r="C2775" i="4" s="1"/>
  <c r="C3201" i="4" s="1"/>
  <c r="D1922" i="4"/>
  <c r="D2348" i="4" s="1"/>
  <c r="D2774" i="4" s="1"/>
  <c r="D3200" i="4" s="1"/>
  <c r="E1921" i="4"/>
  <c r="E2347" i="4" s="1"/>
  <c r="E2773" i="4" s="1"/>
  <c r="E3199" i="4" s="1"/>
  <c r="A1919" i="4"/>
  <c r="A2345" i="4" s="1"/>
  <c r="A2771" i="4" s="1"/>
  <c r="A3197" i="4" s="1"/>
  <c r="B1918" i="4"/>
  <c r="B2344" i="4" s="1"/>
  <c r="B2770" i="4" s="1"/>
  <c r="B3196" i="4" s="1"/>
  <c r="C1917" i="4"/>
  <c r="C2343" i="4" s="1"/>
  <c r="C2769" i="4" s="1"/>
  <c r="C3195" i="4" s="1"/>
  <c r="D1916" i="4"/>
  <c r="D2342" i="4" s="1"/>
  <c r="D2768" i="4" s="1"/>
  <c r="D3194" i="4" s="1"/>
  <c r="E1915" i="4"/>
  <c r="E2341" i="4" s="1"/>
  <c r="E2767" i="4" s="1"/>
  <c r="E3193" i="4" s="1"/>
  <c r="A1913" i="4"/>
  <c r="A2339" i="4" s="1"/>
  <c r="A2765" i="4" s="1"/>
  <c r="A3191" i="4" s="1"/>
  <c r="B1912" i="4"/>
  <c r="B2338" i="4" s="1"/>
  <c r="B2764" i="4" s="1"/>
  <c r="B3190" i="4" s="1"/>
  <c r="C1911" i="4"/>
  <c r="C2337" i="4" s="1"/>
  <c r="C2763" i="4" s="1"/>
  <c r="C3189" i="4" s="1"/>
  <c r="D1910" i="4"/>
  <c r="D2336" i="4" s="1"/>
  <c r="D2762" i="4" s="1"/>
  <c r="D3188" i="4" s="1"/>
  <c r="E1909" i="4"/>
  <c r="E2335" i="4" s="1"/>
  <c r="E2761" i="4" s="1"/>
  <c r="E3187" i="4" s="1"/>
  <c r="A1907" i="4"/>
  <c r="A2333" i="4" s="1"/>
  <c r="A2759" i="4" s="1"/>
  <c r="A3185" i="4" s="1"/>
  <c r="B1906" i="4"/>
  <c r="B2332" i="4" s="1"/>
  <c r="B2758" i="4" s="1"/>
  <c r="B3184" i="4" s="1"/>
  <c r="C1905" i="4"/>
  <c r="C2331" i="4" s="1"/>
  <c r="C2757" i="4" s="1"/>
  <c r="C3183" i="4" s="1"/>
  <c r="D1904" i="4"/>
  <c r="D2330" i="4" s="1"/>
  <c r="D2756" i="4" s="1"/>
  <c r="D3182" i="4" s="1"/>
  <c r="E1903" i="4"/>
  <c r="E2329" i="4" s="1"/>
  <c r="E2755" i="4" s="1"/>
  <c r="E3181" i="4" s="1"/>
  <c r="A1901" i="4"/>
  <c r="A2327" i="4" s="1"/>
  <c r="A2753" i="4" s="1"/>
  <c r="A3179" i="4" s="1"/>
  <c r="B1900" i="4"/>
  <c r="B2326" i="4" s="1"/>
  <c r="B2752" i="4" s="1"/>
  <c r="B3178" i="4" s="1"/>
  <c r="C1899" i="4"/>
  <c r="C2325" i="4" s="1"/>
  <c r="C2751" i="4" s="1"/>
  <c r="C3177" i="4" s="1"/>
  <c r="D1898" i="4"/>
  <c r="D2324" i="4" s="1"/>
  <c r="D2750" i="4" s="1"/>
  <c r="D3176" i="4" s="1"/>
  <c r="E1897" i="4"/>
  <c r="E2323" i="4" s="1"/>
  <c r="E2749" i="4" s="1"/>
  <c r="E3175" i="4" s="1"/>
  <c r="A1895" i="4"/>
  <c r="A2321" i="4" s="1"/>
  <c r="A2747" i="4" s="1"/>
  <c r="A3173" i="4" s="1"/>
  <c r="B1894" i="4"/>
  <c r="B2320" i="4" s="1"/>
  <c r="B2746" i="4" s="1"/>
  <c r="B3172" i="4" s="1"/>
  <c r="C1893" i="4"/>
  <c r="C2319" i="4" s="1"/>
  <c r="C2745" i="4" s="1"/>
  <c r="C3171" i="4" s="1"/>
  <c r="D1892" i="4"/>
  <c r="D2318" i="4" s="1"/>
  <c r="D2744" i="4" s="1"/>
  <c r="D3170" i="4" s="1"/>
  <c r="E1891" i="4"/>
  <c r="E2317" i="4" s="1"/>
  <c r="E2743" i="4" s="1"/>
  <c r="E3169" i="4" s="1"/>
  <c r="A1889" i="4"/>
  <c r="A2315" i="4" s="1"/>
  <c r="A2741" i="4" s="1"/>
  <c r="A3167" i="4" s="1"/>
  <c r="B1888" i="4"/>
  <c r="B2314" i="4" s="1"/>
  <c r="B2740" i="4" s="1"/>
  <c r="B3166" i="4" s="1"/>
  <c r="C1887" i="4"/>
  <c r="C2313" i="4" s="1"/>
  <c r="C2739" i="4" s="1"/>
  <c r="C3165" i="4" s="1"/>
  <c r="D1886" i="4"/>
  <c r="D2312" i="4" s="1"/>
  <c r="D2738" i="4" s="1"/>
  <c r="D3164" i="4" s="1"/>
  <c r="E1885" i="4"/>
  <c r="E2311" i="4" s="1"/>
  <c r="E2737" i="4" s="1"/>
  <c r="E3163" i="4" s="1"/>
  <c r="A1883" i="4"/>
  <c r="A2309" i="4" s="1"/>
  <c r="A2735" i="4" s="1"/>
  <c r="A3161" i="4" s="1"/>
  <c r="B1882" i="4"/>
  <c r="B2308" i="4" s="1"/>
  <c r="B2734" i="4" s="1"/>
  <c r="B3160" i="4" s="1"/>
  <c r="C1881" i="4"/>
  <c r="C2307" i="4" s="1"/>
  <c r="C2733" i="4" s="1"/>
  <c r="C3159" i="4" s="1"/>
  <c r="D1880" i="4"/>
  <c r="D2306" i="4" s="1"/>
  <c r="D2732" i="4" s="1"/>
  <c r="D3158" i="4" s="1"/>
  <c r="E1879" i="4"/>
  <c r="E2305" i="4" s="1"/>
  <c r="E2731" i="4" s="1"/>
  <c r="E3157" i="4" s="1"/>
  <c r="A1877" i="4"/>
  <c r="A2303" i="4" s="1"/>
  <c r="A2729" i="4" s="1"/>
  <c r="A3155" i="4" s="1"/>
  <c r="B1876" i="4"/>
  <c r="B2302" i="4" s="1"/>
  <c r="B2728" i="4" s="1"/>
  <c r="B3154" i="4" s="1"/>
  <c r="C1875" i="4"/>
  <c r="C2301" i="4" s="1"/>
  <c r="C2727" i="4" s="1"/>
  <c r="C3153" i="4" s="1"/>
  <c r="D1874" i="4"/>
  <c r="D2300" i="4" s="1"/>
  <c r="D2726" i="4" s="1"/>
  <c r="D3152" i="4" s="1"/>
  <c r="E1873" i="4"/>
  <c r="E2299" i="4" s="1"/>
  <c r="E2725" i="4" s="1"/>
  <c r="E3151" i="4" s="1"/>
  <c r="A1871" i="4"/>
  <c r="A2297" i="4" s="1"/>
  <c r="A2723" i="4" s="1"/>
  <c r="A3149" i="4" s="1"/>
  <c r="B1870" i="4"/>
  <c r="B2296" i="4" s="1"/>
  <c r="B2722" i="4" s="1"/>
  <c r="B3148" i="4" s="1"/>
  <c r="C1869" i="4"/>
  <c r="C2295" i="4" s="1"/>
  <c r="C2721" i="4" s="1"/>
  <c r="C3147" i="4" s="1"/>
  <c r="D2058" i="4"/>
  <c r="D2484" i="4" s="1"/>
  <c r="D2910" i="4" s="1"/>
  <c r="D3336" i="4" s="1"/>
  <c r="E2057" i="4"/>
  <c r="E2483" i="4" s="1"/>
  <c r="E2909" i="4" s="1"/>
  <c r="E3335" i="4" s="1"/>
  <c r="A2055" i="4"/>
  <c r="A2481" i="4" s="1"/>
  <c r="A2907" i="4" s="1"/>
  <c r="A3333" i="4" s="1"/>
  <c r="B2054" i="4"/>
  <c r="B2480" i="4" s="1"/>
  <c r="B2906" i="4" s="1"/>
  <c r="B3332" i="4" s="1"/>
  <c r="C2053" i="4"/>
  <c r="C2479" i="4" s="1"/>
  <c r="C2905" i="4" s="1"/>
  <c r="C3331" i="4" s="1"/>
  <c r="D2052" i="4"/>
  <c r="D2478" i="4" s="1"/>
  <c r="D2904" i="4" s="1"/>
  <c r="D3330" i="4" s="1"/>
  <c r="E2051" i="4"/>
  <c r="E2477" i="4" s="1"/>
  <c r="E2903" i="4" s="1"/>
  <c r="E3329" i="4" s="1"/>
  <c r="A2049" i="4"/>
  <c r="A2475" i="4" s="1"/>
  <c r="A2901" i="4" s="1"/>
  <c r="A3327" i="4" s="1"/>
  <c r="B2048" i="4"/>
  <c r="B2474" i="4" s="1"/>
  <c r="B2900" i="4" s="1"/>
  <c r="B3326" i="4" s="1"/>
  <c r="C2047" i="4"/>
  <c r="C2473" i="4" s="1"/>
  <c r="C2899" i="4" s="1"/>
  <c r="C3325" i="4" s="1"/>
  <c r="D2046" i="4"/>
  <c r="D2472" i="4" s="1"/>
  <c r="D2898" i="4" s="1"/>
  <c r="D3324" i="4" s="1"/>
  <c r="E2045" i="4"/>
  <c r="E2471" i="4" s="1"/>
  <c r="E2897" i="4" s="1"/>
  <c r="E3323" i="4" s="1"/>
  <c r="A2043" i="4"/>
  <c r="A2469" i="4" s="1"/>
  <c r="A2895" i="4" s="1"/>
  <c r="A3321" i="4" s="1"/>
  <c r="B2042" i="4"/>
  <c r="B2468" i="4" s="1"/>
  <c r="B2894" i="4" s="1"/>
  <c r="B3320" i="4" s="1"/>
  <c r="C2041" i="4"/>
  <c r="C2467" i="4" s="1"/>
  <c r="C2893" i="4" s="1"/>
  <c r="C3319" i="4" s="1"/>
  <c r="D2040" i="4"/>
  <c r="D2466" i="4" s="1"/>
  <c r="D2892" i="4" s="1"/>
  <c r="D3318" i="4" s="1"/>
  <c r="E2039" i="4"/>
  <c r="E2465" i="4" s="1"/>
  <c r="E2891" i="4" s="1"/>
  <c r="E3317" i="4" s="1"/>
  <c r="A2037" i="4"/>
  <c r="A2463" i="4" s="1"/>
  <c r="A2889" i="4" s="1"/>
  <c r="A3315" i="4" s="1"/>
  <c r="B2036" i="4"/>
  <c r="B2462" i="4" s="1"/>
  <c r="B2888" i="4" s="1"/>
  <c r="B3314" i="4" s="1"/>
  <c r="C2035" i="4"/>
  <c r="C2461" i="4" s="1"/>
  <c r="C2887" i="4" s="1"/>
  <c r="C3313" i="4" s="1"/>
  <c r="D2034" i="4"/>
  <c r="D2460" i="4" s="1"/>
  <c r="D2886" i="4" s="1"/>
  <c r="D3312" i="4" s="1"/>
  <c r="E2033" i="4"/>
  <c r="E2459" i="4" s="1"/>
  <c r="E2885" i="4" s="1"/>
  <c r="E3311" i="4" s="1"/>
  <c r="A2031" i="4"/>
  <c r="A2457" i="4" s="1"/>
  <c r="A2883" i="4" s="1"/>
  <c r="A3309" i="4" s="1"/>
  <c r="B2030" i="4"/>
  <c r="B2456" i="4" s="1"/>
  <c r="B2882" i="4" s="1"/>
  <c r="B3308" i="4" s="1"/>
  <c r="C2029" i="4"/>
  <c r="C2455" i="4" s="1"/>
  <c r="C2881" i="4" s="1"/>
  <c r="C3307" i="4" s="1"/>
  <c r="D2028" i="4"/>
  <c r="D2454" i="4" s="1"/>
  <c r="D2880" i="4" s="1"/>
  <c r="D3306" i="4" s="1"/>
  <c r="E2027" i="4"/>
  <c r="E2453" i="4" s="1"/>
  <c r="E2879" i="4" s="1"/>
  <c r="E3305" i="4" s="1"/>
  <c r="A2025" i="4"/>
  <c r="A2451" i="4" s="1"/>
  <c r="A2877" i="4" s="1"/>
  <c r="A3303" i="4" s="1"/>
  <c r="B2024" i="4"/>
  <c r="B2450" i="4" s="1"/>
  <c r="B2876" i="4" s="1"/>
  <c r="B3302" i="4" s="1"/>
  <c r="C2023" i="4"/>
  <c r="C2449" i="4" s="1"/>
  <c r="C2875" i="4" s="1"/>
  <c r="C3301" i="4" s="1"/>
  <c r="D2022" i="4"/>
  <c r="D2448" i="4" s="1"/>
  <c r="D2874" i="4" s="1"/>
  <c r="D3300" i="4" s="1"/>
  <c r="E2021" i="4"/>
  <c r="E2447" i="4" s="1"/>
  <c r="E2873" i="4" s="1"/>
  <c r="E3299" i="4" s="1"/>
  <c r="A2019" i="4"/>
  <c r="A2445" i="4" s="1"/>
  <c r="A2871" i="4" s="1"/>
  <c r="A3297" i="4" s="1"/>
  <c r="B2018" i="4"/>
  <c r="B2444" i="4" s="1"/>
  <c r="B2870" i="4" s="1"/>
  <c r="B3296" i="4" s="1"/>
  <c r="C2017" i="4"/>
  <c r="C2443" i="4" s="1"/>
  <c r="C2869" i="4" s="1"/>
  <c r="C3295" i="4" s="1"/>
  <c r="D2016" i="4"/>
  <c r="D2442" i="4" s="1"/>
  <c r="D2868" i="4" s="1"/>
  <c r="D3294" i="4" s="1"/>
  <c r="E2091" i="4"/>
  <c r="E2517" i="4" s="1"/>
  <c r="E2943" i="4" s="1"/>
  <c r="E3369" i="4" s="1"/>
  <c r="A2089" i="4"/>
  <c r="A2515" i="4" s="1"/>
  <c r="A2941" i="4" s="1"/>
  <c r="A3367" i="4" s="1"/>
  <c r="B2088" i="4"/>
  <c r="B2514" i="4" s="1"/>
  <c r="B2940" i="4" s="1"/>
  <c r="B3366" i="4" s="1"/>
  <c r="C2087" i="4"/>
  <c r="C2513" i="4" s="1"/>
  <c r="C2939" i="4" s="1"/>
  <c r="C3365" i="4" s="1"/>
  <c r="D2086" i="4"/>
  <c r="D2512" i="4" s="1"/>
  <c r="D2938" i="4" s="1"/>
  <c r="D3364" i="4" s="1"/>
  <c r="E2085" i="4"/>
  <c r="E2511" i="4" s="1"/>
  <c r="E2937" i="4" s="1"/>
  <c r="E3363" i="4" s="1"/>
  <c r="A2083" i="4"/>
  <c r="A2509" i="4" s="1"/>
  <c r="A2935" i="4" s="1"/>
  <c r="A3361" i="4" s="1"/>
  <c r="B2082" i="4"/>
  <c r="B2508" i="4" s="1"/>
  <c r="B2934" i="4" s="1"/>
  <c r="B3360" i="4" s="1"/>
  <c r="C2081" i="4"/>
  <c r="C2507" i="4" s="1"/>
  <c r="C2933" i="4" s="1"/>
  <c r="C3359" i="4" s="1"/>
  <c r="D2080" i="4"/>
  <c r="D2506" i="4" s="1"/>
  <c r="D2932" i="4" s="1"/>
  <c r="D3358" i="4" s="1"/>
  <c r="E2079" i="4"/>
  <c r="E2505" i="4" s="1"/>
  <c r="E2931" i="4" s="1"/>
  <c r="E3357" i="4" s="1"/>
  <c r="A2077" i="4"/>
  <c r="A2503" i="4" s="1"/>
  <c r="A2929" i="4" s="1"/>
  <c r="A3355" i="4" s="1"/>
  <c r="B2076" i="4"/>
  <c r="B2502" i="4" s="1"/>
  <c r="B2928" i="4" s="1"/>
  <c r="B3354" i="4" s="1"/>
  <c r="C2075" i="4"/>
  <c r="C2501" i="4" s="1"/>
  <c r="C2927" i="4" s="1"/>
  <c r="C3353" i="4" s="1"/>
  <c r="D2074" i="4"/>
  <c r="D2500" i="4" s="1"/>
  <c r="D2926" i="4" s="1"/>
  <c r="D3352" i="4" s="1"/>
  <c r="E2073" i="4"/>
  <c r="E2499" i="4" s="1"/>
  <c r="E2925" i="4" s="1"/>
  <c r="E3351" i="4" s="1"/>
  <c r="A2071" i="4"/>
  <c r="A2497" i="4" s="1"/>
  <c r="A2923" i="4" s="1"/>
  <c r="A3349" i="4" s="1"/>
  <c r="B2070" i="4"/>
  <c r="B2496" i="4" s="1"/>
  <c r="B2922" i="4" s="1"/>
  <c r="B3348" i="4" s="1"/>
  <c r="C2069" i="4"/>
  <c r="C2495" i="4" s="1"/>
  <c r="C2921" i="4" s="1"/>
  <c r="C3347" i="4" s="1"/>
  <c r="D2068" i="4"/>
  <c r="D2494" i="4" s="1"/>
  <c r="D2920" i="4" s="1"/>
  <c r="D3346" i="4" s="1"/>
  <c r="E2067" i="4"/>
  <c r="E2493" i="4" s="1"/>
  <c r="E2919" i="4" s="1"/>
  <c r="E3345" i="4" s="1"/>
  <c r="A2065" i="4"/>
  <c r="A2491" i="4" s="1"/>
  <c r="A2917" i="4" s="1"/>
  <c r="A3343" i="4" s="1"/>
  <c r="B2064" i="4"/>
  <c r="B2490" i="4" s="1"/>
  <c r="B2916" i="4" s="1"/>
  <c r="B3342" i="4" s="1"/>
  <c r="C2063" i="4"/>
  <c r="C2489" i="4" s="1"/>
  <c r="C2915" i="4" s="1"/>
  <c r="C3341" i="4" s="1"/>
  <c r="D2062" i="4"/>
  <c r="D2488" i="4" s="1"/>
  <c r="D2914" i="4" s="1"/>
  <c r="D3340" i="4" s="1"/>
  <c r="E2061" i="4"/>
  <c r="E2487" i="4" s="1"/>
  <c r="E2913" i="4" s="1"/>
  <c r="E3339" i="4" s="1"/>
  <c r="A2059" i="4"/>
  <c r="A2485" i="4" s="1"/>
  <c r="A2911" i="4" s="1"/>
  <c r="A3337" i="4" s="1"/>
  <c r="C2126" i="4"/>
  <c r="C2552" i="4" s="1"/>
  <c r="C2978" i="4" s="1"/>
  <c r="C3404" i="4" s="1"/>
  <c r="D2125" i="4"/>
  <c r="D2551" i="4" s="1"/>
  <c r="D2977" i="4" s="1"/>
  <c r="D3403" i="4" s="1"/>
  <c r="E2124" i="4"/>
  <c r="E2550" i="4" s="1"/>
  <c r="E2976" i="4" s="1"/>
  <c r="E3402" i="4" s="1"/>
  <c r="A2122" i="4"/>
  <c r="A2548" i="4" s="1"/>
  <c r="A2974" i="4" s="1"/>
  <c r="A3400" i="4" s="1"/>
  <c r="B2121" i="4"/>
  <c r="B2547" i="4" s="1"/>
  <c r="B2973" i="4" s="1"/>
  <c r="B3399" i="4" s="1"/>
  <c r="C2120" i="4"/>
  <c r="C2546" i="4" s="1"/>
  <c r="C2972" i="4" s="1"/>
  <c r="C3398" i="4" s="1"/>
  <c r="D2119" i="4"/>
  <c r="D2545" i="4" s="1"/>
  <c r="D2971" i="4" s="1"/>
  <c r="D3397" i="4" s="1"/>
  <c r="E2118" i="4"/>
  <c r="E2544" i="4" s="1"/>
  <c r="E2970" i="4" s="1"/>
  <c r="E3396" i="4" s="1"/>
  <c r="A2116" i="4"/>
  <c r="A2542" i="4" s="1"/>
  <c r="A2968" i="4" s="1"/>
  <c r="A3394" i="4" s="1"/>
  <c r="B2115" i="4"/>
  <c r="B2541" i="4" s="1"/>
  <c r="B2967" i="4" s="1"/>
  <c r="B3393" i="4" s="1"/>
  <c r="C2114" i="4"/>
  <c r="C2540" i="4" s="1"/>
  <c r="C2966" i="4" s="1"/>
  <c r="C3392" i="4" s="1"/>
  <c r="D2113" i="4"/>
  <c r="D2539" i="4" s="1"/>
  <c r="D2965" i="4" s="1"/>
  <c r="D3391" i="4" s="1"/>
  <c r="E2112" i="4"/>
  <c r="E2538" i="4" s="1"/>
  <c r="E2964" i="4" s="1"/>
  <c r="E3390" i="4" s="1"/>
  <c r="A2110" i="4"/>
  <c r="A2536" i="4" s="1"/>
  <c r="A2962" i="4" s="1"/>
  <c r="A3388" i="4" s="1"/>
  <c r="B2109" i="4"/>
  <c r="B2535" i="4" s="1"/>
  <c r="B2961" i="4" s="1"/>
  <c r="B3387" i="4" s="1"/>
  <c r="C2108" i="4"/>
  <c r="C2534" i="4" s="1"/>
  <c r="C2960" i="4" s="1"/>
  <c r="C3386" i="4" s="1"/>
  <c r="D2107" i="4"/>
  <c r="D2533" i="4" s="1"/>
  <c r="D2959" i="4" s="1"/>
  <c r="D3385" i="4" s="1"/>
  <c r="E2106" i="4"/>
  <c r="E2532" i="4" s="1"/>
  <c r="E2958" i="4" s="1"/>
  <c r="E3384" i="4" s="1"/>
  <c r="A2104" i="4"/>
  <c r="A2530" i="4" s="1"/>
  <c r="A2956" i="4" s="1"/>
  <c r="A3382" i="4" s="1"/>
  <c r="B2103" i="4"/>
  <c r="B2529" i="4" s="1"/>
  <c r="B2955" i="4" s="1"/>
  <c r="B3381" i="4" s="1"/>
  <c r="C2102" i="4"/>
  <c r="C2528" i="4" s="1"/>
  <c r="C2954" i="4" s="1"/>
  <c r="C3380" i="4" s="1"/>
  <c r="D2101" i="4"/>
  <c r="D2527" i="4" s="1"/>
  <c r="D2953" i="4" s="1"/>
  <c r="D3379" i="4" s="1"/>
  <c r="E2100" i="4"/>
  <c r="E2526" i="4" s="1"/>
  <c r="E2952" i="4" s="1"/>
  <c r="E3378" i="4" s="1"/>
  <c r="A2128" i="4"/>
  <c r="A2554" i="4" s="1"/>
  <c r="A2980" i="4" s="1"/>
  <c r="A3406" i="4" s="1"/>
  <c r="B2127" i="4"/>
  <c r="B2553" i="4" s="1"/>
  <c r="B2979" i="4" s="1"/>
  <c r="B3405" i="4" s="1"/>
  <c r="C2015" i="4"/>
  <c r="C2441" i="4" s="1"/>
  <c r="C2867" i="4" s="1"/>
  <c r="C3293" i="4" s="1"/>
  <c r="D2008" i="4"/>
  <c r="D2434" i="4" s="1"/>
  <c r="D2860" i="4" s="1"/>
  <c r="D3286" i="4" s="1"/>
  <c r="A2005" i="4"/>
  <c r="A2431" i="4" s="1"/>
  <c r="A2857" i="4" s="1"/>
  <c r="A3283" i="4" s="1"/>
  <c r="E1995" i="4"/>
  <c r="E2421" i="4" s="1"/>
  <c r="E2847" i="4" s="1"/>
  <c r="E3273" i="4" s="1"/>
  <c r="C1991" i="4"/>
  <c r="C2417" i="4" s="1"/>
  <c r="C2843" i="4" s="1"/>
  <c r="C3269" i="4" s="1"/>
  <c r="D1984" i="4"/>
  <c r="D2410" i="4" s="1"/>
  <c r="D2836" i="4" s="1"/>
  <c r="D3262" i="4" s="1"/>
  <c r="D1978" i="4"/>
  <c r="D2404" i="4" s="1"/>
  <c r="D2830" i="4" s="1"/>
  <c r="D3256" i="4" s="1"/>
  <c r="C1973" i="4"/>
  <c r="C2399" i="4" s="1"/>
  <c r="C2825" i="4" s="1"/>
  <c r="C3251" i="4" s="1"/>
  <c r="C1967" i="4"/>
  <c r="C2393" i="4" s="1"/>
  <c r="C2819" i="4" s="1"/>
  <c r="C3245" i="4" s="1"/>
  <c r="A1963" i="4"/>
  <c r="A2389" i="4" s="1"/>
  <c r="A2815" i="4" s="1"/>
  <c r="A3241" i="4" s="1"/>
  <c r="A1957" i="4"/>
  <c r="A2383" i="4" s="1"/>
  <c r="A2809" i="4" s="1"/>
  <c r="A3235" i="4" s="1"/>
  <c r="D1948" i="4"/>
  <c r="D2374" i="4" s="1"/>
  <c r="D2800" i="4" s="1"/>
  <c r="D3226" i="4" s="1"/>
  <c r="B1938" i="4"/>
  <c r="B2364" i="4" s="1"/>
  <c r="B2790" i="4" s="1"/>
  <c r="B3216" i="4" s="1"/>
  <c r="A1933" i="4"/>
  <c r="A2359" i="4" s="1"/>
  <c r="A2785" i="4" s="1"/>
  <c r="A3211" i="4" s="1"/>
  <c r="E1923" i="4"/>
  <c r="E2349" i="4" s="1"/>
  <c r="E2775" i="4" s="1"/>
  <c r="E3201" i="4" s="1"/>
  <c r="B1914" i="4"/>
  <c r="B2340" i="4" s="1"/>
  <c r="B2766" i="4" s="1"/>
  <c r="B3192" i="4" s="1"/>
  <c r="B1908" i="4"/>
  <c r="B2334" i="4" s="1"/>
  <c r="B2760" i="4" s="1"/>
  <c r="B3186" i="4" s="1"/>
  <c r="C1901" i="4"/>
  <c r="C2327" i="4" s="1"/>
  <c r="C2753" i="4" s="1"/>
  <c r="C3179" i="4" s="1"/>
  <c r="C1895" i="4"/>
  <c r="C2321" i="4" s="1"/>
  <c r="C2747" i="4" s="1"/>
  <c r="C3173" i="4" s="1"/>
  <c r="D1888" i="4"/>
  <c r="D2314" i="4" s="1"/>
  <c r="D2740" i="4" s="1"/>
  <c r="D3166" i="4" s="1"/>
  <c r="A1885" i="4"/>
  <c r="A2311" i="4" s="1"/>
  <c r="A2737" i="4" s="1"/>
  <c r="A3163" i="4" s="1"/>
  <c r="A1879" i="4"/>
  <c r="A2305" i="4" s="1"/>
  <c r="A2731" i="4" s="1"/>
  <c r="A3157" i="4" s="1"/>
  <c r="A1873" i="4"/>
  <c r="A2299" i="4" s="1"/>
  <c r="A2725" i="4" s="1"/>
  <c r="A3151" i="4" s="1"/>
  <c r="D2054" i="4"/>
  <c r="D2480" i="4" s="1"/>
  <c r="D2906" i="4" s="1"/>
  <c r="D3332" i="4" s="1"/>
  <c r="B2044" i="4"/>
  <c r="B2470" i="4" s="1"/>
  <c r="B2896" i="4" s="1"/>
  <c r="B3322" i="4" s="1"/>
  <c r="A2039" i="4"/>
  <c r="A2465" i="4" s="1"/>
  <c r="A2891" i="4" s="1"/>
  <c r="A3317" i="4" s="1"/>
  <c r="B2026" i="4"/>
  <c r="B2452" i="4" s="1"/>
  <c r="B2878" i="4" s="1"/>
  <c r="B3304" i="4" s="1"/>
  <c r="B2072" i="4"/>
  <c r="B2498" i="4" s="1"/>
  <c r="B2924" i="4" s="1"/>
  <c r="B3350" i="4" s="1"/>
  <c r="A2008" i="4"/>
  <c r="A2434" i="4" s="1"/>
  <c r="A2860" i="4" s="1"/>
  <c r="A3286" i="4" s="1"/>
  <c r="B2007" i="4"/>
  <c r="B2433" i="4" s="1"/>
  <c r="B2859" i="4" s="1"/>
  <c r="B3285" i="4" s="1"/>
  <c r="C2006" i="4"/>
  <c r="C2432" i="4" s="1"/>
  <c r="C2858" i="4" s="1"/>
  <c r="C3284" i="4" s="1"/>
  <c r="D2005" i="4"/>
  <c r="D2431" i="4" s="1"/>
  <c r="D2857" i="4" s="1"/>
  <c r="D3283" i="4" s="1"/>
  <c r="E2004" i="4"/>
  <c r="E2430" i="4" s="1"/>
  <c r="E2856" i="4" s="1"/>
  <c r="E3282" i="4" s="1"/>
  <c r="A2002" i="4"/>
  <c r="A2428" i="4" s="1"/>
  <c r="A2854" i="4" s="1"/>
  <c r="A3280" i="4" s="1"/>
  <c r="B2001" i="4"/>
  <c r="B2427" i="4" s="1"/>
  <c r="B2853" i="4" s="1"/>
  <c r="B3279" i="4" s="1"/>
  <c r="C2000" i="4"/>
  <c r="C2426" i="4" s="1"/>
  <c r="C2852" i="4" s="1"/>
  <c r="C3278" i="4" s="1"/>
  <c r="D1999" i="4"/>
  <c r="D2425" i="4" s="1"/>
  <c r="D2851" i="4" s="1"/>
  <c r="D3277" i="4" s="1"/>
  <c r="E1998" i="4"/>
  <c r="E2424" i="4" s="1"/>
  <c r="E2850" i="4" s="1"/>
  <c r="E3276" i="4" s="1"/>
  <c r="A1996" i="4"/>
  <c r="A2422" i="4" s="1"/>
  <c r="A2848" i="4" s="1"/>
  <c r="A3274" i="4" s="1"/>
  <c r="B1995" i="4"/>
  <c r="B2421" i="4" s="1"/>
  <c r="B2847" i="4" s="1"/>
  <c r="B3273" i="4" s="1"/>
  <c r="C1994" i="4"/>
  <c r="C2420" i="4" s="1"/>
  <c r="C2846" i="4" s="1"/>
  <c r="C3272" i="4" s="1"/>
  <c r="D1993" i="4"/>
  <c r="D2419" i="4" s="1"/>
  <c r="D2845" i="4" s="1"/>
  <c r="D3271" i="4" s="1"/>
  <c r="E1992" i="4"/>
  <c r="E2418" i="4" s="1"/>
  <c r="E2844" i="4" s="1"/>
  <c r="E3270" i="4" s="1"/>
  <c r="A1990" i="4"/>
  <c r="A2416" i="4" s="1"/>
  <c r="A2842" i="4" s="1"/>
  <c r="A3268" i="4" s="1"/>
  <c r="B1989" i="4"/>
  <c r="B2415" i="4" s="1"/>
  <c r="B2841" i="4" s="1"/>
  <c r="B3267" i="4" s="1"/>
  <c r="C1988" i="4"/>
  <c r="C2414" i="4" s="1"/>
  <c r="C2840" i="4" s="1"/>
  <c r="C3266" i="4" s="1"/>
  <c r="D1987" i="4"/>
  <c r="D2413" i="4" s="1"/>
  <c r="D2839" i="4" s="1"/>
  <c r="D3265" i="4" s="1"/>
  <c r="E1986" i="4"/>
  <c r="E2412" i="4" s="1"/>
  <c r="E2838" i="4" s="1"/>
  <c r="E3264" i="4" s="1"/>
  <c r="A1984" i="4"/>
  <c r="A2410" i="4" s="1"/>
  <c r="A2836" i="4" s="1"/>
  <c r="A3262" i="4" s="1"/>
  <c r="B1983" i="4"/>
  <c r="B2409" i="4" s="1"/>
  <c r="B2835" i="4" s="1"/>
  <c r="B3261" i="4" s="1"/>
  <c r="C1982" i="4"/>
  <c r="C2408" i="4" s="1"/>
  <c r="C2834" i="4" s="1"/>
  <c r="C3260" i="4" s="1"/>
  <c r="D1981" i="4"/>
  <c r="D2407" i="4" s="1"/>
  <c r="D2833" i="4" s="1"/>
  <c r="D3259" i="4" s="1"/>
  <c r="E1980" i="4"/>
  <c r="E2406" i="4" s="1"/>
  <c r="E2832" i="4" s="1"/>
  <c r="E3258" i="4" s="1"/>
  <c r="A1978" i="4"/>
  <c r="A2404" i="4" s="1"/>
  <c r="A2830" i="4" s="1"/>
  <c r="A3256" i="4" s="1"/>
  <c r="B1977" i="4"/>
  <c r="B2403" i="4" s="1"/>
  <c r="B2829" i="4" s="1"/>
  <c r="B3255" i="4" s="1"/>
  <c r="C1976" i="4"/>
  <c r="C2402" i="4" s="1"/>
  <c r="C2828" i="4" s="1"/>
  <c r="C3254" i="4" s="1"/>
  <c r="D1975" i="4"/>
  <c r="D2401" i="4" s="1"/>
  <c r="D2827" i="4" s="1"/>
  <c r="D3253" i="4" s="1"/>
  <c r="E1974" i="4"/>
  <c r="E2400" i="4" s="1"/>
  <c r="E2826" i="4" s="1"/>
  <c r="E3252" i="4" s="1"/>
  <c r="A1972" i="4"/>
  <c r="A2398" i="4" s="1"/>
  <c r="A2824" i="4" s="1"/>
  <c r="A3250" i="4" s="1"/>
  <c r="B1971" i="4"/>
  <c r="B2397" i="4" s="1"/>
  <c r="B2823" i="4" s="1"/>
  <c r="B3249" i="4" s="1"/>
  <c r="C1970" i="4"/>
  <c r="C2396" i="4" s="1"/>
  <c r="C2822" i="4" s="1"/>
  <c r="C3248" i="4" s="1"/>
  <c r="D1969" i="4"/>
  <c r="D2395" i="4" s="1"/>
  <c r="D2821" i="4" s="1"/>
  <c r="D3247" i="4" s="1"/>
  <c r="E1968" i="4"/>
  <c r="E2394" i="4" s="1"/>
  <c r="E2820" i="4" s="1"/>
  <c r="E3246" i="4" s="1"/>
  <c r="A1966" i="4"/>
  <c r="A2392" i="4" s="1"/>
  <c r="A2818" i="4" s="1"/>
  <c r="A3244" i="4" s="1"/>
  <c r="B1965" i="4"/>
  <c r="B2391" i="4" s="1"/>
  <c r="B2817" i="4" s="1"/>
  <c r="B3243" i="4" s="1"/>
  <c r="C1964" i="4"/>
  <c r="C2390" i="4" s="1"/>
  <c r="C2816" i="4" s="1"/>
  <c r="C3242" i="4" s="1"/>
  <c r="D1963" i="4"/>
  <c r="D2389" i="4" s="1"/>
  <c r="D2815" i="4" s="1"/>
  <c r="D3241" i="4" s="1"/>
  <c r="E1962" i="4"/>
  <c r="E2388" i="4" s="1"/>
  <c r="E2814" i="4" s="1"/>
  <c r="E3240" i="4" s="1"/>
  <c r="A1960" i="4"/>
  <c r="A2386" i="4" s="1"/>
  <c r="A2812" i="4" s="1"/>
  <c r="A3238" i="4" s="1"/>
  <c r="B1959" i="4"/>
  <c r="B2385" i="4" s="1"/>
  <c r="B2811" i="4" s="1"/>
  <c r="B3237" i="4" s="1"/>
  <c r="C1958" i="4"/>
  <c r="C2384" i="4" s="1"/>
  <c r="C2810" i="4" s="1"/>
  <c r="C3236" i="4" s="1"/>
  <c r="D1957" i="4"/>
  <c r="D2383" i="4" s="1"/>
  <c r="D2809" i="4" s="1"/>
  <c r="D3235" i="4" s="1"/>
  <c r="E1956" i="4"/>
  <c r="E2382" i="4" s="1"/>
  <c r="E2808" i="4" s="1"/>
  <c r="E3234" i="4" s="1"/>
  <c r="A1954" i="4"/>
  <c r="A2380" i="4" s="1"/>
  <c r="A2806" i="4" s="1"/>
  <c r="A3232" i="4" s="1"/>
  <c r="B1953" i="4"/>
  <c r="B2379" i="4" s="1"/>
  <c r="B2805" i="4" s="1"/>
  <c r="B3231" i="4" s="1"/>
  <c r="C1952" i="4"/>
  <c r="C2378" i="4" s="1"/>
  <c r="C2804" i="4" s="1"/>
  <c r="C3230" i="4" s="1"/>
  <c r="D1951" i="4"/>
  <c r="D2377" i="4" s="1"/>
  <c r="D2803" i="4" s="1"/>
  <c r="D3229" i="4" s="1"/>
  <c r="E1950" i="4"/>
  <c r="E2376" i="4" s="1"/>
  <c r="E2802" i="4" s="1"/>
  <c r="E3228" i="4" s="1"/>
  <c r="A1948" i="4"/>
  <c r="A2374" i="4" s="1"/>
  <c r="A2800" i="4" s="1"/>
  <c r="A3226" i="4" s="1"/>
  <c r="B1947" i="4"/>
  <c r="B2373" i="4" s="1"/>
  <c r="B2799" i="4" s="1"/>
  <c r="B3225" i="4" s="1"/>
  <c r="C1946" i="4"/>
  <c r="C2372" i="4" s="1"/>
  <c r="C2798" i="4" s="1"/>
  <c r="C3224" i="4" s="1"/>
  <c r="D1945" i="4"/>
  <c r="D2371" i="4" s="1"/>
  <c r="D2797" i="4" s="1"/>
  <c r="D3223" i="4" s="1"/>
  <c r="E1944" i="4"/>
  <c r="E2370" i="4" s="1"/>
  <c r="E2796" i="4" s="1"/>
  <c r="E3222" i="4" s="1"/>
  <c r="A1942" i="4"/>
  <c r="A2368" i="4" s="1"/>
  <c r="A2794" i="4" s="1"/>
  <c r="A3220" i="4" s="1"/>
  <c r="B1941" i="4"/>
  <c r="B2367" i="4" s="1"/>
  <c r="B2793" i="4" s="1"/>
  <c r="B3219" i="4" s="1"/>
  <c r="C1940" i="4"/>
  <c r="C2366" i="4" s="1"/>
  <c r="C2792" i="4" s="1"/>
  <c r="C3218" i="4" s="1"/>
  <c r="D1939" i="4"/>
  <c r="D2365" i="4" s="1"/>
  <c r="D2791" i="4" s="1"/>
  <c r="D3217" i="4" s="1"/>
  <c r="E1938" i="4"/>
  <c r="E2364" i="4" s="1"/>
  <c r="E2790" i="4" s="1"/>
  <c r="E3216" i="4" s="1"/>
  <c r="A1936" i="4"/>
  <c r="A2362" i="4" s="1"/>
  <c r="A2788" i="4" s="1"/>
  <c r="A3214" i="4" s="1"/>
  <c r="B1935" i="4"/>
  <c r="B2361" i="4" s="1"/>
  <c r="B2787" i="4" s="1"/>
  <c r="B3213" i="4" s="1"/>
  <c r="C1934" i="4"/>
  <c r="C2360" i="4" s="1"/>
  <c r="C2786" i="4" s="1"/>
  <c r="C3212" i="4" s="1"/>
  <c r="D1933" i="4"/>
  <c r="D2359" i="4" s="1"/>
  <c r="D2785" i="4" s="1"/>
  <c r="D3211" i="4" s="1"/>
  <c r="E1932" i="4"/>
  <c r="E2358" i="4" s="1"/>
  <c r="E2784" i="4" s="1"/>
  <c r="E3210" i="4" s="1"/>
  <c r="A1930" i="4"/>
  <c r="A2356" i="4" s="1"/>
  <c r="A2782" i="4" s="1"/>
  <c r="A3208" i="4" s="1"/>
  <c r="B1929" i="4"/>
  <c r="B2355" i="4" s="1"/>
  <c r="B2781" i="4" s="1"/>
  <c r="B3207" i="4" s="1"/>
  <c r="C1928" i="4"/>
  <c r="C2354" i="4" s="1"/>
  <c r="C2780" i="4" s="1"/>
  <c r="C3206" i="4" s="1"/>
  <c r="D1927" i="4"/>
  <c r="D2353" i="4" s="1"/>
  <c r="D2779" i="4" s="1"/>
  <c r="D3205" i="4" s="1"/>
  <c r="E1926" i="4"/>
  <c r="E2352" i="4" s="1"/>
  <c r="E2778" i="4" s="1"/>
  <c r="E3204" i="4" s="1"/>
  <c r="A1924" i="4"/>
  <c r="A2350" i="4" s="1"/>
  <c r="A2776" i="4" s="1"/>
  <c r="A3202" i="4" s="1"/>
  <c r="B1923" i="4"/>
  <c r="B2349" i="4" s="1"/>
  <c r="B2775" i="4" s="1"/>
  <c r="B3201" i="4" s="1"/>
  <c r="C1922" i="4"/>
  <c r="C2348" i="4" s="1"/>
  <c r="C2774" i="4" s="1"/>
  <c r="C3200" i="4" s="1"/>
  <c r="D1921" i="4"/>
  <c r="D2347" i="4" s="1"/>
  <c r="D2773" i="4" s="1"/>
  <c r="D3199" i="4" s="1"/>
  <c r="E1920" i="4"/>
  <c r="E2346" i="4" s="1"/>
  <c r="E2772" i="4" s="1"/>
  <c r="E3198" i="4" s="1"/>
  <c r="A1918" i="4"/>
  <c r="A2344" i="4" s="1"/>
  <c r="A2770" i="4" s="1"/>
  <c r="A3196" i="4" s="1"/>
  <c r="B1917" i="4"/>
  <c r="B2343" i="4" s="1"/>
  <c r="B2769" i="4" s="1"/>
  <c r="B3195" i="4" s="1"/>
  <c r="C1916" i="4"/>
  <c r="C2342" i="4" s="1"/>
  <c r="C2768" i="4" s="1"/>
  <c r="C3194" i="4" s="1"/>
  <c r="D1915" i="4"/>
  <c r="D2341" i="4" s="1"/>
  <c r="D2767" i="4" s="1"/>
  <c r="D3193" i="4" s="1"/>
  <c r="E1914" i="4"/>
  <c r="E2340" i="4" s="1"/>
  <c r="E2766" i="4" s="1"/>
  <c r="E3192" i="4" s="1"/>
  <c r="A1912" i="4"/>
  <c r="A2338" i="4" s="1"/>
  <c r="A2764" i="4" s="1"/>
  <c r="A3190" i="4" s="1"/>
  <c r="B1911" i="4"/>
  <c r="B2337" i="4" s="1"/>
  <c r="B2763" i="4" s="1"/>
  <c r="B3189" i="4" s="1"/>
  <c r="C1910" i="4"/>
  <c r="C2336" i="4" s="1"/>
  <c r="C2762" i="4" s="1"/>
  <c r="C3188" i="4" s="1"/>
  <c r="D1909" i="4"/>
  <c r="D2335" i="4" s="1"/>
  <c r="D2761" i="4" s="1"/>
  <c r="D3187" i="4" s="1"/>
  <c r="E1908" i="4"/>
  <c r="E2334" i="4" s="1"/>
  <c r="E2760" i="4" s="1"/>
  <c r="E3186" i="4" s="1"/>
  <c r="A1906" i="4"/>
  <c r="A2332" i="4" s="1"/>
  <c r="A2758" i="4" s="1"/>
  <c r="A3184" i="4" s="1"/>
  <c r="B1905" i="4"/>
  <c r="B2331" i="4" s="1"/>
  <c r="B2757" i="4" s="1"/>
  <c r="B3183" i="4" s="1"/>
  <c r="C1904" i="4"/>
  <c r="C2330" i="4" s="1"/>
  <c r="C2756" i="4" s="1"/>
  <c r="C3182" i="4" s="1"/>
  <c r="D1903" i="4"/>
  <c r="D2329" i="4" s="1"/>
  <c r="D2755" i="4" s="1"/>
  <c r="D3181" i="4" s="1"/>
  <c r="E1902" i="4"/>
  <c r="E2328" i="4" s="1"/>
  <c r="E2754" i="4" s="1"/>
  <c r="E3180" i="4" s="1"/>
  <c r="A1900" i="4"/>
  <c r="A2326" i="4" s="1"/>
  <c r="A2752" i="4" s="1"/>
  <c r="A3178" i="4" s="1"/>
  <c r="B1899" i="4"/>
  <c r="B2325" i="4" s="1"/>
  <c r="B2751" i="4" s="1"/>
  <c r="B3177" i="4" s="1"/>
  <c r="C1898" i="4"/>
  <c r="C2324" i="4" s="1"/>
  <c r="C2750" i="4" s="1"/>
  <c r="C3176" i="4" s="1"/>
  <c r="D1897" i="4"/>
  <c r="D2323" i="4" s="1"/>
  <c r="D2749" i="4" s="1"/>
  <c r="D3175" i="4" s="1"/>
  <c r="E1896" i="4"/>
  <c r="E2322" i="4" s="1"/>
  <c r="E2748" i="4" s="1"/>
  <c r="E3174" i="4" s="1"/>
  <c r="A1894" i="4"/>
  <c r="A2320" i="4" s="1"/>
  <c r="A2746" i="4" s="1"/>
  <c r="A3172" i="4" s="1"/>
  <c r="B1893" i="4"/>
  <c r="B2319" i="4" s="1"/>
  <c r="B2745" i="4" s="1"/>
  <c r="B3171" i="4" s="1"/>
  <c r="C1892" i="4"/>
  <c r="C2318" i="4" s="1"/>
  <c r="C2744" i="4" s="1"/>
  <c r="C3170" i="4" s="1"/>
  <c r="D1891" i="4"/>
  <c r="D2317" i="4" s="1"/>
  <c r="D2743" i="4" s="1"/>
  <c r="D3169" i="4" s="1"/>
  <c r="E1890" i="4"/>
  <c r="E2316" i="4" s="1"/>
  <c r="E2742" i="4" s="1"/>
  <c r="E3168" i="4" s="1"/>
  <c r="A1888" i="4"/>
  <c r="A2314" i="4" s="1"/>
  <c r="A2740" i="4" s="1"/>
  <c r="A3166" i="4" s="1"/>
  <c r="B1887" i="4"/>
  <c r="B2313" i="4" s="1"/>
  <c r="B2739" i="4" s="1"/>
  <c r="B3165" i="4" s="1"/>
  <c r="C1886" i="4"/>
  <c r="C2312" i="4" s="1"/>
  <c r="C2738" i="4" s="1"/>
  <c r="C3164" i="4" s="1"/>
  <c r="D1885" i="4"/>
  <c r="D2311" i="4" s="1"/>
  <c r="D2737" i="4" s="1"/>
  <c r="D3163" i="4" s="1"/>
  <c r="E1884" i="4"/>
  <c r="E2310" i="4" s="1"/>
  <c r="E2736" i="4" s="1"/>
  <c r="E3162" i="4" s="1"/>
  <c r="A1882" i="4"/>
  <c r="A2308" i="4" s="1"/>
  <c r="A2734" i="4" s="1"/>
  <c r="A3160" i="4" s="1"/>
  <c r="B1881" i="4"/>
  <c r="B2307" i="4" s="1"/>
  <c r="B2733" i="4" s="1"/>
  <c r="B3159" i="4" s="1"/>
  <c r="C1880" i="4"/>
  <c r="C2306" i="4" s="1"/>
  <c r="C2732" i="4" s="1"/>
  <c r="C3158" i="4" s="1"/>
  <c r="D1879" i="4"/>
  <c r="D2305" i="4" s="1"/>
  <c r="D2731" i="4" s="1"/>
  <c r="D3157" i="4" s="1"/>
  <c r="E1878" i="4"/>
  <c r="E2304" i="4" s="1"/>
  <c r="E2730" i="4" s="1"/>
  <c r="E3156" i="4" s="1"/>
  <c r="A1876" i="4"/>
  <c r="A2302" i="4" s="1"/>
  <c r="A2728" i="4" s="1"/>
  <c r="A3154" i="4" s="1"/>
  <c r="B1875" i="4"/>
  <c r="B2301" i="4" s="1"/>
  <c r="B2727" i="4" s="1"/>
  <c r="B3153" i="4" s="1"/>
  <c r="C1874" i="4"/>
  <c r="C2300" i="4" s="1"/>
  <c r="C2726" i="4" s="1"/>
  <c r="C3152" i="4" s="1"/>
  <c r="D1873" i="4"/>
  <c r="D2299" i="4" s="1"/>
  <c r="D2725" i="4" s="1"/>
  <c r="D3151" i="4" s="1"/>
  <c r="E1872" i="4"/>
  <c r="E2298" i="4" s="1"/>
  <c r="E2724" i="4" s="1"/>
  <c r="E3150" i="4" s="1"/>
  <c r="A1870" i="4"/>
  <c r="A2296" i="4" s="1"/>
  <c r="A2722" i="4" s="1"/>
  <c r="A3148" i="4" s="1"/>
  <c r="B1869" i="4"/>
  <c r="B2295" i="4" s="1"/>
  <c r="B2721" i="4" s="1"/>
  <c r="B3147" i="4" s="1"/>
  <c r="C2058" i="4"/>
  <c r="C2484" i="4" s="1"/>
  <c r="C2910" i="4" s="1"/>
  <c r="C3336" i="4" s="1"/>
  <c r="D2057" i="4"/>
  <c r="D2483" i="4" s="1"/>
  <c r="D2909" i="4" s="1"/>
  <c r="D3335" i="4" s="1"/>
  <c r="E2056" i="4"/>
  <c r="E2482" i="4" s="1"/>
  <c r="E2908" i="4" s="1"/>
  <c r="E3334" i="4" s="1"/>
  <c r="A2054" i="4"/>
  <c r="A2480" i="4" s="1"/>
  <c r="A2906" i="4" s="1"/>
  <c r="A3332" i="4" s="1"/>
  <c r="B2053" i="4"/>
  <c r="B2479" i="4" s="1"/>
  <c r="B2905" i="4" s="1"/>
  <c r="B3331" i="4" s="1"/>
  <c r="C2052" i="4"/>
  <c r="C2478" i="4" s="1"/>
  <c r="C2904" i="4" s="1"/>
  <c r="C3330" i="4" s="1"/>
  <c r="D2051" i="4"/>
  <c r="D2477" i="4" s="1"/>
  <c r="D2903" i="4" s="1"/>
  <c r="D3329" i="4" s="1"/>
  <c r="E2050" i="4"/>
  <c r="E2476" i="4" s="1"/>
  <c r="E2902" i="4" s="1"/>
  <c r="E3328" i="4" s="1"/>
  <c r="A2048" i="4"/>
  <c r="A2474" i="4" s="1"/>
  <c r="A2900" i="4" s="1"/>
  <c r="A3326" i="4" s="1"/>
  <c r="B2047" i="4"/>
  <c r="B2473" i="4" s="1"/>
  <c r="B2899" i="4" s="1"/>
  <c r="B3325" i="4" s="1"/>
  <c r="C2046" i="4"/>
  <c r="C2472" i="4" s="1"/>
  <c r="C2898" i="4" s="1"/>
  <c r="C3324" i="4" s="1"/>
  <c r="D2045" i="4"/>
  <c r="D2471" i="4" s="1"/>
  <c r="D2897" i="4" s="1"/>
  <c r="D3323" i="4" s="1"/>
  <c r="E2044" i="4"/>
  <c r="E2470" i="4" s="1"/>
  <c r="E2896" i="4" s="1"/>
  <c r="E3322" i="4" s="1"/>
  <c r="A2042" i="4"/>
  <c r="A2468" i="4" s="1"/>
  <c r="A2894" i="4" s="1"/>
  <c r="A3320" i="4" s="1"/>
  <c r="B2041" i="4"/>
  <c r="B2467" i="4" s="1"/>
  <c r="B2893" i="4" s="1"/>
  <c r="B3319" i="4" s="1"/>
  <c r="C2040" i="4"/>
  <c r="C2466" i="4" s="1"/>
  <c r="C2892" i="4" s="1"/>
  <c r="C3318" i="4" s="1"/>
  <c r="D2039" i="4"/>
  <c r="D2465" i="4" s="1"/>
  <c r="D2891" i="4" s="1"/>
  <c r="D3317" i="4" s="1"/>
  <c r="E2038" i="4"/>
  <c r="E2464" i="4" s="1"/>
  <c r="E2890" i="4" s="1"/>
  <c r="E3316" i="4" s="1"/>
  <c r="A2036" i="4"/>
  <c r="A2462" i="4" s="1"/>
  <c r="A2888" i="4" s="1"/>
  <c r="A3314" i="4" s="1"/>
  <c r="B2035" i="4"/>
  <c r="B2461" i="4" s="1"/>
  <c r="B2887" i="4" s="1"/>
  <c r="B3313" i="4" s="1"/>
  <c r="C2034" i="4"/>
  <c r="C2460" i="4" s="1"/>
  <c r="C2886" i="4" s="1"/>
  <c r="C3312" i="4" s="1"/>
  <c r="D2033" i="4"/>
  <c r="D2459" i="4" s="1"/>
  <c r="D2885" i="4" s="1"/>
  <c r="D3311" i="4" s="1"/>
  <c r="E2032" i="4"/>
  <c r="E2458" i="4" s="1"/>
  <c r="E2884" i="4" s="1"/>
  <c r="E3310" i="4" s="1"/>
  <c r="A2030" i="4"/>
  <c r="A2456" i="4" s="1"/>
  <c r="A2882" i="4" s="1"/>
  <c r="A3308" i="4" s="1"/>
  <c r="B2029" i="4"/>
  <c r="B2455" i="4" s="1"/>
  <c r="B2881" i="4" s="1"/>
  <c r="B3307" i="4" s="1"/>
  <c r="C2028" i="4"/>
  <c r="C2454" i="4" s="1"/>
  <c r="C2880" i="4" s="1"/>
  <c r="C3306" i="4" s="1"/>
  <c r="D2027" i="4"/>
  <c r="D2453" i="4" s="1"/>
  <c r="D2879" i="4" s="1"/>
  <c r="D3305" i="4" s="1"/>
  <c r="E2026" i="4"/>
  <c r="E2452" i="4" s="1"/>
  <c r="E2878" i="4" s="1"/>
  <c r="E3304" i="4" s="1"/>
  <c r="A2024" i="4"/>
  <c r="A2450" i="4" s="1"/>
  <c r="A2876" i="4" s="1"/>
  <c r="A3302" i="4" s="1"/>
  <c r="B2023" i="4"/>
  <c r="B2449" i="4" s="1"/>
  <c r="B2875" i="4" s="1"/>
  <c r="B3301" i="4" s="1"/>
  <c r="C2022" i="4"/>
  <c r="C2448" i="4" s="1"/>
  <c r="C2874" i="4" s="1"/>
  <c r="C3300" i="4" s="1"/>
  <c r="D2021" i="4"/>
  <c r="D2447" i="4" s="1"/>
  <c r="D2873" i="4" s="1"/>
  <c r="D3299" i="4" s="1"/>
  <c r="E2020" i="4"/>
  <c r="E2446" i="4" s="1"/>
  <c r="E2872" i="4" s="1"/>
  <c r="E3298" i="4" s="1"/>
  <c r="A2018" i="4"/>
  <c r="A2444" i="4" s="1"/>
  <c r="A2870" i="4" s="1"/>
  <c r="A3296" i="4" s="1"/>
  <c r="B2017" i="4"/>
  <c r="B2443" i="4" s="1"/>
  <c r="B2869" i="4" s="1"/>
  <c r="B3295" i="4" s="1"/>
  <c r="C2016" i="4"/>
  <c r="C2442" i="4" s="1"/>
  <c r="C2868" i="4" s="1"/>
  <c r="C3294" i="4" s="1"/>
  <c r="D2091" i="4"/>
  <c r="D2517" i="4" s="1"/>
  <c r="D2943" i="4" s="1"/>
  <c r="D3369" i="4" s="1"/>
  <c r="E2090" i="4"/>
  <c r="E2516" i="4" s="1"/>
  <c r="E2942" i="4" s="1"/>
  <c r="E3368" i="4" s="1"/>
  <c r="A2088" i="4"/>
  <c r="A2514" i="4" s="1"/>
  <c r="A2940" i="4" s="1"/>
  <c r="A3366" i="4" s="1"/>
  <c r="B2087" i="4"/>
  <c r="B2513" i="4" s="1"/>
  <c r="B2939" i="4" s="1"/>
  <c r="B3365" i="4" s="1"/>
  <c r="C2086" i="4"/>
  <c r="C2512" i="4" s="1"/>
  <c r="C2938" i="4" s="1"/>
  <c r="C3364" i="4" s="1"/>
  <c r="D2085" i="4"/>
  <c r="D2511" i="4" s="1"/>
  <c r="D2937" i="4" s="1"/>
  <c r="D3363" i="4" s="1"/>
  <c r="E2084" i="4"/>
  <c r="E2510" i="4" s="1"/>
  <c r="E2936" i="4" s="1"/>
  <c r="E3362" i="4" s="1"/>
  <c r="A2082" i="4"/>
  <c r="A2508" i="4" s="1"/>
  <c r="A2934" i="4" s="1"/>
  <c r="A3360" i="4" s="1"/>
  <c r="B2081" i="4"/>
  <c r="B2507" i="4" s="1"/>
  <c r="B2933" i="4" s="1"/>
  <c r="B3359" i="4" s="1"/>
  <c r="C2080" i="4"/>
  <c r="C2506" i="4" s="1"/>
  <c r="C2932" i="4" s="1"/>
  <c r="C3358" i="4" s="1"/>
  <c r="D2079" i="4"/>
  <c r="D2505" i="4" s="1"/>
  <c r="D2931" i="4" s="1"/>
  <c r="D3357" i="4" s="1"/>
  <c r="E2078" i="4"/>
  <c r="E2504" i="4" s="1"/>
  <c r="E2930" i="4" s="1"/>
  <c r="E3356" i="4" s="1"/>
  <c r="A2076" i="4"/>
  <c r="A2502" i="4" s="1"/>
  <c r="A2928" i="4" s="1"/>
  <c r="A3354" i="4" s="1"/>
  <c r="B2075" i="4"/>
  <c r="B2501" i="4" s="1"/>
  <c r="B2927" i="4" s="1"/>
  <c r="B3353" i="4" s="1"/>
  <c r="C2074" i="4"/>
  <c r="C2500" i="4" s="1"/>
  <c r="C2926" i="4" s="1"/>
  <c r="C3352" i="4" s="1"/>
  <c r="D2073" i="4"/>
  <c r="D2499" i="4" s="1"/>
  <c r="D2925" i="4" s="1"/>
  <c r="D3351" i="4" s="1"/>
  <c r="E2072" i="4"/>
  <c r="E2498" i="4" s="1"/>
  <c r="E2924" i="4" s="1"/>
  <c r="E3350" i="4" s="1"/>
  <c r="A2070" i="4"/>
  <c r="A2496" i="4" s="1"/>
  <c r="A2922" i="4" s="1"/>
  <c r="A3348" i="4" s="1"/>
  <c r="B2069" i="4"/>
  <c r="B2495" i="4" s="1"/>
  <c r="B2921" i="4" s="1"/>
  <c r="B3347" i="4" s="1"/>
  <c r="C2068" i="4"/>
  <c r="C2494" i="4" s="1"/>
  <c r="C2920" i="4" s="1"/>
  <c r="C3346" i="4" s="1"/>
  <c r="D2067" i="4"/>
  <c r="D2493" i="4" s="1"/>
  <c r="D2919" i="4" s="1"/>
  <c r="D3345" i="4" s="1"/>
  <c r="E2066" i="4"/>
  <c r="E2492" i="4" s="1"/>
  <c r="E2918" i="4" s="1"/>
  <c r="E3344" i="4" s="1"/>
  <c r="A2064" i="4"/>
  <c r="A2490" i="4" s="1"/>
  <c r="A2916" i="4" s="1"/>
  <c r="A3342" i="4" s="1"/>
  <c r="B2063" i="4"/>
  <c r="B2489" i="4" s="1"/>
  <c r="B2915" i="4" s="1"/>
  <c r="B3341" i="4" s="1"/>
  <c r="C2062" i="4"/>
  <c r="C2488" i="4" s="1"/>
  <c r="C2914" i="4" s="1"/>
  <c r="C3340" i="4" s="1"/>
  <c r="D2061" i="4"/>
  <c r="D2487" i="4" s="1"/>
  <c r="D2913" i="4" s="1"/>
  <c r="D3339" i="4" s="1"/>
  <c r="E2060" i="4"/>
  <c r="E2486" i="4" s="1"/>
  <c r="E2912" i="4" s="1"/>
  <c r="E3338" i="4" s="1"/>
  <c r="B2126" i="4"/>
  <c r="B2552" i="4" s="1"/>
  <c r="B2978" i="4" s="1"/>
  <c r="B3404" i="4" s="1"/>
  <c r="C2125" i="4"/>
  <c r="C2551" i="4" s="1"/>
  <c r="C2977" i="4" s="1"/>
  <c r="C3403" i="4" s="1"/>
  <c r="D2124" i="4"/>
  <c r="D2550" i="4" s="1"/>
  <c r="D2976" i="4" s="1"/>
  <c r="D3402" i="4" s="1"/>
  <c r="E2123" i="4"/>
  <c r="E2549" i="4" s="1"/>
  <c r="E2975" i="4" s="1"/>
  <c r="E3401" i="4" s="1"/>
  <c r="A2121" i="4"/>
  <c r="A2547" i="4" s="1"/>
  <c r="A2973" i="4" s="1"/>
  <c r="A3399" i="4" s="1"/>
  <c r="B2120" i="4"/>
  <c r="B2546" i="4" s="1"/>
  <c r="B2972" i="4" s="1"/>
  <c r="B3398" i="4" s="1"/>
  <c r="C2119" i="4"/>
  <c r="C2545" i="4" s="1"/>
  <c r="C2971" i="4" s="1"/>
  <c r="C3397" i="4" s="1"/>
  <c r="D2118" i="4"/>
  <c r="D2544" i="4" s="1"/>
  <c r="D2970" i="4" s="1"/>
  <c r="D3396" i="4" s="1"/>
  <c r="E2117" i="4"/>
  <c r="E2543" i="4" s="1"/>
  <c r="E2969" i="4" s="1"/>
  <c r="E3395" i="4" s="1"/>
  <c r="A2115" i="4"/>
  <c r="A2541" i="4" s="1"/>
  <c r="A2967" i="4" s="1"/>
  <c r="A3393" i="4" s="1"/>
  <c r="B2114" i="4"/>
  <c r="B2540" i="4" s="1"/>
  <c r="B2966" i="4" s="1"/>
  <c r="B3392" i="4" s="1"/>
  <c r="C2113" i="4"/>
  <c r="C2539" i="4" s="1"/>
  <c r="C2965" i="4" s="1"/>
  <c r="C3391" i="4" s="1"/>
  <c r="D2112" i="4"/>
  <c r="D2538" i="4" s="1"/>
  <c r="D2964" i="4" s="1"/>
  <c r="D3390" i="4" s="1"/>
  <c r="E2111" i="4"/>
  <c r="E2537" i="4" s="1"/>
  <c r="E2963" i="4" s="1"/>
  <c r="E3389" i="4" s="1"/>
  <c r="A2109" i="4"/>
  <c r="A2535" i="4" s="1"/>
  <c r="A2961" i="4" s="1"/>
  <c r="A3387" i="4" s="1"/>
  <c r="B2108" i="4"/>
  <c r="B2534" i="4" s="1"/>
  <c r="B2960" i="4" s="1"/>
  <c r="B3386" i="4" s="1"/>
  <c r="C2107" i="4"/>
  <c r="C2533" i="4" s="1"/>
  <c r="C2959" i="4" s="1"/>
  <c r="C3385" i="4" s="1"/>
  <c r="D2106" i="4"/>
  <c r="D2532" i="4" s="1"/>
  <c r="D2958" i="4" s="1"/>
  <c r="D3384" i="4" s="1"/>
  <c r="E2105" i="4"/>
  <c r="E2531" i="4" s="1"/>
  <c r="E2957" i="4" s="1"/>
  <c r="E3383" i="4" s="1"/>
  <c r="A2103" i="4"/>
  <c r="A2529" i="4" s="1"/>
  <c r="A2955" i="4" s="1"/>
  <c r="A3381" i="4" s="1"/>
  <c r="B2102" i="4"/>
  <c r="B2528" i="4" s="1"/>
  <c r="B2954" i="4" s="1"/>
  <c r="B3380" i="4" s="1"/>
  <c r="C2101" i="4"/>
  <c r="C2527" i="4" s="1"/>
  <c r="C2953" i="4" s="1"/>
  <c r="C3379" i="4" s="1"/>
  <c r="D2100" i="4"/>
  <c r="D2526" i="4" s="1"/>
  <c r="D2952" i="4" s="1"/>
  <c r="D3378" i="4" s="1"/>
  <c r="E2129" i="4"/>
  <c r="E2555" i="4" s="1"/>
  <c r="E2981" i="4" s="1"/>
  <c r="E3407" i="4" s="1"/>
  <c r="A2127" i="4"/>
  <c r="A2553" i="4" s="1"/>
  <c r="A2979" i="4" s="1"/>
  <c r="A3405" i="4" s="1"/>
  <c r="D2014" i="4"/>
  <c r="D2440" i="4" s="1"/>
  <c r="D2866" i="4" s="1"/>
  <c r="D3292" i="4" s="1"/>
  <c r="C2009" i="4"/>
  <c r="C2435" i="4" s="1"/>
  <c r="C2861" i="4" s="1"/>
  <c r="C3287" i="4" s="1"/>
  <c r="C2003" i="4"/>
  <c r="C2429" i="4" s="1"/>
  <c r="C2855" i="4" s="1"/>
  <c r="C3281" i="4" s="1"/>
  <c r="A1999" i="4"/>
  <c r="A2425" i="4" s="1"/>
  <c r="A2851" i="4" s="1"/>
  <c r="A3277" i="4" s="1"/>
  <c r="A1993" i="4"/>
  <c r="A2419" i="4" s="1"/>
  <c r="A2845" i="4" s="1"/>
  <c r="A3271" i="4" s="1"/>
  <c r="B1980" i="4"/>
  <c r="B2406" i="4" s="1"/>
  <c r="B2832" i="4" s="1"/>
  <c r="B3258" i="4" s="1"/>
  <c r="D1972" i="4"/>
  <c r="D2398" i="4" s="1"/>
  <c r="D2824" i="4" s="1"/>
  <c r="D3250" i="4" s="1"/>
  <c r="E1965" i="4"/>
  <c r="E2391" i="4" s="1"/>
  <c r="E2817" i="4" s="1"/>
  <c r="E3243" i="4" s="1"/>
  <c r="D1960" i="4"/>
  <c r="D2386" i="4" s="1"/>
  <c r="D2812" i="4" s="1"/>
  <c r="D3238" i="4" s="1"/>
  <c r="C1955" i="4"/>
  <c r="C2381" i="4" s="1"/>
  <c r="C2807" i="4" s="1"/>
  <c r="C3233" i="4" s="1"/>
  <c r="C1949" i="4"/>
  <c r="C2375" i="4" s="1"/>
  <c r="C2801" i="4" s="1"/>
  <c r="C3227" i="4" s="1"/>
  <c r="A1945" i="4"/>
  <c r="A2371" i="4" s="1"/>
  <c r="A2797" i="4" s="1"/>
  <c r="A3223" i="4" s="1"/>
  <c r="D1936" i="4"/>
  <c r="D2362" i="4" s="1"/>
  <c r="D2788" i="4" s="1"/>
  <c r="D3214" i="4" s="1"/>
  <c r="D1930" i="4"/>
  <c r="D2356" i="4" s="1"/>
  <c r="D2782" i="4" s="1"/>
  <c r="D3208" i="4" s="1"/>
  <c r="D1924" i="4"/>
  <c r="D2350" i="4" s="1"/>
  <c r="D2776" i="4" s="1"/>
  <c r="D3202" i="4" s="1"/>
  <c r="E1917" i="4"/>
  <c r="E2343" i="4" s="1"/>
  <c r="E2769" i="4" s="1"/>
  <c r="E3195" i="4" s="1"/>
  <c r="B1902" i="4"/>
  <c r="B2328" i="4" s="1"/>
  <c r="B2754" i="4" s="1"/>
  <c r="B3180" i="4" s="1"/>
  <c r="A1897" i="4"/>
  <c r="A2323" i="4" s="1"/>
  <c r="A2749" i="4" s="1"/>
  <c r="A3175" i="4" s="1"/>
  <c r="E1893" i="4"/>
  <c r="E2319" i="4" s="1"/>
  <c r="E2745" i="4" s="1"/>
  <c r="E3171" i="4" s="1"/>
  <c r="C1889" i="4"/>
  <c r="C2315" i="4" s="1"/>
  <c r="C2741" i="4" s="1"/>
  <c r="C3167" i="4" s="1"/>
  <c r="E1881" i="4"/>
  <c r="E2307" i="4" s="1"/>
  <c r="E2733" i="4" s="1"/>
  <c r="E3159" i="4" s="1"/>
  <c r="D1876" i="4"/>
  <c r="D2302" i="4" s="1"/>
  <c r="D2728" i="4" s="1"/>
  <c r="D3154" i="4" s="1"/>
  <c r="C1871" i="4"/>
  <c r="C2297" i="4" s="1"/>
  <c r="C2723" i="4" s="1"/>
  <c r="C3149" i="4" s="1"/>
  <c r="C2055" i="4"/>
  <c r="C2481" i="4" s="1"/>
  <c r="C2907" i="4" s="1"/>
  <c r="C3333" i="4" s="1"/>
  <c r="D2048" i="4"/>
  <c r="D2474" i="4" s="1"/>
  <c r="D2900" i="4" s="1"/>
  <c r="D3326" i="4" s="1"/>
  <c r="C2043" i="4"/>
  <c r="C2469" i="4" s="1"/>
  <c r="C2895" i="4" s="1"/>
  <c r="C3321" i="4" s="1"/>
  <c r="E2035" i="4"/>
  <c r="E2461" i="4" s="1"/>
  <c r="E2887" i="4" s="1"/>
  <c r="E3313" i="4" s="1"/>
  <c r="E2029" i="4"/>
  <c r="E2455" i="4" s="1"/>
  <c r="E2881" i="4" s="1"/>
  <c r="E3307" i="4" s="1"/>
  <c r="D2024" i="4"/>
  <c r="D2450" i="4" s="1"/>
  <c r="D2876" i="4" s="1"/>
  <c r="D3302" i="4" s="1"/>
  <c r="D2018" i="4"/>
  <c r="D2444" i="4" s="1"/>
  <c r="D2870" i="4" s="1"/>
  <c r="D3296" i="4" s="1"/>
  <c r="C2089" i="4"/>
  <c r="C2515" i="4" s="1"/>
  <c r="C2941" i="4" s="1"/>
  <c r="C3367" i="4" s="1"/>
  <c r="A2085" i="4"/>
  <c r="A2511" i="4" s="1"/>
  <c r="A2937" i="4" s="1"/>
  <c r="A3363" i="4" s="1"/>
  <c r="B2078" i="4"/>
  <c r="B2504" i="4" s="1"/>
  <c r="B2930" i="4" s="1"/>
  <c r="B3356" i="4" s="1"/>
  <c r="A2073" i="4"/>
  <c r="A2499" i="4" s="1"/>
  <c r="A2925" i="4" s="1"/>
  <c r="A3351" i="4" s="1"/>
  <c r="E2069" i="4"/>
  <c r="E2495" i="4" s="1"/>
  <c r="E2921" i="4" s="1"/>
  <c r="E3347" i="4" s="1"/>
  <c r="C2065" i="4"/>
  <c r="C2491" i="4" s="1"/>
  <c r="C2917" i="4" s="1"/>
  <c r="C3343" i="4" s="1"/>
  <c r="C1863" i="4"/>
  <c r="C2289" i="4" s="1"/>
  <c r="C2715" i="4" s="1"/>
  <c r="C3141" i="4" s="1"/>
  <c r="D1862" i="4"/>
  <c r="D2288" i="4" s="1"/>
  <c r="D2714" i="4" s="1"/>
  <c r="D3140" i="4" s="1"/>
  <c r="E1860" i="4"/>
  <c r="E2286" i="4" s="1"/>
  <c r="E2712" i="4" s="1"/>
  <c r="E3138" i="4" s="1"/>
  <c r="A2014" i="4"/>
  <c r="A2440" i="4" s="1"/>
  <c r="A2866" i="4" s="1"/>
  <c r="A3292" i="4" s="1"/>
  <c r="B2013" i="4"/>
  <c r="B2439" i="4" s="1"/>
  <c r="B2865" i="4" s="1"/>
  <c r="B3291" i="4" s="1"/>
  <c r="C2012" i="4"/>
  <c r="C2438" i="4" s="1"/>
  <c r="C2864" i="4" s="1"/>
  <c r="C3290" i="4" s="1"/>
  <c r="D2011" i="4"/>
  <c r="D2437" i="4" s="1"/>
  <c r="D2863" i="4" s="1"/>
  <c r="D3289" i="4" s="1"/>
  <c r="E2010" i="4"/>
  <c r="E2436" i="4" s="1"/>
  <c r="E2862" i="4" s="1"/>
  <c r="E3288" i="4" s="1"/>
  <c r="B1863" i="4"/>
  <c r="B2289" i="4" s="1"/>
  <c r="B2715" i="4" s="1"/>
  <c r="B3141" i="4" s="1"/>
  <c r="B1862" i="4"/>
  <c r="B2288" i="4" s="1"/>
  <c r="B2714" i="4" s="1"/>
  <c r="B3140" i="4" s="1"/>
  <c r="D1860" i="4"/>
  <c r="D2286" i="4" s="1"/>
  <c r="D2712" i="4" s="1"/>
  <c r="D3138" i="4" s="1"/>
  <c r="E2015" i="4"/>
  <c r="E2441" i="4" s="1"/>
  <c r="E2867" i="4" s="1"/>
  <c r="E3293" i="4" s="1"/>
  <c r="A2013" i="4"/>
  <c r="A2439" i="4" s="1"/>
  <c r="A2865" i="4" s="1"/>
  <c r="A3291" i="4" s="1"/>
  <c r="B2012" i="4"/>
  <c r="B2438" i="4" s="1"/>
  <c r="B2864" i="4" s="1"/>
  <c r="B3290" i="4" s="1"/>
  <c r="C2011" i="4"/>
  <c r="C2437" i="4" s="1"/>
  <c r="C2863" i="4" s="1"/>
  <c r="C3289" i="4" s="1"/>
  <c r="D2010" i="4"/>
  <c r="D2436" i="4" s="1"/>
  <c r="D2862" i="4" s="1"/>
  <c r="D3288" i="4" s="1"/>
  <c r="E2009" i="4"/>
  <c r="E2435" i="4" s="1"/>
  <c r="E2861" i="4" s="1"/>
  <c r="E3287" i="4" s="1"/>
  <c r="A2007" i="4"/>
  <c r="A2433" i="4" s="1"/>
  <c r="A2859" i="4" s="1"/>
  <c r="A3285" i="4" s="1"/>
  <c r="B2006" i="4"/>
  <c r="B2432" i="4" s="1"/>
  <c r="B2858" i="4" s="1"/>
  <c r="B3284" i="4" s="1"/>
  <c r="C2005" i="4"/>
  <c r="C2431" i="4" s="1"/>
  <c r="C2857" i="4" s="1"/>
  <c r="C3283" i="4" s="1"/>
  <c r="D2004" i="4"/>
  <c r="D2430" i="4" s="1"/>
  <c r="D2856" i="4" s="1"/>
  <c r="D3282" i="4" s="1"/>
  <c r="E2003" i="4"/>
  <c r="E2429" i="4" s="1"/>
  <c r="E2855" i="4" s="1"/>
  <c r="E3281" i="4" s="1"/>
  <c r="A2001" i="4"/>
  <c r="A2427" i="4" s="1"/>
  <c r="A2853" i="4" s="1"/>
  <c r="A3279" i="4" s="1"/>
  <c r="B2000" i="4"/>
  <c r="B2426" i="4" s="1"/>
  <c r="B2852" i="4" s="1"/>
  <c r="B3278" i="4" s="1"/>
  <c r="C1999" i="4"/>
  <c r="C2425" i="4" s="1"/>
  <c r="C2851" i="4" s="1"/>
  <c r="C3277" i="4" s="1"/>
  <c r="D1998" i="4"/>
  <c r="D2424" i="4" s="1"/>
  <c r="D2850" i="4" s="1"/>
  <c r="D3276" i="4" s="1"/>
  <c r="E1997" i="4"/>
  <c r="E2423" i="4" s="1"/>
  <c r="E2849" i="4" s="1"/>
  <c r="E3275" i="4" s="1"/>
  <c r="A1995" i="4"/>
  <c r="A2421" i="4" s="1"/>
  <c r="A2847" i="4" s="1"/>
  <c r="A3273" i="4" s="1"/>
  <c r="B1994" i="4"/>
  <c r="B2420" i="4" s="1"/>
  <c r="B2846" i="4" s="1"/>
  <c r="B3272" i="4" s="1"/>
  <c r="C1993" i="4"/>
  <c r="C2419" i="4" s="1"/>
  <c r="C2845" i="4" s="1"/>
  <c r="C3271" i="4" s="1"/>
  <c r="D1992" i="4"/>
  <c r="D2418" i="4" s="1"/>
  <c r="D2844" i="4" s="1"/>
  <c r="D3270" i="4" s="1"/>
  <c r="E1991" i="4"/>
  <c r="E2417" i="4" s="1"/>
  <c r="E2843" i="4" s="1"/>
  <c r="E3269" i="4" s="1"/>
  <c r="A1989" i="4"/>
  <c r="A2415" i="4" s="1"/>
  <c r="A2841" i="4" s="1"/>
  <c r="A3267" i="4" s="1"/>
  <c r="B1988" i="4"/>
  <c r="B2414" i="4" s="1"/>
  <c r="B2840" i="4" s="1"/>
  <c r="B3266" i="4" s="1"/>
  <c r="C1987" i="4"/>
  <c r="C2413" i="4" s="1"/>
  <c r="C2839" i="4" s="1"/>
  <c r="C3265" i="4" s="1"/>
  <c r="D1986" i="4"/>
  <c r="D2412" i="4" s="1"/>
  <c r="D2838" i="4" s="1"/>
  <c r="D3264" i="4" s="1"/>
  <c r="E1985" i="4"/>
  <c r="E2411" i="4" s="1"/>
  <c r="E2837" i="4" s="1"/>
  <c r="E3263" i="4" s="1"/>
  <c r="A1983" i="4"/>
  <c r="A2409" i="4" s="1"/>
  <c r="A2835" i="4" s="1"/>
  <c r="A3261" i="4" s="1"/>
  <c r="B1982" i="4"/>
  <c r="B2408" i="4" s="1"/>
  <c r="B2834" i="4" s="1"/>
  <c r="B3260" i="4" s="1"/>
  <c r="C1981" i="4"/>
  <c r="C2407" i="4" s="1"/>
  <c r="C2833" i="4" s="1"/>
  <c r="C3259" i="4" s="1"/>
  <c r="D1980" i="4"/>
  <c r="D2406" i="4" s="1"/>
  <c r="D2832" i="4" s="1"/>
  <c r="D3258" i="4" s="1"/>
  <c r="E1979" i="4"/>
  <c r="E2405" i="4" s="1"/>
  <c r="E2831" i="4" s="1"/>
  <c r="E3257" i="4" s="1"/>
  <c r="A1977" i="4"/>
  <c r="A2403" i="4" s="1"/>
  <c r="A2829" i="4" s="1"/>
  <c r="A3255" i="4" s="1"/>
  <c r="B1976" i="4"/>
  <c r="B2402" i="4" s="1"/>
  <c r="B2828" i="4" s="1"/>
  <c r="B3254" i="4" s="1"/>
  <c r="C1975" i="4"/>
  <c r="C2401" i="4" s="1"/>
  <c r="C2827" i="4" s="1"/>
  <c r="C3253" i="4" s="1"/>
  <c r="D1974" i="4"/>
  <c r="D2400" i="4" s="1"/>
  <c r="D2826" i="4" s="1"/>
  <c r="D3252" i="4" s="1"/>
  <c r="E1973" i="4"/>
  <c r="E2399" i="4" s="1"/>
  <c r="E2825" i="4" s="1"/>
  <c r="E3251" i="4" s="1"/>
  <c r="A1971" i="4"/>
  <c r="A2397" i="4" s="1"/>
  <c r="A2823" i="4" s="1"/>
  <c r="A3249" i="4" s="1"/>
  <c r="B1970" i="4"/>
  <c r="B2396" i="4" s="1"/>
  <c r="B2822" i="4" s="1"/>
  <c r="B3248" i="4" s="1"/>
  <c r="C1969" i="4"/>
  <c r="C2395" i="4" s="1"/>
  <c r="C2821" i="4" s="1"/>
  <c r="C3247" i="4" s="1"/>
  <c r="D1968" i="4"/>
  <c r="D2394" i="4" s="1"/>
  <c r="D2820" i="4" s="1"/>
  <c r="D3246" i="4" s="1"/>
  <c r="E1967" i="4"/>
  <c r="E2393" i="4" s="1"/>
  <c r="E2819" i="4" s="1"/>
  <c r="E3245" i="4" s="1"/>
  <c r="A1965" i="4"/>
  <c r="A2391" i="4" s="1"/>
  <c r="A2817" i="4" s="1"/>
  <c r="A3243" i="4" s="1"/>
  <c r="B1964" i="4"/>
  <c r="B2390" i="4" s="1"/>
  <c r="B2816" i="4" s="1"/>
  <c r="B3242" i="4" s="1"/>
  <c r="C1963" i="4"/>
  <c r="C2389" i="4" s="1"/>
  <c r="C2815" i="4" s="1"/>
  <c r="C3241" i="4" s="1"/>
  <c r="D1962" i="4"/>
  <c r="D2388" i="4" s="1"/>
  <c r="D2814" i="4" s="1"/>
  <c r="D3240" i="4" s="1"/>
  <c r="E1961" i="4"/>
  <c r="E2387" i="4" s="1"/>
  <c r="E2813" i="4" s="1"/>
  <c r="E3239" i="4" s="1"/>
  <c r="A1959" i="4"/>
  <c r="A2385" i="4" s="1"/>
  <c r="A2811" i="4" s="1"/>
  <c r="A3237" i="4" s="1"/>
  <c r="B1958" i="4"/>
  <c r="B2384" i="4" s="1"/>
  <c r="B2810" i="4" s="1"/>
  <c r="B3236" i="4" s="1"/>
  <c r="C1957" i="4"/>
  <c r="C2383" i="4" s="1"/>
  <c r="C2809" i="4" s="1"/>
  <c r="C3235" i="4" s="1"/>
  <c r="D1956" i="4"/>
  <c r="D2382" i="4" s="1"/>
  <c r="D2808" i="4" s="1"/>
  <c r="D3234" i="4" s="1"/>
  <c r="E1955" i="4"/>
  <c r="E2381" i="4" s="1"/>
  <c r="E2807" i="4" s="1"/>
  <c r="E3233" i="4" s="1"/>
  <c r="A1953" i="4"/>
  <c r="A2379" i="4" s="1"/>
  <c r="A2805" i="4" s="1"/>
  <c r="A3231" i="4" s="1"/>
  <c r="B1952" i="4"/>
  <c r="B2378" i="4" s="1"/>
  <c r="B2804" i="4" s="1"/>
  <c r="B3230" i="4" s="1"/>
  <c r="C1951" i="4"/>
  <c r="C2377" i="4" s="1"/>
  <c r="C2803" i="4" s="1"/>
  <c r="C3229" i="4" s="1"/>
  <c r="D1950" i="4"/>
  <c r="D2376" i="4" s="1"/>
  <c r="D2802" i="4" s="1"/>
  <c r="D3228" i="4" s="1"/>
  <c r="E1949" i="4"/>
  <c r="E2375" i="4" s="1"/>
  <c r="E2801" i="4" s="1"/>
  <c r="E3227" i="4" s="1"/>
  <c r="A1947" i="4"/>
  <c r="A2373" i="4" s="1"/>
  <c r="A2799" i="4" s="1"/>
  <c r="A3225" i="4" s="1"/>
  <c r="B1946" i="4"/>
  <c r="B2372" i="4" s="1"/>
  <c r="B2798" i="4" s="1"/>
  <c r="B3224" i="4" s="1"/>
  <c r="C1945" i="4"/>
  <c r="C2371" i="4" s="1"/>
  <c r="C2797" i="4" s="1"/>
  <c r="C3223" i="4" s="1"/>
  <c r="D1944" i="4"/>
  <c r="D2370" i="4" s="1"/>
  <c r="D2796" i="4" s="1"/>
  <c r="D3222" i="4" s="1"/>
  <c r="E1943" i="4"/>
  <c r="E2369" i="4" s="1"/>
  <c r="E2795" i="4" s="1"/>
  <c r="E3221" i="4" s="1"/>
  <c r="A1941" i="4"/>
  <c r="A2367" i="4" s="1"/>
  <c r="A2793" i="4" s="1"/>
  <c r="A3219" i="4" s="1"/>
  <c r="B1940" i="4"/>
  <c r="B2366" i="4" s="1"/>
  <c r="B2792" i="4" s="1"/>
  <c r="B3218" i="4" s="1"/>
  <c r="C1939" i="4"/>
  <c r="C2365" i="4" s="1"/>
  <c r="C2791" i="4" s="1"/>
  <c r="C3217" i="4" s="1"/>
  <c r="D1938" i="4"/>
  <c r="D2364" i="4" s="1"/>
  <c r="D2790" i="4" s="1"/>
  <c r="D3216" i="4" s="1"/>
  <c r="E1937" i="4"/>
  <c r="E2363" i="4" s="1"/>
  <c r="E2789" i="4" s="1"/>
  <c r="E3215" i="4" s="1"/>
  <c r="A1935" i="4"/>
  <c r="A2361" i="4" s="1"/>
  <c r="A2787" i="4" s="1"/>
  <c r="A3213" i="4" s="1"/>
  <c r="B1934" i="4"/>
  <c r="B2360" i="4" s="1"/>
  <c r="B2786" i="4" s="1"/>
  <c r="B3212" i="4" s="1"/>
  <c r="C1933" i="4"/>
  <c r="C2359" i="4" s="1"/>
  <c r="C2785" i="4" s="1"/>
  <c r="C3211" i="4" s="1"/>
  <c r="D1932" i="4"/>
  <c r="D2358" i="4" s="1"/>
  <c r="D2784" i="4" s="1"/>
  <c r="D3210" i="4" s="1"/>
  <c r="E1931" i="4"/>
  <c r="E2357" i="4" s="1"/>
  <c r="E2783" i="4" s="1"/>
  <c r="E3209" i="4" s="1"/>
  <c r="A1929" i="4"/>
  <c r="A2355" i="4" s="1"/>
  <c r="A2781" i="4" s="1"/>
  <c r="A3207" i="4" s="1"/>
  <c r="B1928" i="4"/>
  <c r="B2354" i="4" s="1"/>
  <c r="B2780" i="4" s="1"/>
  <c r="B3206" i="4" s="1"/>
  <c r="C1927" i="4"/>
  <c r="C2353" i="4" s="1"/>
  <c r="C2779" i="4" s="1"/>
  <c r="C3205" i="4" s="1"/>
  <c r="D1926" i="4"/>
  <c r="D2352" i="4" s="1"/>
  <c r="D2778" i="4" s="1"/>
  <c r="D3204" i="4" s="1"/>
  <c r="E1925" i="4"/>
  <c r="E2351" i="4" s="1"/>
  <c r="E2777" i="4" s="1"/>
  <c r="E3203" i="4" s="1"/>
  <c r="A1923" i="4"/>
  <c r="A2349" i="4" s="1"/>
  <c r="A2775" i="4" s="1"/>
  <c r="A3201" i="4" s="1"/>
  <c r="B1922" i="4"/>
  <c r="B2348" i="4" s="1"/>
  <c r="B2774" i="4" s="1"/>
  <c r="B3200" i="4" s="1"/>
  <c r="C1921" i="4"/>
  <c r="C2347" i="4" s="1"/>
  <c r="C2773" i="4" s="1"/>
  <c r="C3199" i="4" s="1"/>
  <c r="D1920" i="4"/>
  <c r="D2346" i="4" s="1"/>
  <c r="D2772" i="4" s="1"/>
  <c r="D3198" i="4" s="1"/>
  <c r="E1919" i="4"/>
  <c r="E2345" i="4" s="1"/>
  <c r="E2771" i="4" s="1"/>
  <c r="E3197" i="4" s="1"/>
  <c r="A1917" i="4"/>
  <c r="A2343" i="4" s="1"/>
  <c r="A2769" i="4" s="1"/>
  <c r="A3195" i="4" s="1"/>
  <c r="B1916" i="4"/>
  <c r="B2342" i="4" s="1"/>
  <c r="B2768" i="4" s="1"/>
  <c r="B3194" i="4" s="1"/>
  <c r="C1915" i="4"/>
  <c r="C2341" i="4" s="1"/>
  <c r="C2767" i="4" s="1"/>
  <c r="C3193" i="4" s="1"/>
  <c r="D1914" i="4"/>
  <c r="D2340" i="4" s="1"/>
  <c r="D2766" i="4" s="1"/>
  <c r="D3192" i="4" s="1"/>
  <c r="E1913" i="4"/>
  <c r="E2339" i="4" s="1"/>
  <c r="E2765" i="4" s="1"/>
  <c r="E3191" i="4" s="1"/>
  <c r="A1911" i="4"/>
  <c r="A2337" i="4" s="1"/>
  <c r="A2763" i="4" s="1"/>
  <c r="A3189" i="4" s="1"/>
  <c r="B1910" i="4"/>
  <c r="B2336" i="4" s="1"/>
  <c r="B2762" i="4" s="1"/>
  <c r="B3188" i="4" s="1"/>
  <c r="C1909" i="4"/>
  <c r="C2335" i="4" s="1"/>
  <c r="C2761" i="4" s="1"/>
  <c r="C3187" i="4" s="1"/>
  <c r="D1908" i="4"/>
  <c r="D2334" i="4" s="1"/>
  <c r="D2760" i="4" s="1"/>
  <c r="D3186" i="4" s="1"/>
  <c r="E1907" i="4"/>
  <c r="E2333" i="4" s="1"/>
  <c r="E2759" i="4" s="1"/>
  <c r="E3185" i="4" s="1"/>
  <c r="A1905" i="4"/>
  <c r="A2331" i="4" s="1"/>
  <c r="A2757" i="4" s="1"/>
  <c r="A3183" i="4" s="1"/>
  <c r="B1904" i="4"/>
  <c r="B2330" i="4" s="1"/>
  <c r="B2756" i="4" s="1"/>
  <c r="B3182" i="4" s="1"/>
  <c r="C1903" i="4"/>
  <c r="C2329" i="4" s="1"/>
  <c r="C2755" i="4" s="1"/>
  <c r="C3181" i="4" s="1"/>
  <c r="D1902" i="4"/>
  <c r="D2328" i="4" s="1"/>
  <c r="D2754" i="4" s="1"/>
  <c r="D3180" i="4" s="1"/>
  <c r="E1901" i="4"/>
  <c r="E2327" i="4" s="1"/>
  <c r="E2753" i="4" s="1"/>
  <c r="E3179" i="4" s="1"/>
  <c r="A1899" i="4"/>
  <c r="A2325" i="4" s="1"/>
  <c r="A2751" i="4" s="1"/>
  <c r="A3177" i="4" s="1"/>
  <c r="B1898" i="4"/>
  <c r="B2324" i="4" s="1"/>
  <c r="B2750" i="4" s="1"/>
  <c r="B3176" i="4" s="1"/>
  <c r="C1897" i="4"/>
  <c r="C2323" i="4" s="1"/>
  <c r="C2749" i="4" s="1"/>
  <c r="C3175" i="4" s="1"/>
  <c r="D1896" i="4"/>
  <c r="D2322" i="4" s="1"/>
  <c r="D2748" i="4" s="1"/>
  <c r="D3174" i="4" s="1"/>
  <c r="E1895" i="4"/>
  <c r="E2321" i="4" s="1"/>
  <c r="E2747" i="4" s="1"/>
  <c r="E3173" i="4" s="1"/>
  <c r="A1893" i="4"/>
  <c r="A2319" i="4" s="1"/>
  <c r="A2745" i="4" s="1"/>
  <c r="A3171" i="4" s="1"/>
  <c r="B1892" i="4"/>
  <c r="B2318" i="4" s="1"/>
  <c r="B2744" i="4" s="1"/>
  <c r="B3170" i="4" s="1"/>
  <c r="C1891" i="4"/>
  <c r="C2317" i="4" s="1"/>
  <c r="C2743" i="4" s="1"/>
  <c r="C3169" i="4" s="1"/>
  <c r="D1890" i="4"/>
  <c r="D2316" i="4" s="1"/>
  <c r="D2742" i="4" s="1"/>
  <c r="D3168" i="4" s="1"/>
  <c r="E1889" i="4"/>
  <c r="E2315" i="4" s="1"/>
  <c r="E2741" i="4" s="1"/>
  <c r="E3167" i="4" s="1"/>
  <c r="A1887" i="4"/>
  <c r="A2313" i="4" s="1"/>
  <c r="A2739" i="4" s="1"/>
  <c r="A3165" i="4" s="1"/>
  <c r="B1886" i="4"/>
  <c r="B2312" i="4" s="1"/>
  <c r="B2738" i="4" s="1"/>
  <c r="B3164" i="4" s="1"/>
  <c r="C1885" i="4"/>
  <c r="C2311" i="4" s="1"/>
  <c r="C2737" i="4" s="1"/>
  <c r="C3163" i="4" s="1"/>
  <c r="D1884" i="4"/>
  <c r="D2310" i="4" s="1"/>
  <c r="D2736" i="4" s="1"/>
  <c r="D3162" i="4" s="1"/>
  <c r="E1883" i="4"/>
  <c r="E2309" i="4" s="1"/>
  <c r="E2735" i="4" s="1"/>
  <c r="E3161" i="4" s="1"/>
  <c r="A1881" i="4"/>
  <c r="A2307" i="4" s="1"/>
  <c r="A2733" i="4" s="1"/>
  <c r="A3159" i="4" s="1"/>
  <c r="B1880" i="4"/>
  <c r="B2306" i="4" s="1"/>
  <c r="B2732" i="4" s="1"/>
  <c r="B3158" i="4" s="1"/>
  <c r="C1879" i="4"/>
  <c r="C2305" i="4" s="1"/>
  <c r="C2731" i="4" s="1"/>
  <c r="C3157" i="4" s="1"/>
  <c r="D1878" i="4"/>
  <c r="D2304" i="4" s="1"/>
  <c r="D2730" i="4" s="1"/>
  <c r="D3156" i="4" s="1"/>
  <c r="E1877" i="4"/>
  <c r="E2303" i="4" s="1"/>
  <c r="E2729" i="4" s="1"/>
  <c r="E3155" i="4" s="1"/>
  <c r="A1875" i="4"/>
  <c r="A2301" i="4" s="1"/>
  <c r="A2727" i="4" s="1"/>
  <c r="A3153" i="4" s="1"/>
  <c r="B1874" i="4"/>
  <c r="B2300" i="4" s="1"/>
  <c r="B2726" i="4" s="1"/>
  <c r="B3152" i="4" s="1"/>
  <c r="C1873" i="4"/>
  <c r="C2299" i="4" s="1"/>
  <c r="C2725" i="4" s="1"/>
  <c r="C3151" i="4" s="1"/>
  <c r="D1872" i="4"/>
  <c r="D2298" i="4" s="1"/>
  <c r="D2724" i="4" s="1"/>
  <c r="D3150" i="4" s="1"/>
  <c r="E1871" i="4"/>
  <c r="E2297" i="4" s="1"/>
  <c r="E2723" i="4" s="1"/>
  <c r="E3149" i="4" s="1"/>
  <c r="A1869" i="4"/>
  <c r="A2295" i="4" s="1"/>
  <c r="A2721" i="4" s="1"/>
  <c r="A3147" i="4" s="1"/>
  <c r="B2058" i="4"/>
  <c r="B2484" i="4" s="1"/>
  <c r="B2910" i="4" s="1"/>
  <c r="B3336" i="4" s="1"/>
  <c r="C2057" i="4"/>
  <c r="C2483" i="4" s="1"/>
  <c r="C2909" i="4" s="1"/>
  <c r="C3335" i="4" s="1"/>
  <c r="D2056" i="4"/>
  <c r="D2482" i="4" s="1"/>
  <c r="D2908" i="4" s="1"/>
  <c r="D3334" i="4" s="1"/>
  <c r="E2055" i="4"/>
  <c r="E2481" i="4" s="1"/>
  <c r="E2907" i="4" s="1"/>
  <c r="E3333" i="4" s="1"/>
  <c r="A2053" i="4"/>
  <c r="A2479" i="4" s="1"/>
  <c r="A2905" i="4" s="1"/>
  <c r="A3331" i="4" s="1"/>
  <c r="B2052" i="4"/>
  <c r="B2478" i="4" s="1"/>
  <c r="B2904" i="4" s="1"/>
  <c r="B3330" i="4" s="1"/>
  <c r="C2051" i="4"/>
  <c r="C2477" i="4" s="1"/>
  <c r="C2903" i="4" s="1"/>
  <c r="C3329" i="4" s="1"/>
  <c r="D2050" i="4"/>
  <c r="D2476" i="4" s="1"/>
  <c r="D2902" i="4" s="1"/>
  <c r="D3328" i="4" s="1"/>
  <c r="E2049" i="4"/>
  <c r="E2475" i="4" s="1"/>
  <c r="E2901" i="4" s="1"/>
  <c r="E3327" i="4" s="1"/>
  <c r="A2047" i="4"/>
  <c r="A2473" i="4" s="1"/>
  <c r="A2899" i="4" s="1"/>
  <c r="A3325" i="4" s="1"/>
  <c r="B2046" i="4"/>
  <c r="B2472" i="4" s="1"/>
  <c r="B2898" i="4" s="1"/>
  <c r="B3324" i="4" s="1"/>
  <c r="C2045" i="4"/>
  <c r="C2471" i="4" s="1"/>
  <c r="C2897" i="4" s="1"/>
  <c r="C3323" i="4" s="1"/>
  <c r="D2044" i="4"/>
  <c r="D2470" i="4" s="1"/>
  <c r="D2896" i="4" s="1"/>
  <c r="D3322" i="4" s="1"/>
  <c r="E2043" i="4"/>
  <c r="E2469" i="4" s="1"/>
  <c r="E2895" i="4" s="1"/>
  <c r="E3321" i="4" s="1"/>
  <c r="A2041" i="4"/>
  <c r="A2467" i="4" s="1"/>
  <c r="A2893" i="4" s="1"/>
  <c r="A3319" i="4" s="1"/>
  <c r="B2040" i="4"/>
  <c r="B2466" i="4" s="1"/>
  <c r="B2892" i="4" s="1"/>
  <c r="B3318" i="4" s="1"/>
  <c r="C2039" i="4"/>
  <c r="C2465" i="4" s="1"/>
  <c r="C2891" i="4" s="1"/>
  <c r="C3317" i="4" s="1"/>
  <c r="D2038" i="4"/>
  <c r="D2464" i="4" s="1"/>
  <c r="D2890" i="4" s="1"/>
  <c r="D3316" i="4" s="1"/>
  <c r="E2037" i="4"/>
  <c r="E2463" i="4" s="1"/>
  <c r="E2889" i="4" s="1"/>
  <c r="E3315" i="4" s="1"/>
  <c r="A2035" i="4"/>
  <c r="A2461" i="4" s="1"/>
  <c r="A2887" i="4" s="1"/>
  <c r="A3313" i="4" s="1"/>
  <c r="B2034" i="4"/>
  <c r="B2460" i="4" s="1"/>
  <c r="B2886" i="4" s="1"/>
  <c r="B3312" i="4" s="1"/>
  <c r="C2033" i="4"/>
  <c r="C2459" i="4" s="1"/>
  <c r="C2885" i="4" s="1"/>
  <c r="C3311" i="4" s="1"/>
  <c r="D2032" i="4"/>
  <c r="D2458" i="4" s="1"/>
  <c r="D2884" i="4" s="1"/>
  <c r="D3310" i="4" s="1"/>
  <c r="E2031" i="4"/>
  <c r="E2457" i="4" s="1"/>
  <c r="E2883" i="4" s="1"/>
  <c r="E3309" i="4" s="1"/>
  <c r="A2029" i="4"/>
  <c r="A2455" i="4" s="1"/>
  <c r="A2881" i="4" s="1"/>
  <c r="A3307" i="4" s="1"/>
  <c r="B2028" i="4"/>
  <c r="B2454" i="4" s="1"/>
  <c r="B2880" i="4" s="1"/>
  <c r="B3306" i="4" s="1"/>
  <c r="C2027" i="4"/>
  <c r="C2453" i="4" s="1"/>
  <c r="C2879" i="4" s="1"/>
  <c r="C3305" i="4" s="1"/>
  <c r="D2026" i="4"/>
  <c r="D2452" i="4" s="1"/>
  <c r="D2878" i="4" s="1"/>
  <c r="D3304" i="4" s="1"/>
  <c r="E2025" i="4"/>
  <c r="E2451" i="4" s="1"/>
  <c r="E2877" i="4" s="1"/>
  <c r="E3303" i="4" s="1"/>
  <c r="A2023" i="4"/>
  <c r="A2449" i="4" s="1"/>
  <c r="A2875" i="4" s="1"/>
  <c r="A3301" i="4" s="1"/>
  <c r="B2022" i="4"/>
  <c r="B2448" i="4" s="1"/>
  <c r="B2874" i="4" s="1"/>
  <c r="B3300" i="4" s="1"/>
  <c r="C2021" i="4"/>
  <c r="C2447" i="4" s="1"/>
  <c r="C2873" i="4" s="1"/>
  <c r="C3299" i="4" s="1"/>
  <c r="D2020" i="4"/>
  <c r="D2446" i="4" s="1"/>
  <c r="D2872" i="4" s="1"/>
  <c r="D3298" i="4" s="1"/>
  <c r="E2019" i="4"/>
  <c r="E2445" i="4" s="1"/>
  <c r="E2871" i="4" s="1"/>
  <c r="E3297" i="4" s="1"/>
  <c r="A2017" i="4"/>
  <c r="A2443" i="4" s="1"/>
  <c r="A2869" i="4" s="1"/>
  <c r="A3295" i="4" s="1"/>
  <c r="B2016" i="4"/>
  <c r="B2442" i="4" s="1"/>
  <c r="B2868" i="4" s="1"/>
  <c r="B3294" i="4" s="1"/>
  <c r="C2091" i="4"/>
  <c r="C2517" i="4" s="1"/>
  <c r="C2943" i="4" s="1"/>
  <c r="C3369" i="4" s="1"/>
  <c r="D2090" i="4"/>
  <c r="D2516" i="4" s="1"/>
  <c r="D2942" i="4" s="1"/>
  <c r="D3368" i="4" s="1"/>
  <c r="E2089" i="4"/>
  <c r="E2515" i="4" s="1"/>
  <c r="E2941" i="4" s="1"/>
  <c r="E3367" i="4" s="1"/>
  <c r="A2087" i="4"/>
  <c r="A2513" i="4" s="1"/>
  <c r="A2939" i="4" s="1"/>
  <c r="A3365" i="4" s="1"/>
  <c r="B2086" i="4"/>
  <c r="B2512" i="4" s="1"/>
  <c r="B2938" i="4" s="1"/>
  <c r="B3364" i="4" s="1"/>
  <c r="C2085" i="4"/>
  <c r="C2511" i="4" s="1"/>
  <c r="C2937" i="4" s="1"/>
  <c r="C3363" i="4" s="1"/>
  <c r="D2084" i="4"/>
  <c r="D2510" i="4" s="1"/>
  <c r="D2936" i="4" s="1"/>
  <c r="D3362" i="4" s="1"/>
  <c r="E2083" i="4"/>
  <c r="E2509" i="4" s="1"/>
  <c r="E2935" i="4" s="1"/>
  <c r="E3361" i="4" s="1"/>
  <c r="A2081" i="4"/>
  <c r="A2507" i="4" s="1"/>
  <c r="A2933" i="4" s="1"/>
  <c r="A3359" i="4" s="1"/>
  <c r="B2080" i="4"/>
  <c r="B2506" i="4" s="1"/>
  <c r="B2932" i="4" s="1"/>
  <c r="B3358" i="4" s="1"/>
  <c r="C2079" i="4"/>
  <c r="C2505" i="4" s="1"/>
  <c r="C2931" i="4" s="1"/>
  <c r="C3357" i="4" s="1"/>
  <c r="D2078" i="4"/>
  <c r="D2504" i="4" s="1"/>
  <c r="D2930" i="4" s="1"/>
  <c r="D3356" i="4" s="1"/>
  <c r="E2077" i="4"/>
  <c r="E2503" i="4" s="1"/>
  <c r="E2929" i="4" s="1"/>
  <c r="E3355" i="4" s="1"/>
  <c r="A2075" i="4"/>
  <c r="A2501" i="4" s="1"/>
  <c r="A2927" i="4" s="1"/>
  <c r="A3353" i="4" s="1"/>
  <c r="B2074" i="4"/>
  <c r="B2500" i="4" s="1"/>
  <c r="B2926" i="4" s="1"/>
  <c r="B3352" i="4" s="1"/>
  <c r="C2073" i="4"/>
  <c r="C2499" i="4" s="1"/>
  <c r="C2925" i="4" s="1"/>
  <c r="C3351" i="4" s="1"/>
  <c r="D2072" i="4"/>
  <c r="D2498" i="4" s="1"/>
  <c r="D2924" i="4" s="1"/>
  <c r="D3350" i="4" s="1"/>
  <c r="E2071" i="4"/>
  <c r="E2497" i="4" s="1"/>
  <c r="E2923" i="4" s="1"/>
  <c r="E3349" i="4" s="1"/>
  <c r="A2069" i="4"/>
  <c r="A2495" i="4" s="1"/>
  <c r="A2921" i="4" s="1"/>
  <c r="A3347" i="4" s="1"/>
  <c r="B2068" i="4"/>
  <c r="B2494" i="4" s="1"/>
  <c r="B2920" i="4" s="1"/>
  <c r="B3346" i="4" s="1"/>
  <c r="C2067" i="4"/>
  <c r="C2493" i="4" s="1"/>
  <c r="C2919" i="4" s="1"/>
  <c r="C3345" i="4" s="1"/>
  <c r="D2066" i="4"/>
  <c r="D2492" i="4" s="1"/>
  <c r="D2918" i="4" s="1"/>
  <c r="D3344" i="4" s="1"/>
  <c r="E2065" i="4"/>
  <c r="E2491" i="4" s="1"/>
  <c r="E2917" i="4" s="1"/>
  <c r="E3343" i="4" s="1"/>
  <c r="A2063" i="4"/>
  <c r="A2489" i="4" s="1"/>
  <c r="A2915" i="4" s="1"/>
  <c r="A3341" i="4" s="1"/>
  <c r="B2062" i="4"/>
  <c r="B2488" i="4" s="1"/>
  <c r="B2914" i="4" s="1"/>
  <c r="B3340" i="4" s="1"/>
  <c r="C2061" i="4"/>
  <c r="C2487" i="4" s="1"/>
  <c r="C2913" i="4" s="1"/>
  <c r="C3339" i="4" s="1"/>
  <c r="D2060" i="4"/>
  <c r="D2486" i="4" s="1"/>
  <c r="D2912" i="4" s="1"/>
  <c r="D3338" i="4" s="1"/>
  <c r="E2059" i="4"/>
  <c r="E2485" i="4" s="1"/>
  <c r="E2911" i="4" s="1"/>
  <c r="E3337" i="4" s="1"/>
  <c r="A2126" i="4"/>
  <c r="A2552" i="4" s="1"/>
  <c r="A2978" i="4" s="1"/>
  <c r="A3404" i="4" s="1"/>
  <c r="B2125" i="4"/>
  <c r="B2551" i="4" s="1"/>
  <c r="B2977" i="4" s="1"/>
  <c r="B3403" i="4" s="1"/>
  <c r="C2124" i="4"/>
  <c r="C2550" i="4" s="1"/>
  <c r="C2976" i="4" s="1"/>
  <c r="C3402" i="4" s="1"/>
  <c r="D2123" i="4"/>
  <c r="D2549" i="4" s="1"/>
  <c r="D2975" i="4" s="1"/>
  <c r="D3401" i="4" s="1"/>
  <c r="E2122" i="4"/>
  <c r="E2548" i="4" s="1"/>
  <c r="E2974" i="4" s="1"/>
  <c r="E3400" i="4" s="1"/>
  <c r="A2120" i="4"/>
  <c r="A2546" i="4" s="1"/>
  <c r="A2972" i="4" s="1"/>
  <c r="A3398" i="4" s="1"/>
  <c r="B2119" i="4"/>
  <c r="B2545" i="4" s="1"/>
  <c r="B2971" i="4" s="1"/>
  <c r="B3397" i="4" s="1"/>
  <c r="C2118" i="4"/>
  <c r="C2544" i="4" s="1"/>
  <c r="C2970" i="4" s="1"/>
  <c r="C3396" i="4" s="1"/>
  <c r="D2117" i="4"/>
  <c r="D2543" i="4" s="1"/>
  <c r="D2969" i="4" s="1"/>
  <c r="D3395" i="4" s="1"/>
  <c r="E2116" i="4"/>
  <c r="E2542" i="4" s="1"/>
  <c r="E2968" i="4" s="1"/>
  <c r="E3394" i="4" s="1"/>
  <c r="A2114" i="4"/>
  <c r="A2540" i="4" s="1"/>
  <c r="A2966" i="4" s="1"/>
  <c r="A3392" i="4" s="1"/>
  <c r="B2113" i="4"/>
  <c r="B2539" i="4" s="1"/>
  <c r="B2965" i="4" s="1"/>
  <c r="B3391" i="4" s="1"/>
  <c r="C2112" i="4"/>
  <c r="C2538" i="4" s="1"/>
  <c r="C2964" i="4" s="1"/>
  <c r="C3390" i="4" s="1"/>
  <c r="D2111" i="4"/>
  <c r="D2537" i="4" s="1"/>
  <c r="D2963" i="4" s="1"/>
  <c r="D3389" i="4" s="1"/>
  <c r="E2110" i="4"/>
  <c r="E2536" i="4" s="1"/>
  <c r="E2962" i="4" s="1"/>
  <c r="E3388" i="4" s="1"/>
  <c r="A2108" i="4"/>
  <c r="A2534" i="4" s="1"/>
  <c r="A2960" i="4" s="1"/>
  <c r="A3386" i="4" s="1"/>
  <c r="B2107" i="4"/>
  <c r="B2533" i="4" s="1"/>
  <c r="B2959" i="4" s="1"/>
  <c r="B3385" i="4" s="1"/>
  <c r="C2106" i="4"/>
  <c r="C2532" i="4" s="1"/>
  <c r="C2958" i="4" s="1"/>
  <c r="C3384" i="4" s="1"/>
  <c r="D2105" i="4"/>
  <c r="D2531" i="4" s="1"/>
  <c r="D2957" i="4" s="1"/>
  <c r="D3383" i="4" s="1"/>
  <c r="E2104" i="4"/>
  <c r="E2530" i="4" s="1"/>
  <c r="E2956" i="4" s="1"/>
  <c r="E3382" i="4" s="1"/>
  <c r="A2102" i="4"/>
  <c r="A2528" i="4" s="1"/>
  <c r="A2954" i="4" s="1"/>
  <c r="A3380" i="4" s="1"/>
  <c r="B2101" i="4"/>
  <c r="B2527" i="4" s="1"/>
  <c r="B2953" i="4" s="1"/>
  <c r="B3379" i="4" s="1"/>
  <c r="C2100" i="4"/>
  <c r="C2526" i="4" s="1"/>
  <c r="C2952" i="4" s="1"/>
  <c r="C3378" i="4" s="1"/>
  <c r="D2129" i="4"/>
  <c r="D2555" i="4" s="1"/>
  <c r="D2981" i="4" s="1"/>
  <c r="D3407" i="4" s="1"/>
  <c r="E2128" i="4"/>
  <c r="E2554" i="4" s="1"/>
  <c r="E2980" i="4" s="1"/>
  <c r="E3406" i="4" s="1"/>
  <c r="E2013" i="4"/>
  <c r="E2439" i="4" s="1"/>
  <c r="E2865" i="4" s="1"/>
  <c r="E3291" i="4" s="1"/>
  <c r="B2004" i="4"/>
  <c r="B2430" i="4" s="1"/>
  <c r="B2856" i="4" s="1"/>
  <c r="B3282" i="4" s="1"/>
  <c r="C1997" i="4"/>
  <c r="C2423" i="4" s="1"/>
  <c r="C2849" i="4" s="1"/>
  <c r="C3275" i="4" s="1"/>
  <c r="E1989" i="4"/>
  <c r="E2415" i="4" s="1"/>
  <c r="E2841" i="4" s="1"/>
  <c r="E3267" i="4" s="1"/>
  <c r="E1983" i="4"/>
  <c r="E2409" i="4" s="1"/>
  <c r="E2835" i="4" s="1"/>
  <c r="E3261" i="4" s="1"/>
  <c r="C1979" i="4"/>
  <c r="C2405" i="4" s="1"/>
  <c r="C2831" i="4" s="1"/>
  <c r="C3257" i="4" s="1"/>
  <c r="A1975" i="4"/>
  <c r="A2401" i="4" s="1"/>
  <c r="A2827" i="4" s="1"/>
  <c r="A3253" i="4" s="1"/>
  <c r="A1969" i="4"/>
  <c r="A2395" i="4" s="1"/>
  <c r="A2821" i="4" s="1"/>
  <c r="A3247" i="4" s="1"/>
  <c r="B1956" i="4"/>
  <c r="B2382" i="4" s="1"/>
  <c r="B2808" i="4" s="1"/>
  <c r="B3234" i="4" s="1"/>
  <c r="A1951" i="4"/>
  <c r="A2377" i="4" s="1"/>
  <c r="A2803" i="4" s="1"/>
  <c r="A3229" i="4" s="1"/>
  <c r="D1942" i="4"/>
  <c r="D2368" i="4" s="1"/>
  <c r="D2794" i="4" s="1"/>
  <c r="D3220" i="4" s="1"/>
  <c r="C1937" i="4"/>
  <c r="C2363" i="4" s="1"/>
  <c r="C2789" i="4" s="1"/>
  <c r="C3215" i="4" s="1"/>
  <c r="B1926" i="4"/>
  <c r="B2352" i="4" s="1"/>
  <c r="B2778" i="4" s="1"/>
  <c r="B3204" i="4" s="1"/>
  <c r="A1921" i="4"/>
  <c r="A2347" i="4" s="1"/>
  <c r="A2773" i="4" s="1"/>
  <c r="A3199" i="4" s="1"/>
  <c r="A1915" i="4"/>
  <c r="A2341" i="4" s="1"/>
  <c r="A2767" i="4" s="1"/>
  <c r="A3193" i="4" s="1"/>
  <c r="A1909" i="4"/>
  <c r="A2335" i="4" s="1"/>
  <c r="A2761" i="4" s="1"/>
  <c r="A3187" i="4" s="1"/>
  <c r="A1903" i="4"/>
  <c r="A2329" i="4" s="1"/>
  <c r="A2755" i="4" s="1"/>
  <c r="A3181" i="4" s="1"/>
  <c r="B1896" i="4"/>
  <c r="B2322" i="4" s="1"/>
  <c r="B2748" i="4" s="1"/>
  <c r="B3174" i="4" s="1"/>
  <c r="A1891" i="4"/>
  <c r="A2317" i="4" s="1"/>
  <c r="A2743" i="4" s="1"/>
  <c r="A3169" i="4" s="1"/>
  <c r="C1883" i="4"/>
  <c r="C2309" i="4" s="1"/>
  <c r="C2735" i="4" s="1"/>
  <c r="C3161" i="4" s="1"/>
  <c r="E1875" i="4"/>
  <c r="E2301" i="4" s="1"/>
  <c r="E2727" i="4" s="1"/>
  <c r="E3153" i="4" s="1"/>
  <c r="E1869" i="4"/>
  <c r="E2295" i="4" s="1"/>
  <c r="E2721" i="4" s="1"/>
  <c r="E3147" i="4" s="1"/>
  <c r="B2050" i="4"/>
  <c r="B2476" i="4" s="1"/>
  <c r="B2902" i="4" s="1"/>
  <c r="B3328" i="4" s="1"/>
  <c r="E2041" i="4"/>
  <c r="E2467" i="4" s="1"/>
  <c r="E2893" i="4" s="1"/>
  <c r="E3319" i="4" s="1"/>
  <c r="B2032" i="4"/>
  <c r="B2458" i="4" s="1"/>
  <c r="B2884" i="4" s="1"/>
  <c r="B3310" i="4" s="1"/>
  <c r="A1863" i="4"/>
  <c r="A2289" i="4" s="1"/>
  <c r="A2715" i="4" s="1"/>
  <c r="A3141" i="4" s="1"/>
  <c r="A1862" i="4"/>
  <c r="A2288" i="4" s="1"/>
  <c r="A2714" i="4" s="1"/>
  <c r="A3140" i="4" s="1"/>
  <c r="B1861" i="4"/>
  <c r="B2287" i="4" s="1"/>
  <c r="B2713" i="4" s="1"/>
  <c r="B3139" i="4" s="1"/>
  <c r="C1860" i="4"/>
  <c r="C2286" i="4" s="1"/>
  <c r="C2712" i="4" s="1"/>
  <c r="C3138" i="4" s="1"/>
  <c r="D2015" i="4"/>
  <c r="D2441" i="4" s="1"/>
  <c r="D2867" i="4" s="1"/>
  <c r="D3293" i="4" s="1"/>
  <c r="E2014" i="4"/>
  <c r="E2440" i="4" s="1"/>
  <c r="E2866" i="4" s="1"/>
  <c r="E3292" i="4" s="1"/>
  <c r="A2012" i="4"/>
  <c r="A2438" i="4" s="1"/>
  <c r="A2864" i="4" s="1"/>
  <c r="A3290" i="4" s="1"/>
  <c r="B2011" i="4"/>
  <c r="B2437" i="4" s="1"/>
  <c r="B2863" i="4" s="1"/>
  <c r="B3289" i="4" s="1"/>
  <c r="C2010" i="4"/>
  <c r="C2436" i="4" s="1"/>
  <c r="C2862" i="4" s="1"/>
  <c r="C3288" i="4" s="1"/>
  <c r="D2009" i="4"/>
  <c r="D2435" i="4" s="1"/>
  <c r="D2861" i="4" s="1"/>
  <c r="D3287" i="4" s="1"/>
  <c r="E2008" i="4"/>
  <c r="E2434" i="4" s="1"/>
  <c r="E2860" i="4" s="1"/>
  <c r="E3286" i="4" s="1"/>
  <c r="A2006" i="4"/>
  <c r="A2432" i="4" s="1"/>
  <c r="A2858" i="4" s="1"/>
  <c r="A3284" i="4" s="1"/>
  <c r="B2005" i="4"/>
  <c r="B2431" i="4" s="1"/>
  <c r="B2857" i="4" s="1"/>
  <c r="B3283" i="4" s="1"/>
  <c r="C2004" i="4"/>
  <c r="C2430" i="4" s="1"/>
  <c r="C2856" i="4" s="1"/>
  <c r="C3282" i="4" s="1"/>
  <c r="D2003" i="4"/>
  <c r="D2429" i="4" s="1"/>
  <c r="D2855" i="4" s="1"/>
  <c r="D3281" i="4" s="1"/>
  <c r="E2002" i="4"/>
  <c r="E2428" i="4" s="1"/>
  <c r="E2854" i="4" s="1"/>
  <c r="E3280" i="4" s="1"/>
  <c r="A2000" i="4"/>
  <c r="A2426" i="4" s="1"/>
  <c r="A2852" i="4" s="1"/>
  <c r="A3278" i="4" s="1"/>
  <c r="B1999" i="4"/>
  <c r="B2425" i="4" s="1"/>
  <c r="B2851" i="4" s="1"/>
  <c r="B3277" i="4" s="1"/>
  <c r="C1998" i="4"/>
  <c r="C2424" i="4" s="1"/>
  <c r="C2850" i="4" s="1"/>
  <c r="C3276" i="4" s="1"/>
  <c r="D1997" i="4"/>
  <c r="D2423" i="4" s="1"/>
  <c r="D2849" i="4" s="1"/>
  <c r="D3275" i="4" s="1"/>
  <c r="E1996" i="4"/>
  <c r="E2422" i="4" s="1"/>
  <c r="E2848" i="4" s="1"/>
  <c r="E3274" i="4" s="1"/>
  <c r="A1994" i="4"/>
  <c r="A2420" i="4" s="1"/>
  <c r="A2846" i="4" s="1"/>
  <c r="A3272" i="4" s="1"/>
  <c r="B1993" i="4"/>
  <c r="B2419" i="4" s="1"/>
  <c r="B2845" i="4" s="1"/>
  <c r="B3271" i="4" s="1"/>
  <c r="C1992" i="4"/>
  <c r="C2418" i="4" s="1"/>
  <c r="C2844" i="4" s="1"/>
  <c r="C3270" i="4" s="1"/>
  <c r="D1991" i="4"/>
  <c r="D2417" i="4" s="1"/>
  <c r="D2843" i="4" s="1"/>
  <c r="D3269" i="4" s="1"/>
  <c r="E1990" i="4"/>
  <c r="E2416" i="4" s="1"/>
  <c r="E2842" i="4" s="1"/>
  <c r="E3268" i="4" s="1"/>
  <c r="A1988" i="4"/>
  <c r="A2414" i="4" s="1"/>
  <c r="A2840" i="4" s="1"/>
  <c r="A3266" i="4" s="1"/>
  <c r="B1987" i="4"/>
  <c r="B2413" i="4" s="1"/>
  <c r="B2839" i="4" s="1"/>
  <c r="B3265" i="4" s="1"/>
  <c r="C1986" i="4"/>
  <c r="C2412" i="4" s="1"/>
  <c r="C2838" i="4" s="1"/>
  <c r="C3264" i="4" s="1"/>
  <c r="D1985" i="4"/>
  <c r="D2411" i="4" s="1"/>
  <c r="D2837" i="4" s="1"/>
  <c r="D3263" i="4" s="1"/>
  <c r="E1984" i="4"/>
  <c r="E2410" i="4" s="1"/>
  <c r="E2836" i="4" s="1"/>
  <c r="E3262" i="4" s="1"/>
  <c r="A1982" i="4"/>
  <c r="A2408" i="4" s="1"/>
  <c r="A2834" i="4" s="1"/>
  <c r="A3260" i="4" s="1"/>
  <c r="B1981" i="4"/>
  <c r="B2407" i="4" s="1"/>
  <c r="B2833" i="4" s="1"/>
  <c r="B3259" i="4" s="1"/>
  <c r="C1980" i="4"/>
  <c r="C2406" i="4" s="1"/>
  <c r="C2832" i="4" s="1"/>
  <c r="C3258" i="4" s="1"/>
  <c r="D1979" i="4"/>
  <c r="D2405" i="4" s="1"/>
  <c r="D2831" i="4" s="1"/>
  <c r="D3257" i="4" s="1"/>
  <c r="E1978" i="4"/>
  <c r="E2404" i="4" s="1"/>
  <c r="E2830" i="4" s="1"/>
  <c r="E3256" i="4" s="1"/>
  <c r="A1976" i="4"/>
  <c r="A2402" i="4" s="1"/>
  <c r="A2828" i="4" s="1"/>
  <c r="A3254" i="4" s="1"/>
  <c r="B1975" i="4"/>
  <c r="B2401" i="4" s="1"/>
  <c r="B2827" i="4" s="1"/>
  <c r="B3253" i="4" s="1"/>
  <c r="C1974" i="4"/>
  <c r="C2400" i="4" s="1"/>
  <c r="C2826" i="4" s="1"/>
  <c r="C3252" i="4" s="1"/>
  <c r="D1973" i="4"/>
  <c r="D2399" i="4" s="1"/>
  <c r="D2825" i="4" s="1"/>
  <c r="D3251" i="4" s="1"/>
  <c r="E1972" i="4"/>
  <c r="E2398" i="4" s="1"/>
  <c r="E2824" i="4" s="1"/>
  <c r="E3250" i="4" s="1"/>
  <c r="A1970" i="4"/>
  <c r="A2396" i="4" s="1"/>
  <c r="A2822" i="4" s="1"/>
  <c r="A3248" i="4" s="1"/>
  <c r="B1969" i="4"/>
  <c r="B2395" i="4" s="1"/>
  <c r="B2821" i="4" s="1"/>
  <c r="B3247" i="4" s="1"/>
  <c r="C1968" i="4"/>
  <c r="C2394" i="4" s="1"/>
  <c r="C2820" i="4" s="1"/>
  <c r="C3246" i="4" s="1"/>
  <c r="D1967" i="4"/>
  <c r="D2393" i="4" s="1"/>
  <c r="D2819" i="4" s="1"/>
  <c r="D3245" i="4" s="1"/>
  <c r="E1966" i="4"/>
  <c r="E2392" i="4" s="1"/>
  <c r="E2818" i="4" s="1"/>
  <c r="E3244" i="4" s="1"/>
  <c r="A1964" i="4"/>
  <c r="A2390" i="4" s="1"/>
  <c r="A2816" i="4" s="1"/>
  <c r="A3242" i="4" s="1"/>
  <c r="B1963" i="4"/>
  <c r="B2389" i="4" s="1"/>
  <c r="B2815" i="4" s="1"/>
  <c r="B3241" i="4" s="1"/>
  <c r="C1962" i="4"/>
  <c r="C2388" i="4" s="1"/>
  <c r="C2814" i="4" s="1"/>
  <c r="C3240" i="4" s="1"/>
  <c r="D1961" i="4"/>
  <c r="D2387" i="4" s="1"/>
  <c r="D2813" i="4" s="1"/>
  <c r="D3239" i="4" s="1"/>
  <c r="E1960" i="4"/>
  <c r="E2386" i="4" s="1"/>
  <c r="E2812" i="4" s="1"/>
  <c r="E3238" i="4" s="1"/>
  <c r="A1958" i="4"/>
  <c r="A2384" i="4" s="1"/>
  <c r="A2810" i="4" s="1"/>
  <c r="A3236" i="4" s="1"/>
  <c r="B1957" i="4"/>
  <c r="B2383" i="4" s="1"/>
  <c r="B2809" i="4" s="1"/>
  <c r="B3235" i="4" s="1"/>
  <c r="C1956" i="4"/>
  <c r="C2382" i="4" s="1"/>
  <c r="C2808" i="4" s="1"/>
  <c r="C3234" i="4" s="1"/>
  <c r="D1955" i="4"/>
  <c r="D2381" i="4" s="1"/>
  <c r="D2807" i="4" s="1"/>
  <c r="D3233" i="4" s="1"/>
  <c r="E1954" i="4"/>
  <c r="E2380" i="4" s="1"/>
  <c r="E2806" i="4" s="1"/>
  <c r="E3232" i="4" s="1"/>
  <c r="A1952" i="4"/>
  <c r="A2378" i="4" s="1"/>
  <c r="A2804" i="4" s="1"/>
  <c r="A3230" i="4" s="1"/>
  <c r="B1951" i="4"/>
  <c r="B2377" i="4" s="1"/>
  <c r="B2803" i="4" s="1"/>
  <c r="B3229" i="4" s="1"/>
  <c r="C1950" i="4"/>
  <c r="C2376" i="4" s="1"/>
  <c r="C2802" i="4" s="1"/>
  <c r="C3228" i="4" s="1"/>
  <c r="D1949" i="4"/>
  <c r="D2375" i="4" s="1"/>
  <c r="D2801" i="4" s="1"/>
  <c r="D3227" i="4" s="1"/>
  <c r="E1948" i="4"/>
  <c r="E2374" i="4" s="1"/>
  <c r="E2800" i="4" s="1"/>
  <c r="E3226" i="4" s="1"/>
  <c r="A1946" i="4"/>
  <c r="A2372" i="4" s="1"/>
  <c r="A2798" i="4" s="1"/>
  <c r="A3224" i="4" s="1"/>
  <c r="B1945" i="4"/>
  <c r="B2371" i="4" s="1"/>
  <c r="B2797" i="4" s="1"/>
  <c r="B3223" i="4" s="1"/>
  <c r="C1944" i="4"/>
  <c r="C2370" i="4" s="1"/>
  <c r="C2796" i="4" s="1"/>
  <c r="C3222" i="4" s="1"/>
  <c r="D1943" i="4"/>
  <c r="D2369" i="4" s="1"/>
  <c r="D2795" i="4" s="1"/>
  <c r="D3221" i="4" s="1"/>
  <c r="E1942" i="4"/>
  <c r="E2368" i="4" s="1"/>
  <c r="E2794" i="4" s="1"/>
  <c r="E3220" i="4" s="1"/>
  <c r="A1940" i="4"/>
  <c r="A2366" i="4" s="1"/>
  <c r="A2792" i="4" s="1"/>
  <c r="A3218" i="4" s="1"/>
  <c r="B1939" i="4"/>
  <c r="B2365" i="4" s="1"/>
  <c r="B2791" i="4" s="1"/>
  <c r="B3217" i="4" s="1"/>
  <c r="C1938" i="4"/>
  <c r="C2364" i="4" s="1"/>
  <c r="C2790" i="4" s="1"/>
  <c r="C3216" i="4" s="1"/>
  <c r="D1937" i="4"/>
  <c r="D2363" i="4" s="1"/>
  <c r="D2789" i="4" s="1"/>
  <c r="D3215" i="4" s="1"/>
  <c r="E1936" i="4"/>
  <c r="E2362" i="4" s="1"/>
  <c r="E2788" i="4" s="1"/>
  <c r="E3214" i="4" s="1"/>
  <c r="A1934" i="4"/>
  <c r="A2360" i="4" s="1"/>
  <c r="A2786" i="4" s="1"/>
  <c r="A3212" i="4" s="1"/>
  <c r="B1933" i="4"/>
  <c r="B2359" i="4" s="1"/>
  <c r="B2785" i="4" s="1"/>
  <c r="B3211" i="4" s="1"/>
  <c r="C1932" i="4"/>
  <c r="C2358" i="4" s="1"/>
  <c r="C2784" i="4" s="1"/>
  <c r="C3210" i="4" s="1"/>
  <c r="D1931" i="4"/>
  <c r="D2357" i="4" s="1"/>
  <c r="D2783" i="4" s="1"/>
  <c r="D3209" i="4" s="1"/>
  <c r="E1930" i="4"/>
  <c r="E2356" i="4" s="1"/>
  <c r="E2782" i="4" s="1"/>
  <c r="E3208" i="4" s="1"/>
  <c r="A1928" i="4"/>
  <c r="A2354" i="4" s="1"/>
  <c r="A2780" i="4" s="1"/>
  <c r="A3206" i="4" s="1"/>
  <c r="B1927" i="4"/>
  <c r="B2353" i="4" s="1"/>
  <c r="B2779" i="4" s="1"/>
  <c r="B3205" i="4" s="1"/>
  <c r="C1926" i="4"/>
  <c r="C2352" i="4" s="1"/>
  <c r="C2778" i="4" s="1"/>
  <c r="C3204" i="4" s="1"/>
  <c r="D1925" i="4"/>
  <c r="D2351" i="4" s="1"/>
  <c r="D2777" i="4" s="1"/>
  <c r="D3203" i="4" s="1"/>
  <c r="E1924" i="4"/>
  <c r="E2350" i="4" s="1"/>
  <c r="E2776" i="4" s="1"/>
  <c r="E3202" i="4" s="1"/>
  <c r="A1922" i="4"/>
  <c r="A2348" i="4" s="1"/>
  <c r="A2774" i="4" s="1"/>
  <c r="A3200" i="4" s="1"/>
  <c r="B1921" i="4"/>
  <c r="B2347" i="4" s="1"/>
  <c r="B2773" i="4" s="1"/>
  <c r="B3199" i="4" s="1"/>
  <c r="C1920" i="4"/>
  <c r="C2346" i="4" s="1"/>
  <c r="C2772" i="4" s="1"/>
  <c r="C3198" i="4" s="1"/>
  <c r="D1919" i="4"/>
  <c r="D2345" i="4" s="1"/>
  <c r="D2771" i="4" s="1"/>
  <c r="D3197" i="4" s="1"/>
  <c r="E1918" i="4"/>
  <c r="E2344" i="4" s="1"/>
  <c r="E2770" i="4" s="1"/>
  <c r="E3196" i="4" s="1"/>
  <c r="A1916" i="4"/>
  <c r="A2342" i="4" s="1"/>
  <c r="A2768" i="4" s="1"/>
  <c r="A3194" i="4" s="1"/>
  <c r="B1915" i="4"/>
  <c r="B2341" i="4" s="1"/>
  <c r="B2767" i="4" s="1"/>
  <c r="B3193" i="4" s="1"/>
  <c r="C1914" i="4"/>
  <c r="C2340" i="4" s="1"/>
  <c r="C2766" i="4" s="1"/>
  <c r="C3192" i="4" s="1"/>
  <c r="D1913" i="4"/>
  <c r="D2339" i="4" s="1"/>
  <c r="D2765" i="4" s="1"/>
  <c r="D3191" i="4" s="1"/>
  <c r="E1912" i="4"/>
  <c r="E2338" i="4" s="1"/>
  <c r="E2764" i="4" s="1"/>
  <c r="E3190" i="4" s="1"/>
  <c r="A1910" i="4"/>
  <c r="A2336" i="4" s="1"/>
  <c r="A2762" i="4" s="1"/>
  <c r="A3188" i="4" s="1"/>
  <c r="B1909" i="4"/>
  <c r="B2335" i="4" s="1"/>
  <c r="B2761" i="4" s="1"/>
  <c r="B3187" i="4" s="1"/>
  <c r="C1908" i="4"/>
  <c r="C2334" i="4" s="1"/>
  <c r="C2760" i="4" s="1"/>
  <c r="C3186" i="4" s="1"/>
  <c r="D1907" i="4"/>
  <c r="D2333" i="4" s="1"/>
  <c r="D2759" i="4" s="1"/>
  <c r="D3185" i="4" s="1"/>
  <c r="E1906" i="4"/>
  <c r="E2332" i="4" s="1"/>
  <c r="E2758" i="4" s="1"/>
  <c r="E3184" i="4" s="1"/>
  <c r="A1904" i="4"/>
  <c r="A2330" i="4" s="1"/>
  <c r="A2756" i="4" s="1"/>
  <c r="A3182" i="4" s="1"/>
  <c r="B1903" i="4"/>
  <c r="B2329" i="4" s="1"/>
  <c r="B2755" i="4" s="1"/>
  <c r="B3181" i="4" s="1"/>
  <c r="C1902" i="4"/>
  <c r="C2328" i="4" s="1"/>
  <c r="C2754" i="4" s="1"/>
  <c r="C3180" i="4" s="1"/>
  <c r="D1901" i="4"/>
  <c r="D2327" i="4" s="1"/>
  <c r="D2753" i="4" s="1"/>
  <c r="D3179" i="4" s="1"/>
  <c r="E1900" i="4"/>
  <c r="E2326" i="4" s="1"/>
  <c r="E2752" i="4" s="1"/>
  <c r="E3178" i="4" s="1"/>
  <c r="A1898" i="4"/>
  <c r="A2324" i="4" s="1"/>
  <c r="A2750" i="4" s="1"/>
  <c r="A3176" i="4" s="1"/>
  <c r="B1897" i="4"/>
  <c r="B2323" i="4" s="1"/>
  <c r="B2749" i="4" s="1"/>
  <c r="B3175" i="4" s="1"/>
  <c r="C1896" i="4"/>
  <c r="C2322" i="4" s="1"/>
  <c r="C2748" i="4" s="1"/>
  <c r="C3174" i="4" s="1"/>
  <c r="D1895" i="4"/>
  <c r="D2321" i="4" s="1"/>
  <c r="D2747" i="4" s="1"/>
  <c r="D3173" i="4" s="1"/>
  <c r="E1894" i="4"/>
  <c r="E2320" i="4" s="1"/>
  <c r="E2746" i="4" s="1"/>
  <c r="E3172" i="4" s="1"/>
  <c r="A1892" i="4"/>
  <c r="A2318" i="4" s="1"/>
  <c r="A2744" i="4" s="1"/>
  <c r="A3170" i="4" s="1"/>
  <c r="B1891" i="4"/>
  <c r="B2317" i="4" s="1"/>
  <c r="B2743" i="4" s="1"/>
  <c r="B3169" i="4" s="1"/>
  <c r="C1890" i="4"/>
  <c r="C2316" i="4" s="1"/>
  <c r="C2742" i="4" s="1"/>
  <c r="C3168" i="4" s="1"/>
  <c r="D1889" i="4"/>
  <c r="D2315" i="4" s="1"/>
  <c r="D2741" i="4" s="1"/>
  <c r="D3167" i="4" s="1"/>
  <c r="E1888" i="4"/>
  <c r="E2314" i="4" s="1"/>
  <c r="E2740" i="4" s="1"/>
  <c r="E3166" i="4" s="1"/>
  <c r="A1886" i="4"/>
  <c r="A2312" i="4" s="1"/>
  <c r="A2738" i="4" s="1"/>
  <c r="A3164" i="4" s="1"/>
  <c r="B1885" i="4"/>
  <c r="B2311" i="4" s="1"/>
  <c r="B2737" i="4" s="1"/>
  <c r="B3163" i="4" s="1"/>
  <c r="C1884" i="4"/>
  <c r="C2310" i="4" s="1"/>
  <c r="C2736" i="4" s="1"/>
  <c r="C3162" i="4" s="1"/>
  <c r="D1883" i="4"/>
  <c r="D2309" i="4" s="1"/>
  <c r="D2735" i="4" s="1"/>
  <c r="D3161" i="4" s="1"/>
  <c r="E1882" i="4"/>
  <c r="E2308" i="4" s="1"/>
  <c r="E2734" i="4" s="1"/>
  <c r="E3160" i="4" s="1"/>
  <c r="A1880" i="4"/>
  <c r="A2306" i="4" s="1"/>
  <c r="A2732" i="4" s="1"/>
  <c r="A3158" i="4" s="1"/>
  <c r="B1879" i="4"/>
  <c r="B2305" i="4" s="1"/>
  <c r="B2731" i="4" s="1"/>
  <c r="B3157" i="4" s="1"/>
  <c r="C1878" i="4"/>
  <c r="C2304" i="4" s="1"/>
  <c r="C2730" i="4" s="1"/>
  <c r="C3156" i="4" s="1"/>
  <c r="D1877" i="4"/>
  <c r="D2303" i="4" s="1"/>
  <c r="D2729" i="4" s="1"/>
  <c r="D3155" i="4" s="1"/>
  <c r="E1876" i="4"/>
  <c r="E2302" i="4" s="1"/>
  <c r="E2728" i="4" s="1"/>
  <c r="E3154" i="4" s="1"/>
  <c r="A1874" i="4"/>
  <c r="A2300" i="4" s="1"/>
  <c r="A2726" i="4" s="1"/>
  <c r="A3152" i="4" s="1"/>
  <c r="B1873" i="4"/>
  <c r="B2299" i="4" s="1"/>
  <c r="B2725" i="4" s="1"/>
  <c r="B3151" i="4" s="1"/>
  <c r="C1872" i="4"/>
  <c r="C2298" i="4" s="1"/>
  <c r="C2724" i="4" s="1"/>
  <c r="C3150" i="4" s="1"/>
  <c r="D1871" i="4"/>
  <c r="D2297" i="4" s="1"/>
  <c r="D2723" i="4" s="1"/>
  <c r="D3149" i="4" s="1"/>
  <c r="E1870" i="4"/>
  <c r="E2296" i="4" s="1"/>
  <c r="E2722" i="4" s="1"/>
  <c r="E3148" i="4" s="1"/>
  <c r="A2058" i="4"/>
  <c r="A2484" i="4" s="1"/>
  <c r="A2910" i="4" s="1"/>
  <c r="A3336" i="4" s="1"/>
  <c r="B2057" i="4"/>
  <c r="B2483" i="4" s="1"/>
  <c r="B2909" i="4" s="1"/>
  <c r="B3335" i="4" s="1"/>
  <c r="C2056" i="4"/>
  <c r="C2482" i="4" s="1"/>
  <c r="C2908" i="4" s="1"/>
  <c r="C3334" i="4" s="1"/>
  <c r="D2055" i="4"/>
  <c r="D2481" i="4" s="1"/>
  <c r="D2907" i="4" s="1"/>
  <c r="D3333" i="4" s="1"/>
  <c r="E2054" i="4"/>
  <c r="E2480" i="4" s="1"/>
  <c r="E2906" i="4" s="1"/>
  <c r="E3332" i="4" s="1"/>
  <c r="A2052" i="4"/>
  <c r="A2478" i="4" s="1"/>
  <c r="A2904" i="4" s="1"/>
  <c r="A3330" i="4" s="1"/>
  <c r="B2051" i="4"/>
  <c r="B2477" i="4" s="1"/>
  <c r="B2903" i="4" s="1"/>
  <c r="B3329" i="4" s="1"/>
  <c r="C2050" i="4"/>
  <c r="C2476" i="4" s="1"/>
  <c r="C2902" i="4" s="1"/>
  <c r="C3328" i="4" s="1"/>
  <c r="D2049" i="4"/>
  <c r="D2475" i="4" s="1"/>
  <c r="D2901" i="4" s="1"/>
  <c r="D3327" i="4" s="1"/>
  <c r="E2048" i="4"/>
  <c r="E2474" i="4" s="1"/>
  <c r="E2900" i="4" s="1"/>
  <c r="E3326" i="4" s="1"/>
  <c r="A2046" i="4"/>
  <c r="A2472" i="4" s="1"/>
  <c r="A2898" i="4" s="1"/>
  <c r="A3324" i="4" s="1"/>
  <c r="B2045" i="4"/>
  <c r="B2471" i="4" s="1"/>
  <c r="B2897" i="4" s="1"/>
  <c r="B3323" i="4" s="1"/>
  <c r="C2044" i="4"/>
  <c r="C2470" i="4" s="1"/>
  <c r="C2896" i="4" s="1"/>
  <c r="C3322" i="4" s="1"/>
  <c r="D2043" i="4"/>
  <c r="D2469" i="4" s="1"/>
  <c r="D2895" i="4" s="1"/>
  <c r="D3321" i="4" s="1"/>
  <c r="E2042" i="4"/>
  <c r="E2468" i="4" s="1"/>
  <c r="E2894" i="4" s="1"/>
  <c r="E3320" i="4" s="1"/>
  <c r="A2040" i="4"/>
  <c r="A2466" i="4" s="1"/>
  <c r="A2892" i="4" s="1"/>
  <c r="A3318" i="4" s="1"/>
  <c r="B2039" i="4"/>
  <c r="B2465" i="4" s="1"/>
  <c r="B2891" i="4" s="1"/>
  <c r="B3317" i="4" s="1"/>
  <c r="C2038" i="4"/>
  <c r="C2464" i="4" s="1"/>
  <c r="C2890" i="4" s="1"/>
  <c r="C3316" i="4" s="1"/>
  <c r="D2037" i="4"/>
  <c r="D2463" i="4" s="1"/>
  <c r="D2889" i="4" s="1"/>
  <c r="D3315" i="4" s="1"/>
  <c r="E2036" i="4"/>
  <c r="E2462" i="4" s="1"/>
  <c r="E2888" i="4" s="1"/>
  <c r="E3314" i="4" s="1"/>
  <c r="A2034" i="4"/>
  <c r="A2460" i="4" s="1"/>
  <c r="A2886" i="4" s="1"/>
  <c r="A3312" i="4" s="1"/>
  <c r="B2033" i="4"/>
  <c r="B2459" i="4" s="1"/>
  <c r="B2885" i="4" s="1"/>
  <c r="B3311" i="4" s="1"/>
  <c r="C2032" i="4"/>
  <c r="C2458" i="4" s="1"/>
  <c r="C2884" i="4" s="1"/>
  <c r="C3310" i="4" s="1"/>
  <c r="D2031" i="4"/>
  <c r="D2457" i="4" s="1"/>
  <c r="D2883" i="4" s="1"/>
  <c r="D3309" i="4" s="1"/>
  <c r="E2030" i="4"/>
  <c r="E2456" i="4" s="1"/>
  <c r="E2882" i="4" s="1"/>
  <c r="E3308" i="4" s="1"/>
  <c r="A2028" i="4"/>
  <c r="A2454" i="4" s="1"/>
  <c r="A2880" i="4" s="1"/>
  <c r="A3306" i="4" s="1"/>
  <c r="B2027" i="4"/>
  <c r="B2453" i="4" s="1"/>
  <c r="B2879" i="4" s="1"/>
  <c r="B3305" i="4" s="1"/>
  <c r="C2026" i="4"/>
  <c r="C2452" i="4" s="1"/>
  <c r="C2878" i="4" s="1"/>
  <c r="C3304" i="4" s="1"/>
  <c r="D2025" i="4"/>
  <c r="D2451" i="4" s="1"/>
  <c r="D2877" i="4" s="1"/>
  <c r="D3303" i="4" s="1"/>
  <c r="E2024" i="4"/>
  <c r="E2450" i="4" s="1"/>
  <c r="E2876" i="4" s="1"/>
  <c r="E3302" i="4" s="1"/>
  <c r="A2022" i="4"/>
  <c r="A2448" i="4" s="1"/>
  <c r="A2874" i="4" s="1"/>
  <c r="A3300" i="4" s="1"/>
  <c r="B2021" i="4"/>
  <c r="B2447" i="4" s="1"/>
  <c r="B2873" i="4" s="1"/>
  <c r="B3299" i="4" s="1"/>
  <c r="C2020" i="4"/>
  <c r="C2446" i="4" s="1"/>
  <c r="C2872" i="4" s="1"/>
  <c r="C3298" i="4" s="1"/>
  <c r="D2019" i="4"/>
  <c r="D2445" i="4" s="1"/>
  <c r="D2871" i="4" s="1"/>
  <c r="D3297" i="4" s="1"/>
  <c r="E2018" i="4"/>
  <c r="E2444" i="4" s="1"/>
  <c r="E2870" i="4" s="1"/>
  <c r="E3296" i="4" s="1"/>
  <c r="A2016" i="4"/>
  <c r="A2442" i="4" s="1"/>
  <c r="A2868" i="4" s="1"/>
  <c r="A3294" i="4" s="1"/>
  <c r="B2091" i="4"/>
  <c r="B2517" i="4" s="1"/>
  <c r="B2943" i="4" s="1"/>
  <c r="B3369" i="4" s="1"/>
  <c r="C2090" i="4"/>
  <c r="C2516" i="4" s="1"/>
  <c r="C2942" i="4" s="1"/>
  <c r="C3368" i="4" s="1"/>
  <c r="D2089" i="4"/>
  <c r="D2515" i="4" s="1"/>
  <c r="D2941" i="4" s="1"/>
  <c r="D3367" i="4" s="1"/>
  <c r="E2088" i="4"/>
  <c r="E2514" i="4" s="1"/>
  <c r="E2940" i="4" s="1"/>
  <c r="E3366" i="4" s="1"/>
  <c r="A2086" i="4"/>
  <c r="A2512" i="4" s="1"/>
  <c r="A2938" i="4" s="1"/>
  <c r="A3364" i="4" s="1"/>
  <c r="B2085" i="4"/>
  <c r="B2511" i="4" s="1"/>
  <c r="B2937" i="4" s="1"/>
  <c r="B3363" i="4" s="1"/>
  <c r="C2084" i="4"/>
  <c r="C2510" i="4" s="1"/>
  <c r="C2936" i="4" s="1"/>
  <c r="C3362" i="4" s="1"/>
  <c r="D2083" i="4"/>
  <c r="D2509" i="4" s="1"/>
  <c r="D2935" i="4" s="1"/>
  <c r="D3361" i="4" s="1"/>
  <c r="E2082" i="4"/>
  <c r="E2508" i="4" s="1"/>
  <c r="E2934" i="4" s="1"/>
  <c r="E3360" i="4" s="1"/>
  <c r="A2080" i="4"/>
  <c r="A2506" i="4" s="1"/>
  <c r="A2932" i="4" s="1"/>
  <c r="A3358" i="4" s="1"/>
  <c r="B2079" i="4"/>
  <c r="B2505" i="4" s="1"/>
  <c r="B2931" i="4" s="1"/>
  <c r="B3357" i="4" s="1"/>
  <c r="C2078" i="4"/>
  <c r="C2504" i="4" s="1"/>
  <c r="C2930" i="4" s="1"/>
  <c r="C3356" i="4" s="1"/>
  <c r="D2077" i="4"/>
  <c r="D2503" i="4" s="1"/>
  <c r="D2929" i="4" s="1"/>
  <c r="D3355" i="4" s="1"/>
  <c r="E2076" i="4"/>
  <c r="E2502" i="4" s="1"/>
  <c r="E2928" i="4" s="1"/>
  <c r="E3354" i="4" s="1"/>
  <c r="A2074" i="4"/>
  <c r="A2500" i="4" s="1"/>
  <c r="A2926" i="4" s="1"/>
  <c r="A3352" i="4" s="1"/>
  <c r="B2073" i="4"/>
  <c r="B2499" i="4" s="1"/>
  <c r="B2925" i="4" s="1"/>
  <c r="B3351" i="4" s="1"/>
  <c r="C2072" i="4"/>
  <c r="C2498" i="4" s="1"/>
  <c r="C2924" i="4" s="1"/>
  <c r="C3350" i="4" s="1"/>
  <c r="D2071" i="4"/>
  <c r="D2497" i="4" s="1"/>
  <c r="D2923" i="4" s="1"/>
  <c r="D3349" i="4" s="1"/>
  <c r="E2070" i="4"/>
  <c r="E2496" i="4" s="1"/>
  <c r="E2922" i="4" s="1"/>
  <c r="E3348" i="4" s="1"/>
  <c r="A2068" i="4"/>
  <c r="A2494" i="4" s="1"/>
  <c r="A2920" i="4" s="1"/>
  <c r="A3346" i="4" s="1"/>
  <c r="B2067" i="4"/>
  <c r="B2493" i="4" s="1"/>
  <c r="B2919" i="4" s="1"/>
  <c r="B3345" i="4" s="1"/>
  <c r="C2066" i="4"/>
  <c r="C2492" i="4" s="1"/>
  <c r="C2918" i="4" s="1"/>
  <c r="C3344" i="4" s="1"/>
  <c r="D2065" i="4"/>
  <c r="D2491" i="4" s="1"/>
  <c r="D2917" i="4" s="1"/>
  <c r="D3343" i="4" s="1"/>
  <c r="E2064" i="4"/>
  <c r="E2490" i="4" s="1"/>
  <c r="E2916" i="4" s="1"/>
  <c r="E3342" i="4" s="1"/>
  <c r="A2062" i="4"/>
  <c r="A2488" i="4" s="1"/>
  <c r="A2914" i="4" s="1"/>
  <c r="A3340" i="4" s="1"/>
  <c r="B2061" i="4"/>
  <c r="B2487" i="4" s="1"/>
  <c r="B2913" i="4" s="1"/>
  <c r="B3339" i="4" s="1"/>
  <c r="C2060" i="4"/>
  <c r="C2486" i="4" s="1"/>
  <c r="C2912" i="4" s="1"/>
  <c r="C3338" i="4" s="1"/>
  <c r="D2059" i="4"/>
  <c r="D2485" i="4" s="1"/>
  <c r="D2911" i="4" s="1"/>
  <c r="D3337" i="4" s="1"/>
  <c r="A2125" i="4"/>
  <c r="A2551" i="4" s="1"/>
  <c r="A2977" i="4" s="1"/>
  <c r="A3403" i="4" s="1"/>
  <c r="B2124" i="4"/>
  <c r="B2550" i="4" s="1"/>
  <c r="B2976" i="4" s="1"/>
  <c r="B3402" i="4" s="1"/>
  <c r="C2123" i="4"/>
  <c r="C2549" i="4" s="1"/>
  <c r="C2975" i="4" s="1"/>
  <c r="C3401" i="4" s="1"/>
  <c r="D2122" i="4"/>
  <c r="D2548" i="4" s="1"/>
  <c r="D2974" i="4" s="1"/>
  <c r="D3400" i="4" s="1"/>
  <c r="E2121" i="4"/>
  <c r="E2547" i="4" s="1"/>
  <c r="E2973" i="4" s="1"/>
  <c r="E3399" i="4" s="1"/>
  <c r="A2119" i="4"/>
  <c r="A2545" i="4" s="1"/>
  <c r="A2971" i="4" s="1"/>
  <c r="A3397" i="4" s="1"/>
  <c r="B2118" i="4"/>
  <c r="B2544" i="4" s="1"/>
  <c r="B2970" i="4" s="1"/>
  <c r="B3396" i="4" s="1"/>
  <c r="C2117" i="4"/>
  <c r="C2543" i="4" s="1"/>
  <c r="C2969" i="4" s="1"/>
  <c r="C3395" i="4" s="1"/>
  <c r="D2116" i="4"/>
  <c r="D2542" i="4" s="1"/>
  <c r="D2968" i="4" s="1"/>
  <c r="D3394" i="4" s="1"/>
  <c r="E2115" i="4"/>
  <c r="E2541" i="4" s="1"/>
  <c r="E2967" i="4" s="1"/>
  <c r="E3393" i="4" s="1"/>
  <c r="A2113" i="4"/>
  <c r="A2539" i="4" s="1"/>
  <c r="A2965" i="4" s="1"/>
  <c r="A3391" i="4" s="1"/>
  <c r="B2112" i="4"/>
  <c r="B2538" i="4" s="1"/>
  <c r="B2964" i="4" s="1"/>
  <c r="B3390" i="4" s="1"/>
  <c r="C2111" i="4"/>
  <c r="C2537" i="4" s="1"/>
  <c r="C2963" i="4" s="1"/>
  <c r="C3389" i="4" s="1"/>
  <c r="D2110" i="4"/>
  <c r="D2536" i="4" s="1"/>
  <c r="D2962" i="4" s="1"/>
  <c r="D3388" i="4" s="1"/>
  <c r="E2109" i="4"/>
  <c r="E2535" i="4" s="1"/>
  <c r="E2961" i="4" s="1"/>
  <c r="E3387" i="4" s="1"/>
  <c r="A2107" i="4"/>
  <c r="A2533" i="4" s="1"/>
  <c r="A2959" i="4" s="1"/>
  <c r="A3385" i="4" s="1"/>
  <c r="B2106" i="4"/>
  <c r="B2532" i="4" s="1"/>
  <c r="B2958" i="4" s="1"/>
  <c r="B3384" i="4" s="1"/>
  <c r="C2105" i="4"/>
  <c r="C2531" i="4" s="1"/>
  <c r="C2957" i="4" s="1"/>
  <c r="C3383" i="4" s="1"/>
  <c r="D2104" i="4"/>
  <c r="D2530" i="4" s="1"/>
  <c r="D2956" i="4" s="1"/>
  <c r="D3382" i="4" s="1"/>
  <c r="E2103" i="4"/>
  <c r="E2529" i="4" s="1"/>
  <c r="E2955" i="4" s="1"/>
  <c r="E3381" i="4" s="1"/>
  <c r="A2101" i="4"/>
  <c r="A2527" i="4" s="1"/>
  <c r="A2953" i="4" s="1"/>
  <c r="A3379" i="4" s="1"/>
  <c r="B2100" i="4"/>
  <c r="B2526" i="4" s="1"/>
  <c r="B2952" i="4" s="1"/>
  <c r="B3378" i="4" s="1"/>
  <c r="C2129" i="4"/>
  <c r="C2555" i="4" s="1"/>
  <c r="C2981" i="4" s="1"/>
  <c r="C3407" i="4" s="1"/>
  <c r="D2128" i="4"/>
  <c r="D2554" i="4" s="1"/>
  <c r="D2980" i="4" s="1"/>
  <c r="D3406" i="4" s="1"/>
  <c r="E2127" i="4"/>
  <c r="E2553" i="4" s="1"/>
  <c r="E2979" i="4" s="1"/>
  <c r="E3405" i="4" s="1"/>
  <c r="B1283" i="4"/>
  <c r="F849" i="4"/>
  <c r="F1275" i="4" s="1"/>
  <c r="F1701" i="4" s="1"/>
  <c r="F843" i="4"/>
  <c r="F1269" i="4" s="1"/>
  <c r="F1695" i="4" s="1"/>
  <c r="F837" i="4"/>
  <c r="F1263" i="4" s="1"/>
  <c r="F1689" i="4" s="1"/>
  <c r="F831" i="4"/>
  <c r="F1257" i="4" s="1"/>
  <c r="F1683" i="4" s="1"/>
  <c r="F825" i="4"/>
  <c r="F1251" i="4" s="1"/>
  <c r="F1677" i="4" s="1"/>
  <c r="G724" i="4"/>
  <c r="G1150" i="4" s="1"/>
  <c r="G1576" i="4" s="1"/>
  <c r="P964" i="4"/>
  <c r="O955" i="4"/>
  <c r="P955" i="4" s="1"/>
  <c r="F1145" i="4"/>
  <c r="F1571" i="4" s="1"/>
  <c r="F851" i="4"/>
  <c r="F1277" i="4" s="1"/>
  <c r="F1703" i="4" s="1"/>
  <c r="F848" i="4"/>
  <c r="F1274" i="4" s="1"/>
  <c r="F1700" i="4" s="1"/>
  <c r="F845" i="4"/>
  <c r="F1271" i="4" s="1"/>
  <c r="F1697" i="4" s="1"/>
  <c r="F842" i="4"/>
  <c r="F1268" i="4" s="1"/>
  <c r="F1694" i="4" s="1"/>
  <c r="F839" i="4"/>
  <c r="F1265" i="4" s="1"/>
  <c r="F1691" i="4" s="1"/>
  <c r="F836" i="4"/>
  <c r="F1262" i="4" s="1"/>
  <c r="F1688" i="4" s="1"/>
  <c r="F833" i="4"/>
  <c r="F1259" i="4" s="1"/>
  <c r="F1685" i="4" s="1"/>
  <c r="F830" i="4"/>
  <c r="F1256" i="4" s="1"/>
  <c r="F1682" i="4" s="1"/>
  <c r="F827" i="4"/>
  <c r="F1253" i="4" s="1"/>
  <c r="F1679" i="4" s="1"/>
  <c r="F824" i="4"/>
  <c r="F1250" i="4" s="1"/>
  <c r="F1676" i="4" s="1"/>
  <c r="G850" i="4"/>
  <c r="G1276" i="4" s="1"/>
  <c r="G1702" i="4" s="1"/>
  <c r="G847" i="4"/>
  <c r="G1273" i="4" s="1"/>
  <c r="G1699" i="4" s="1"/>
  <c r="G844" i="4"/>
  <c r="G1270" i="4" s="1"/>
  <c r="G1696" i="4" s="1"/>
  <c r="G841" i="4"/>
  <c r="G1267" i="4" s="1"/>
  <c r="G1693" i="4" s="1"/>
  <c r="G838" i="4"/>
  <c r="G1264" i="4" s="1"/>
  <c r="G1690" i="4" s="1"/>
  <c r="G835" i="4"/>
  <c r="G1261" i="4" s="1"/>
  <c r="G1687" i="4" s="1"/>
  <c r="G832" i="4"/>
  <c r="G1258" i="4" s="1"/>
  <c r="G1684" i="4" s="1"/>
  <c r="G829" i="4"/>
  <c r="G1255" i="4" s="1"/>
  <c r="G1681" i="4" s="1"/>
  <c r="G826" i="4"/>
  <c r="G1252" i="4" s="1"/>
  <c r="G1678" i="4" s="1"/>
  <c r="G823" i="4"/>
  <c r="G1249" i="4" s="1"/>
  <c r="G1675" i="4" s="1"/>
  <c r="F846" i="4"/>
  <c r="F1272" i="4" s="1"/>
  <c r="F1698" i="4" s="1"/>
  <c r="F840" i="4"/>
  <c r="F1266" i="4" s="1"/>
  <c r="F1692" i="4" s="1"/>
  <c r="F834" i="4"/>
  <c r="F1260" i="4" s="1"/>
  <c r="F1686" i="4" s="1"/>
  <c r="F828" i="4"/>
  <c r="F1254" i="4" s="1"/>
  <c r="F1680" i="4" s="1"/>
  <c r="F822" i="4"/>
  <c r="F1248" i="4" s="1"/>
  <c r="F1674" i="4" s="1"/>
  <c r="O866" i="4"/>
  <c r="P866" i="4" s="1"/>
  <c r="O869" i="4"/>
  <c r="P869" i="4" s="1"/>
  <c r="O872" i="4"/>
  <c r="P872" i="4" s="1"/>
  <c r="O875" i="4"/>
  <c r="P875" i="4" s="1"/>
  <c r="O878" i="4"/>
  <c r="P878" i="4" s="1"/>
  <c r="O881" i="4"/>
  <c r="P881" i="4" s="1"/>
  <c r="O884" i="4"/>
  <c r="P884" i="4" s="1"/>
  <c r="O887" i="4"/>
  <c r="P887" i="4" s="1"/>
  <c r="O890" i="4"/>
  <c r="P890" i="4" s="1"/>
  <c r="O893" i="4"/>
  <c r="P893" i="4" s="1"/>
  <c r="O896" i="4"/>
  <c r="P896" i="4" s="1"/>
  <c r="O899" i="4"/>
  <c r="P899" i="4" s="1"/>
  <c r="O902" i="4"/>
  <c r="P902" i="4" s="1"/>
  <c r="O905" i="4"/>
  <c r="P905" i="4" s="1"/>
  <c r="O908" i="4"/>
  <c r="P908" i="4" s="1"/>
  <c r="O911" i="4"/>
  <c r="P911" i="4" s="1"/>
  <c r="O914" i="4"/>
  <c r="P914" i="4" s="1"/>
  <c r="O917" i="4"/>
  <c r="P917" i="4" s="1"/>
  <c r="O923" i="4"/>
  <c r="P923" i="4" s="1"/>
  <c r="O926" i="4"/>
  <c r="P926" i="4" s="1"/>
  <c r="O929" i="4"/>
  <c r="P929" i="4" s="1"/>
  <c r="O932" i="4"/>
  <c r="P932" i="4" s="1"/>
  <c r="O935" i="4"/>
  <c r="P935" i="4" s="1"/>
  <c r="O941" i="4"/>
  <c r="P941" i="4" s="1"/>
  <c r="O944" i="4"/>
  <c r="P944" i="4" s="1"/>
  <c r="O950" i="4"/>
  <c r="P950" i="4" s="1"/>
  <c r="O954" i="4"/>
  <c r="P954" i="4" s="1"/>
  <c r="F850" i="4"/>
  <c r="F1276" i="4" s="1"/>
  <c r="F1702" i="4" s="1"/>
  <c r="F844" i="4"/>
  <c r="F1270" i="4" s="1"/>
  <c r="F1696" i="4" s="1"/>
  <c r="F838" i="4"/>
  <c r="F1264" i="4" s="1"/>
  <c r="F832" i="4"/>
  <c r="F1258" i="4" s="1"/>
  <c r="F1684" i="4" s="1"/>
  <c r="F826" i="4"/>
  <c r="F1252" i="4" s="1"/>
  <c r="O864" i="4"/>
  <c r="P864" i="4" s="1"/>
  <c r="O867" i="4"/>
  <c r="P867" i="4" s="1"/>
  <c r="O870" i="4"/>
  <c r="P870" i="4" s="1"/>
  <c r="O873" i="4"/>
  <c r="P873" i="4" s="1"/>
  <c r="O876" i="4"/>
  <c r="P876" i="4" s="1"/>
  <c r="O879" i="4"/>
  <c r="P879" i="4" s="1"/>
  <c r="O882" i="4"/>
  <c r="P882" i="4" s="1"/>
  <c r="O885" i="4"/>
  <c r="P885" i="4" s="1"/>
  <c r="O888" i="4"/>
  <c r="P888" i="4" s="1"/>
  <c r="O891" i="4"/>
  <c r="P891" i="4" s="1"/>
  <c r="O894" i="4"/>
  <c r="P894" i="4" s="1"/>
  <c r="O897" i="4"/>
  <c r="P897" i="4" s="1"/>
  <c r="O900" i="4"/>
  <c r="P900" i="4" s="1"/>
  <c r="O903" i="4"/>
  <c r="P903" i="4" s="1"/>
  <c r="O906" i="4"/>
  <c r="P906" i="4" s="1"/>
  <c r="O912" i="4"/>
  <c r="P912" i="4" s="1"/>
  <c r="O918" i="4"/>
  <c r="P918" i="4" s="1"/>
  <c r="O921" i="4"/>
  <c r="P921" i="4" s="1"/>
  <c r="O924" i="4"/>
  <c r="P924" i="4" s="1"/>
  <c r="O927" i="4"/>
  <c r="P927" i="4" s="1"/>
  <c r="O936" i="4"/>
  <c r="P936" i="4" s="1"/>
  <c r="O942" i="4"/>
  <c r="P942" i="4" s="1"/>
  <c r="O948" i="4"/>
  <c r="P948" i="4" s="1"/>
  <c r="O951" i="4"/>
  <c r="P951" i="4" s="1"/>
  <c r="P865" i="4"/>
  <c r="P868" i="4"/>
  <c r="P871" i="4"/>
  <c r="P874" i="4"/>
  <c r="P877" i="4"/>
  <c r="P880" i="4"/>
  <c r="P883" i="4"/>
  <c r="P886" i="4"/>
  <c r="P889" i="4"/>
  <c r="P892" i="4"/>
  <c r="P895" i="4"/>
  <c r="P898" i="4"/>
  <c r="P901" i="4"/>
  <c r="P904" i="4"/>
  <c r="P907" i="4"/>
  <c r="P913" i="4"/>
  <c r="P922" i="4"/>
  <c r="P925" i="4"/>
  <c r="P928" i="4"/>
  <c r="P937" i="4"/>
  <c r="P940" i="4"/>
  <c r="P943" i="4"/>
  <c r="P949" i="4"/>
  <c r="O966" i="4"/>
  <c r="P966" i="4" s="1"/>
  <c r="O960" i="4"/>
  <c r="P960" i="4" s="1"/>
  <c r="O957" i="4"/>
  <c r="P957" i="4" s="1"/>
  <c r="F847" i="4"/>
  <c r="F841" i="4"/>
  <c r="F835" i="4"/>
  <c r="F829" i="4"/>
  <c r="F823" i="4"/>
  <c r="G849" i="4"/>
  <c r="G1275" i="4" s="1"/>
  <c r="G1701" i="4" s="1"/>
  <c r="G846" i="4"/>
  <c r="G1272" i="4" s="1"/>
  <c r="G1698" i="4" s="1"/>
  <c r="G843" i="4"/>
  <c r="G1269" i="4" s="1"/>
  <c r="G840" i="4"/>
  <c r="G1266" i="4" s="1"/>
  <c r="G1692" i="4" s="1"/>
  <c r="G837" i="4"/>
  <c r="G1263" i="4" s="1"/>
  <c r="G1689" i="4" s="1"/>
  <c r="G834" i="4"/>
  <c r="G1260" i="4" s="1"/>
  <c r="G1686" i="4" s="1"/>
  <c r="G831" i="4"/>
  <c r="G1257" i="4" s="1"/>
  <c r="G1683" i="4" s="1"/>
  <c r="G828" i="4"/>
  <c r="G1254" i="4" s="1"/>
  <c r="G1680" i="4" s="1"/>
  <c r="G825" i="4"/>
  <c r="G1251" i="4" s="1"/>
  <c r="G1677" i="4" s="1"/>
  <c r="G822" i="4"/>
  <c r="M863" i="4"/>
  <c r="P979" i="4"/>
  <c r="G851" i="4"/>
  <c r="G1277" i="4" s="1"/>
  <c r="G1703" i="4" s="1"/>
  <c r="G848" i="4"/>
  <c r="G1274" i="4" s="1"/>
  <c r="G1700" i="4" s="1"/>
  <c r="G845" i="4"/>
  <c r="G1271" i="4" s="1"/>
  <c r="G1697" i="4" s="1"/>
  <c r="G842" i="4"/>
  <c r="G1268" i="4" s="1"/>
  <c r="G1694" i="4" s="1"/>
  <c r="G839" i="4"/>
  <c r="G1265" i="4" s="1"/>
  <c r="G1691" i="4" s="1"/>
  <c r="G836" i="4"/>
  <c r="G1262" i="4" s="1"/>
  <c r="G1688" i="4" s="1"/>
  <c r="G833" i="4"/>
  <c r="G1259" i="4" s="1"/>
  <c r="G1685" i="4" s="1"/>
  <c r="G830" i="4"/>
  <c r="G1256" i="4" s="1"/>
  <c r="G1682" i="4" s="1"/>
  <c r="G827" i="4"/>
  <c r="G1253" i="4" s="1"/>
  <c r="G1679" i="4" s="1"/>
  <c r="G824" i="4"/>
  <c r="G1250" i="4" s="1"/>
  <c r="G1676" i="4" s="1"/>
  <c r="O972" i="4"/>
  <c r="P972" i="4" s="1"/>
  <c r="O978" i="4"/>
  <c r="P978" i="4" s="1"/>
  <c r="P953" i="4"/>
  <c r="P956" i="4"/>
  <c r="P959" i="4"/>
  <c r="P965" i="4"/>
  <c r="P968" i="4"/>
  <c r="P975" i="4"/>
  <c r="F727" i="4"/>
  <c r="F1153" i="4" s="1"/>
  <c r="F1579" i="4" s="1"/>
  <c r="F685" i="4"/>
  <c r="F1111" i="4" s="1"/>
  <c r="F1537" i="4" s="1"/>
  <c r="F811" i="4"/>
  <c r="F1237" i="4" s="1"/>
  <c r="F1663" i="4" s="1"/>
  <c r="F640" i="4"/>
  <c r="F1066" i="4" s="1"/>
  <c r="F1492" i="4" s="1"/>
  <c r="H424" i="4"/>
  <c r="N424" i="4" s="1"/>
  <c r="F810" i="4"/>
  <c r="F1236" i="4" s="1"/>
  <c r="F1662" i="4" s="1"/>
  <c r="G806" i="4"/>
  <c r="G1232" i="4" s="1"/>
  <c r="G1658" i="4" s="1"/>
  <c r="F768" i="4"/>
  <c r="F1194" i="4" s="1"/>
  <c r="F1620" i="4" s="1"/>
  <c r="G770" i="4"/>
  <c r="G1196" i="4" s="1"/>
  <c r="G1622" i="4" s="1"/>
  <c r="G764" i="4"/>
  <c r="G1190" i="4" s="1"/>
  <c r="G1616" i="4" s="1"/>
  <c r="F812" i="4"/>
  <c r="F1238" i="4" s="1"/>
  <c r="F1664" i="4" s="1"/>
  <c r="F806" i="4"/>
  <c r="F1232" i="4" s="1"/>
  <c r="F1658" i="4" s="1"/>
  <c r="F800" i="4"/>
  <c r="F1226" i="4" s="1"/>
  <c r="F1652" i="4" s="1"/>
  <c r="F794" i="4"/>
  <c r="F1220" i="4" s="1"/>
  <c r="F1646" i="4" s="1"/>
  <c r="F788" i="4"/>
  <c r="F1214" i="4" s="1"/>
  <c r="F1640" i="4" s="1"/>
  <c r="F785" i="4"/>
  <c r="F1211" i="4" s="1"/>
  <c r="F1637" i="4" s="1"/>
  <c r="G811" i="4"/>
  <c r="G1237" i="4" s="1"/>
  <c r="G1663" i="4" s="1"/>
  <c r="G805" i="4"/>
  <c r="G1231" i="4" s="1"/>
  <c r="G1657" i="4" s="1"/>
  <c r="G799" i="4"/>
  <c r="G1225" i="4" s="1"/>
  <c r="G1651" i="4" s="1"/>
  <c r="G793" i="4"/>
  <c r="G1219" i="4" s="1"/>
  <c r="G1645" i="4" s="1"/>
  <c r="G787" i="4"/>
  <c r="G1213" i="4" s="1"/>
  <c r="G1639" i="4" s="1"/>
  <c r="G781" i="4"/>
  <c r="G1207" i="4" s="1"/>
  <c r="G1633" i="4" s="1"/>
  <c r="G769" i="4"/>
  <c r="G1195" i="4" s="1"/>
  <c r="G1621" i="4" s="1"/>
  <c r="G686" i="4"/>
  <c r="G1112" i="4" s="1"/>
  <c r="G1538" i="4" s="1"/>
  <c r="G584" i="4"/>
  <c r="G1010" i="4" s="1"/>
  <c r="G1436" i="4" s="1"/>
  <c r="F701" i="4"/>
  <c r="F1127" i="4" s="1"/>
  <c r="F1553" i="4" s="1"/>
  <c r="F689" i="4"/>
  <c r="F1115" i="4" s="1"/>
  <c r="F1541" i="4" s="1"/>
  <c r="F653" i="4"/>
  <c r="F1079" i="4" s="1"/>
  <c r="F1505" i="4" s="1"/>
  <c r="F695" i="4"/>
  <c r="F1121" i="4" s="1"/>
  <c r="F1547" i="4" s="1"/>
  <c r="F683" i="4"/>
  <c r="F1109" i="4" s="1"/>
  <c r="F1535" i="4" s="1"/>
  <c r="F671" i="4"/>
  <c r="F1097" i="4" s="1"/>
  <c r="F1523" i="4" s="1"/>
  <c r="F665" i="4"/>
  <c r="F1091" i="4" s="1"/>
  <c r="F1517" i="4" s="1"/>
  <c r="F647" i="4"/>
  <c r="F1073" i="4" s="1"/>
  <c r="F1499" i="4" s="1"/>
  <c r="F635" i="4"/>
  <c r="F1061" i="4" s="1"/>
  <c r="F1487" i="4" s="1"/>
  <c r="F623" i="4"/>
  <c r="F1049" i="4" s="1"/>
  <c r="F1475" i="4" s="1"/>
  <c r="G622" i="4"/>
  <c r="G1048" i="4" s="1"/>
  <c r="G1474" i="4" s="1"/>
  <c r="G610" i="4"/>
  <c r="G1036" i="4" s="1"/>
  <c r="G1462" i="4" s="1"/>
  <c r="G808" i="4"/>
  <c r="G1234" i="4" s="1"/>
  <c r="G1660" i="4" s="1"/>
  <c r="F721" i="4"/>
  <c r="F1147" i="4" s="1"/>
  <c r="F1573" i="4" s="1"/>
  <c r="G634" i="4"/>
  <c r="G1060" i="4" s="1"/>
  <c r="G1486" i="4" s="1"/>
  <c r="G727" i="4"/>
  <c r="G1153" i="4" s="1"/>
  <c r="G1579" i="4" s="1"/>
  <c r="F602" i="4"/>
  <c r="F1028" i="4" s="1"/>
  <c r="F1454" i="4" s="1"/>
  <c r="G813" i="4"/>
  <c r="G1239" i="4" s="1"/>
  <c r="G1665" i="4" s="1"/>
  <c r="G810" i="4"/>
  <c r="G1236" i="4" s="1"/>
  <c r="G1662" i="4" s="1"/>
  <c r="G807" i="4"/>
  <c r="G1233" i="4" s="1"/>
  <c r="G1659" i="4" s="1"/>
  <c r="G804" i="4"/>
  <c r="G1230" i="4" s="1"/>
  <c r="G1656" i="4" s="1"/>
  <c r="G801" i="4"/>
  <c r="G1227" i="4" s="1"/>
  <c r="G1653" i="4" s="1"/>
  <c r="G798" i="4"/>
  <c r="G1224" i="4" s="1"/>
  <c r="G1650" i="4" s="1"/>
  <c r="G795" i="4"/>
  <c r="G1221" i="4" s="1"/>
  <c r="G1647" i="4" s="1"/>
  <c r="G792" i="4"/>
  <c r="G1218" i="4" s="1"/>
  <c r="G1644" i="4" s="1"/>
  <c r="G789" i="4"/>
  <c r="G1215" i="4" s="1"/>
  <c r="G1641" i="4" s="1"/>
  <c r="G786" i="4"/>
  <c r="G1212" i="4" s="1"/>
  <c r="G1638" i="4" s="1"/>
  <c r="G783" i="4"/>
  <c r="G1209" i="4" s="1"/>
  <c r="G1635" i="4" s="1"/>
  <c r="G777" i="4"/>
  <c r="G1203" i="4" s="1"/>
  <c r="G1629" i="4" s="1"/>
  <c r="G771" i="4"/>
  <c r="G1197" i="4" s="1"/>
  <c r="G1623" i="4" s="1"/>
  <c r="G765" i="4"/>
  <c r="G1191" i="4" s="1"/>
  <c r="G1617" i="4" s="1"/>
  <c r="G759" i="4"/>
  <c r="G1185" i="4" s="1"/>
  <c r="G1611" i="4" s="1"/>
  <c r="G753" i="4"/>
  <c r="G1179" i="4" s="1"/>
  <c r="G1605" i="4" s="1"/>
  <c r="G747" i="4"/>
  <c r="G1173" i="4" s="1"/>
  <c r="G1599" i="4" s="1"/>
  <c r="G741" i="4"/>
  <c r="G1167" i="4" s="1"/>
  <c r="G1593" i="4" s="1"/>
  <c r="G735" i="4"/>
  <c r="G1161" i="4" s="1"/>
  <c r="G1587" i="4" s="1"/>
  <c r="G732" i="4"/>
  <c r="G1158" i="4" s="1"/>
  <c r="G1584" i="4" s="1"/>
  <c r="G729" i="4"/>
  <c r="G1155" i="4" s="1"/>
  <c r="G1581" i="4" s="1"/>
  <c r="G726" i="4"/>
  <c r="G1152" i="4" s="1"/>
  <c r="G1578" i="4" s="1"/>
  <c r="G723" i="4"/>
  <c r="G1149" i="4" s="1"/>
  <c r="G1575" i="4" s="1"/>
  <c r="G720" i="4"/>
  <c r="G1146" i="4" s="1"/>
  <c r="G1572" i="4" s="1"/>
  <c r="G717" i="4"/>
  <c r="G1143" i="4" s="1"/>
  <c r="G1569" i="4" s="1"/>
  <c r="G714" i="4"/>
  <c r="G1140" i="4" s="1"/>
  <c r="G1566" i="4" s="1"/>
  <c r="G711" i="4"/>
  <c r="G1137" i="4" s="1"/>
  <c r="G1563" i="4" s="1"/>
  <c r="G708" i="4"/>
  <c r="G1134" i="4" s="1"/>
  <c r="G1560" i="4" s="1"/>
  <c r="G705" i="4"/>
  <c r="G1131" i="4" s="1"/>
  <c r="G1557" i="4" s="1"/>
  <c r="G702" i="4"/>
  <c r="G1128" i="4" s="1"/>
  <c r="G1554" i="4" s="1"/>
  <c r="G699" i="4"/>
  <c r="G1125" i="4" s="1"/>
  <c r="G1551" i="4" s="1"/>
  <c r="G696" i="4"/>
  <c r="G1122" i="4" s="1"/>
  <c r="G1548" i="4" s="1"/>
  <c r="G693" i="4"/>
  <c r="G1119" i="4" s="1"/>
  <c r="G1545" i="4" s="1"/>
  <c r="G690" i="4"/>
  <c r="G1116" i="4" s="1"/>
  <c r="G1542" i="4" s="1"/>
  <c r="G687" i="4"/>
  <c r="G1113" i="4" s="1"/>
  <c r="G1539" i="4" s="1"/>
  <c r="G684" i="4"/>
  <c r="G1110" i="4" s="1"/>
  <c r="G1536" i="4" s="1"/>
  <c r="G681" i="4"/>
  <c r="G1107" i="4" s="1"/>
  <c r="G1533" i="4" s="1"/>
  <c r="G678" i="4"/>
  <c r="G1104" i="4" s="1"/>
  <c r="G1530" i="4" s="1"/>
  <c r="G675" i="4"/>
  <c r="G1101" i="4" s="1"/>
  <c r="G1527" i="4" s="1"/>
  <c r="G672" i="4"/>
  <c r="G1098" i="4" s="1"/>
  <c r="G1524" i="4" s="1"/>
  <c r="G669" i="4"/>
  <c r="G1095" i="4" s="1"/>
  <c r="G1521" i="4" s="1"/>
  <c r="G666" i="4"/>
  <c r="G1092" i="4" s="1"/>
  <c r="G1518" i="4" s="1"/>
  <c r="G663" i="4"/>
  <c r="G1089" i="4" s="1"/>
  <c r="G1515" i="4" s="1"/>
  <c r="G660" i="4"/>
  <c r="G1086" i="4" s="1"/>
  <c r="G1512" i="4" s="1"/>
  <c r="G657" i="4"/>
  <c r="G1083" i="4" s="1"/>
  <c r="G1509" i="4" s="1"/>
  <c r="G654" i="4"/>
  <c r="G1080" i="4" s="1"/>
  <c r="G1506" i="4" s="1"/>
  <c r="G651" i="4"/>
  <c r="G1077" i="4" s="1"/>
  <c r="G1503" i="4" s="1"/>
  <c r="G648" i="4"/>
  <c r="G1074" i="4" s="1"/>
  <c r="G1500" i="4" s="1"/>
  <c r="G645" i="4"/>
  <c r="G1071" i="4" s="1"/>
  <c r="G1497" i="4" s="1"/>
  <c r="G642" i="4"/>
  <c r="G1068" i="4" s="1"/>
  <c r="G1494" i="4" s="1"/>
  <c r="G639" i="4"/>
  <c r="G1065" i="4" s="1"/>
  <c r="G1491" i="4" s="1"/>
  <c r="G636" i="4"/>
  <c r="G1062" i="4" s="1"/>
  <c r="G1488" i="4" s="1"/>
  <c r="G633" i="4"/>
  <c r="G1059" i="4" s="1"/>
  <c r="G1485" i="4" s="1"/>
  <c r="G630" i="4"/>
  <c r="G1056" i="4" s="1"/>
  <c r="G1482" i="4" s="1"/>
  <c r="G627" i="4"/>
  <c r="G1053" i="4" s="1"/>
  <c r="G1479" i="4" s="1"/>
  <c r="G624" i="4"/>
  <c r="G1050" i="4" s="1"/>
  <c r="G1476" i="4" s="1"/>
  <c r="G621" i="4"/>
  <c r="G1047" i="4" s="1"/>
  <c r="G1473" i="4" s="1"/>
  <c r="G616" i="4"/>
  <c r="G1042" i="4" s="1"/>
  <c r="G1468" i="4" s="1"/>
  <c r="G604" i="4"/>
  <c r="G1030" i="4" s="1"/>
  <c r="G1456" i="4" s="1"/>
  <c r="G592" i="4"/>
  <c r="G1018" i="4" s="1"/>
  <c r="G1444" i="4" s="1"/>
  <c r="F771" i="4"/>
  <c r="F765" i="4"/>
  <c r="F720" i="4"/>
  <c r="F1146" i="4" s="1"/>
  <c r="F1572" i="4" s="1"/>
  <c r="F594" i="4"/>
  <c r="F1020" i="4" s="1"/>
  <c r="F1446" i="4" s="1"/>
  <c r="F677" i="4"/>
  <c r="F1103" i="4" s="1"/>
  <c r="F1529" i="4" s="1"/>
  <c r="F659" i="4"/>
  <c r="F1085" i="4" s="1"/>
  <c r="F1511" i="4" s="1"/>
  <c r="F641" i="4"/>
  <c r="F1067" i="4" s="1"/>
  <c r="F1493" i="4" s="1"/>
  <c r="F629" i="4"/>
  <c r="F1055" i="4" s="1"/>
  <c r="F1481" i="4" s="1"/>
  <c r="G640" i="4"/>
  <c r="G628" i="4"/>
  <c r="G1054" i="4" s="1"/>
  <c r="G1480" i="4" s="1"/>
  <c r="G598" i="4"/>
  <c r="G1024" i="4" s="1"/>
  <c r="G1450" i="4" s="1"/>
  <c r="G780" i="4"/>
  <c r="G1206" i="4" s="1"/>
  <c r="G1632" i="4" s="1"/>
  <c r="G774" i="4"/>
  <c r="G1200" i="4" s="1"/>
  <c r="G1626" i="4" s="1"/>
  <c r="G768" i="4"/>
  <c r="G1194" i="4" s="1"/>
  <c r="G1620" i="4" s="1"/>
  <c r="G762" i="4"/>
  <c r="G1188" i="4" s="1"/>
  <c r="G1614" i="4" s="1"/>
  <c r="G756" i="4"/>
  <c r="G1182" i="4" s="1"/>
  <c r="G1608" i="4" s="1"/>
  <c r="G750" i="4"/>
  <c r="G1176" i="4" s="1"/>
  <c r="G1602" i="4" s="1"/>
  <c r="G744" i="4"/>
  <c r="G1170" i="4" s="1"/>
  <c r="G1596" i="4" s="1"/>
  <c r="G738" i="4"/>
  <c r="G1164" i="4" s="1"/>
  <c r="G1590" i="4" s="1"/>
  <c r="F807" i="4"/>
  <c r="F1233" i="4" s="1"/>
  <c r="F1659" i="4" s="1"/>
  <c r="F774" i="4"/>
  <c r="F1200" i="4" s="1"/>
  <c r="F1626" i="4" s="1"/>
  <c r="F723" i="4"/>
  <c r="F1149" i="4" s="1"/>
  <c r="F1575" i="4" s="1"/>
  <c r="G812" i="4"/>
  <c r="G1238" i="4" s="1"/>
  <c r="G1664" i="4" s="1"/>
  <c r="G773" i="4"/>
  <c r="G1199" i="4" s="1"/>
  <c r="G1625" i="4" s="1"/>
  <c r="G767" i="4"/>
  <c r="G1193" i="4" s="1"/>
  <c r="G1619" i="4" s="1"/>
  <c r="G722" i="4"/>
  <c r="G1148" i="4" s="1"/>
  <c r="G1574" i="4" s="1"/>
  <c r="G704" i="4"/>
  <c r="G1130" i="4" s="1"/>
  <c r="G1556" i="4" s="1"/>
  <c r="F809" i="4"/>
  <c r="F1235" i="4" s="1"/>
  <c r="F1661" i="4" s="1"/>
  <c r="F803" i="4"/>
  <c r="F1229" i="4" s="1"/>
  <c r="F1655" i="4" s="1"/>
  <c r="F797" i="4"/>
  <c r="F1223" i="4" s="1"/>
  <c r="F1649" i="4" s="1"/>
  <c r="F791" i="4"/>
  <c r="F1217" i="4" s="1"/>
  <c r="F1643" i="4" s="1"/>
  <c r="F782" i="4"/>
  <c r="F1208" i="4" s="1"/>
  <c r="F1634" i="4" s="1"/>
  <c r="H356" i="4"/>
  <c r="N356" i="4" s="1"/>
  <c r="F779" i="4"/>
  <c r="F1205" i="4" s="1"/>
  <c r="F1631" i="4" s="1"/>
  <c r="F776" i="4"/>
  <c r="F1202" i="4" s="1"/>
  <c r="F1628" i="4" s="1"/>
  <c r="F773" i="4"/>
  <c r="F1199" i="4" s="1"/>
  <c r="F770" i="4"/>
  <c r="F767" i="4"/>
  <c r="F1193" i="4" s="1"/>
  <c r="F1619" i="4" s="1"/>
  <c r="F764" i="4"/>
  <c r="F1190" i="4" s="1"/>
  <c r="F1616" i="4" s="1"/>
  <c r="F761" i="4"/>
  <c r="F1187" i="4" s="1"/>
  <c r="F1613" i="4" s="1"/>
  <c r="F758" i="4"/>
  <c r="F1184" i="4" s="1"/>
  <c r="F1610" i="4" s="1"/>
  <c r="F755" i="4"/>
  <c r="F1181" i="4" s="1"/>
  <c r="F1607" i="4" s="1"/>
  <c r="F752" i="4"/>
  <c r="F1178" i="4" s="1"/>
  <c r="F1604" i="4" s="1"/>
  <c r="F749" i="4"/>
  <c r="F1175" i="4" s="1"/>
  <c r="F1601" i="4" s="1"/>
  <c r="F686" i="4"/>
  <c r="F1112" i="4" s="1"/>
  <c r="F1538" i="4" s="1"/>
  <c r="F1964" i="4" s="1"/>
  <c r="F2390" i="4" s="1"/>
  <c r="F2816" i="4" s="1"/>
  <c r="F3242" i="4" s="1"/>
  <c r="G775" i="4"/>
  <c r="G1201" i="4" s="1"/>
  <c r="G1627" i="4" s="1"/>
  <c r="G772" i="4"/>
  <c r="G1198" i="4" s="1"/>
  <c r="G1624" i="4" s="1"/>
  <c r="G766" i="4"/>
  <c r="G1192" i="4" s="1"/>
  <c r="G1618" i="4" s="1"/>
  <c r="G718" i="4"/>
  <c r="G1144" i="4" s="1"/>
  <c r="G1570" i="4" s="1"/>
  <c r="G637" i="4"/>
  <c r="G1063" i="4" s="1"/>
  <c r="G1489" i="4" s="1"/>
  <c r="F813" i="4"/>
  <c r="F1239" i="4" s="1"/>
  <c r="F1665" i="4" s="1"/>
  <c r="F804" i="4"/>
  <c r="F1230" i="4" s="1"/>
  <c r="F1656" i="4" s="1"/>
  <c r="F801" i="4"/>
  <c r="F1227" i="4" s="1"/>
  <c r="F798" i="4"/>
  <c r="F1224" i="4" s="1"/>
  <c r="F795" i="4"/>
  <c r="F1221" i="4" s="1"/>
  <c r="F1647" i="4" s="1"/>
  <c r="F792" i="4"/>
  <c r="F1218" i="4" s="1"/>
  <c r="F1644" i="4" s="1"/>
  <c r="F2070" i="4" s="1"/>
  <c r="F2496" i="4" s="1"/>
  <c r="F2922" i="4" s="1"/>
  <c r="F3348" i="4" s="1"/>
  <c r="F789" i="4"/>
  <c r="F786" i="4"/>
  <c r="F1212" i="4" s="1"/>
  <c r="F1638" i="4" s="1"/>
  <c r="F783" i="4"/>
  <c r="F1209" i="4" s="1"/>
  <c r="F780" i="4"/>
  <c r="F1206" i="4" s="1"/>
  <c r="F1632" i="4" s="1"/>
  <c r="F777" i="4"/>
  <c r="F1203" i="4" s="1"/>
  <c r="F1629" i="4" s="1"/>
  <c r="F762" i="4"/>
  <c r="F1188" i="4" s="1"/>
  <c r="F1614" i="4" s="1"/>
  <c r="F759" i="4"/>
  <c r="F756" i="4"/>
  <c r="F1182" i="4" s="1"/>
  <c r="F1608" i="4" s="1"/>
  <c r="F753" i="4"/>
  <c r="F1179" i="4" s="1"/>
  <c r="F1605" i="4" s="1"/>
  <c r="F750" i="4"/>
  <c r="F1176" i="4" s="1"/>
  <c r="F1602" i="4" s="1"/>
  <c r="F747" i="4"/>
  <c r="F1173" i="4" s="1"/>
  <c r="F744" i="4"/>
  <c r="F1170" i="4" s="1"/>
  <c r="F1596" i="4" s="1"/>
  <c r="F741" i="4"/>
  <c r="F1167" i="4" s="1"/>
  <c r="F738" i="4"/>
  <c r="F1164" i="4" s="1"/>
  <c r="F1590" i="4" s="1"/>
  <c r="F735" i="4"/>
  <c r="F1161" i="4" s="1"/>
  <c r="F1587" i="4" s="1"/>
  <c r="F732" i="4"/>
  <c r="F1158" i="4" s="1"/>
  <c r="F1584" i="4" s="1"/>
  <c r="F2010" i="4" s="1"/>
  <c r="F2436" i="4" s="1"/>
  <c r="F2862" i="4" s="1"/>
  <c r="F3288" i="4" s="1"/>
  <c r="F729" i="4"/>
  <c r="F1155" i="4" s="1"/>
  <c r="F1581" i="4" s="1"/>
  <c r="F726" i="4"/>
  <c r="F1152" i="4" s="1"/>
  <c r="F1578" i="4" s="1"/>
  <c r="F717" i="4"/>
  <c r="F1143" i="4" s="1"/>
  <c r="F1569" i="4" s="1"/>
  <c r="F714" i="4"/>
  <c r="F1140" i="4" s="1"/>
  <c r="F1566" i="4" s="1"/>
  <c r="F1992" i="4" s="1"/>
  <c r="F2418" i="4" s="1"/>
  <c r="F2844" i="4" s="1"/>
  <c r="F3270" i="4" s="1"/>
  <c r="F711" i="4"/>
  <c r="F1137" i="4" s="1"/>
  <c r="F1563" i="4" s="1"/>
  <c r="F708" i="4"/>
  <c r="F1134" i="4" s="1"/>
  <c r="F1560" i="4" s="1"/>
  <c r="F705" i="4"/>
  <c r="F1131" i="4" s="1"/>
  <c r="F702" i="4"/>
  <c r="F1128" i="4" s="1"/>
  <c r="F1554" i="4" s="1"/>
  <c r="F1980" i="4" s="1"/>
  <c r="F2406" i="4" s="1"/>
  <c r="F2832" i="4" s="1"/>
  <c r="F3258" i="4" s="1"/>
  <c r="F699" i="4"/>
  <c r="F1125" i="4" s="1"/>
  <c r="F1551" i="4" s="1"/>
  <c r="F696" i="4"/>
  <c r="F1122" i="4" s="1"/>
  <c r="F1548" i="4" s="1"/>
  <c r="F1974" i="4" s="1"/>
  <c r="F2400" i="4" s="1"/>
  <c r="F2826" i="4" s="1"/>
  <c r="F3252" i="4" s="1"/>
  <c r="F693" i="4"/>
  <c r="F1119" i="4" s="1"/>
  <c r="F1545" i="4" s="1"/>
  <c r="F690" i="4"/>
  <c r="F1116" i="4" s="1"/>
  <c r="F1542" i="4" s="1"/>
  <c r="F687" i="4"/>
  <c r="F1113" i="4" s="1"/>
  <c r="F684" i="4"/>
  <c r="F1110" i="4" s="1"/>
  <c r="F1536" i="4" s="1"/>
  <c r="F1962" i="4" s="1"/>
  <c r="F2388" i="4" s="1"/>
  <c r="F2814" i="4" s="1"/>
  <c r="F3240" i="4" s="1"/>
  <c r="F681" i="4"/>
  <c r="F1107" i="4" s="1"/>
  <c r="F1533" i="4" s="1"/>
  <c r="F678" i="4"/>
  <c r="F1104" i="4" s="1"/>
  <c r="F1530" i="4" s="1"/>
  <c r="F1956" i="4" s="1"/>
  <c r="F2382" i="4" s="1"/>
  <c r="F2808" i="4" s="1"/>
  <c r="F3234" i="4" s="1"/>
  <c r="F675" i="4"/>
  <c r="F1101" i="4" s="1"/>
  <c r="F1527" i="4" s="1"/>
  <c r="F672" i="4"/>
  <c r="F669" i="4"/>
  <c r="F1095" i="4" s="1"/>
  <c r="F666" i="4"/>
  <c r="F1092" i="4" s="1"/>
  <c r="F1518" i="4" s="1"/>
  <c r="F1944" i="4" s="1"/>
  <c r="F2370" i="4" s="1"/>
  <c r="F2796" i="4" s="1"/>
  <c r="F3222" i="4" s="1"/>
  <c r="F663" i="4"/>
  <c r="F1089" i="4" s="1"/>
  <c r="F1515" i="4" s="1"/>
  <c r="F660" i="4"/>
  <c r="F1086" i="4" s="1"/>
  <c r="F1512" i="4" s="1"/>
  <c r="F1938" i="4" s="1"/>
  <c r="F2364" i="4" s="1"/>
  <c r="F2790" i="4" s="1"/>
  <c r="F3216" i="4" s="1"/>
  <c r="F657" i="4"/>
  <c r="F1083" i="4" s="1"/>
  <c r="F1509" i="4" s="1"/>
  <c r="F654" i="4"/>
  <c r="F651" i="4"/>
  <c r="F1077" i="4" s="1"/>
  <c r="F648" i="4"/>
  <c r="F1074" i="4" s="1"/>
  <c r="F1500" i="4" s="1"/>
  <c r="F1926" i="4" s="1"/>
  <c r="F2352" i="4" s="1"/>
  <c r="F2778" i="4" s="1"/>
  <c r="F3204" i="4" s="1"/>
  <c r="F645" i="4"/>
  <c r="F1071" i="4" s="1"/>
  <c r="F1497" i="4" s="1"/>
  <c r="F642" i="4"/>
  <c r="F1068" i="4" s="1"/>
  <c r="F1494" i="4" s="1"/>
  <c r="F1920" i="4" s="1"/>
  <c r="F2346" i="4" s="1"/>
  <c r="F2772" i="4" s="1"/>
  <c r="F3198" i="4" s="1"/>
  <c r="F639" i="4"/>
  <c r="F1065" i="4" s="1"/>
  <c r="F1491" i="4" s="1"/>
  <c r="F636" i="4"/>
  <c r="F633" i="4"/>
  <c r="F1059" i="4" s="1"/>
  <c r="F630" i="4"/>
  <c r="F1056" i="4" s="1"/>
  <c r="F1482" i="4" s="1"/>
  <c r="F1908" i="4" s="1"/>
  <c r="F2334" i="4" s="1"/>
  <c r="F2760" i="4" s="1"/>
  <c r="F3186" i="4" s="1"/>
  <c r="F627" i="4"/>
  <c r="F1053" i="4" s="1"/>
  <c r="F1479" i="4" s="1"/>
  <c r="F624" i="4"/>
  <c r="F1050" i="4" s="1"/>
  <c r="F1476" i="4" s="1"/>
  <c r="F1902" i="4" s="1"/>
  <c r="F2328" i="4" s="1"/>
  <c r="F2754" i="4" s="1"/>
  <c r="F3180" i="4" s="1"/>
  <c r="F621" i="4"/>
  <c r="F1047" i="4" s="1"/>
  <c r="F1473" i="4" s="1"/>
  <c r="F618" i="4"/>
  <c r="F1044" i="4" s="1"/>
  <c r="F1470" i="4" s="1"/>
  <c r="F615" i="4"/>
  <c r="F1041" i="4" s="1"/>
  <c r="F1467" i="4" s="1"/>
  <c r="F612" i="4"/>
  <c r="F1038" i="4" s="1"/>
  <c r="F1464" i="4" s="1"/>
  <c r="F609" i="4"/>
  <c r="F1035" i="4" s="1"/>
  <c r="F1461" i="4" s="1"/>
  <c r="F606" i="4"/>
  <c r="F1032" i="4" s="1"/>
  <c r="F1458" i="4" s="1"/>
  <c r="F603" i="4"/>
  <c r="F1029" i="4" s="1"/>
  <c r="F1455" i="4" s="1"/>
  <c r="F600" i="4"/>
  <c r="F1026" i="4" s="1"/>
  <c r="F1452" i="4" s="1"/>
  <c r="F597" i="4"/>
  <c r="F1023" i="4" s="1"/>
  <c r="F1449" i="4" s="1"/>
  <c r="F591" i="4"/>
  <c r="F1017" i="4" s="1"/>
  <c r="F1443" i="4" s="1"/>
  <c r="F585" i="4"/>
  <c r="F1011" i="4" s="1"/>
  <c r="F1437" i="4" s="1"/>
  <c r="G809" i="4"/>
  <c r="G1235" i="4" s="1"/>
  <c r="G1661" i="4" s="1"/>
  <c r="G803" i="4"/>
  <c r="G1229" i="4" s="1"/>
  <c r="G1655" i="4" s="1"/>
  <c r="G800" i="4"/>
  <c r="G1226" i="4" s="1"/>
  <c r="G1652" i="4" s="1"/>
  <c r="G797" i="4"/>
  <c r="G1223" i="4" s="1"/>
  <c r="G1649" i="4" s="1"/>
  <c r="G794" i="4"/>
  <c r="G1220" i="4" s="1"/>
  <c r="G1646" i="4" s="1"/>
  <c r="G791" i="4"/>
  <c r="G1217" i="4" s="1"/>
  <c r="G1643" i="4" s="1"/>
  <c r="G788" i="4"/>
  <c r="G1214" i="4" s="1"/>
  <c r="G1640" i="4" s="1"/>
  <c r="G785" i="4"/>
  <c r="G1211" i="4" s="1"/>
  <c r="G1637" i="4" s="1"/>
  <c r="G782" i="4"/>
  <c r="G1208" i="4" s="1"/>
  <c r="G1634" i="4" s="1"/>
  <c r="G779" i="4"/>
  <c r="G1205" i="4" s="1"/>
  <c r="G1631" i="4" s="1"/>
  <c r="G776" i="4"/>
  <c r="G1202" i="4" s="1"/>
  <c r="G1628" i="4" s="1"/>
  <c r="G761" i="4"/>
  <c r="G1187" i="4" s="1"/>
  <c r="G1613" i="4" s="1"/>
  <c r="G758" i="4"/>
  <c r="G1184" i="4" s="1"/>
  <c r="G1610" i="4" s="1"/>
  <c r="G755" i="4"/>
  <c r="G1181" i="4" s="1"/>
  <c r="G1607" i="4" s="1"/>
  <c r="G752" i="4"/>
  <c r="G1178" i="4" s="1"/>
  <c r="G1604" i="4" s="1"/>
  <c r="G749" i="4"/>
  <c r="G1175" i="4" s="1"/>
  <c r="G1601" i="4" s="1"/>
  <c r="G746" i="4"/>
  <c r="G1172" i="4" s="1"/>
  <c r="G1598" i="4" s="1"/>
  <c r="G743" i="4"/>
  <c r="G1169" i="4" s="1"/>
  <c r="G1595" i="4" s="1"/>
  <c r="G740" i="4"/>
  <c r="G1166" i="4" s="1"/>
  <c r="G1592" i="4" s="1"/>
  <c r="G737" i="4"/>
  <c r="G1163" i="4" s="1"/>
  <c r="G1589" i="4" s="1"/>
  <c r="G734" i="4"/>
  <c r="G1160" i="4" s="1"/>
  <c r="G1586" i="4" s="1"/>
  <c r="G731" i="4"/>
  <c r="G1157" i="4" s="1"/>
  <c r="G1583" i="4" s="1"/>
  <c r="G728" i="4"/>
  <c r="G1154" i="4" s="1"/>
  <c r="G1580" i="4" s="1"/>
  <c r="G719" i="4"/>
  <c r="G716" i="4"/>
  <c r="G1142" i="4" s="1"/>
  <c r="G1568" i="4" s="1"/>
  <c r="G713" i="4"/>
  <c r="G1139" i="4" s="1"/>
  <c r="G1565" i="4" s="1"/>
  <c r="G710" i="4"/>
  <c r="G1136" i="4" s="1"/>
  <c r="G1562" i="4" s="1"/>
  <c r="G707" i="4"/>
  <c r="G1133" i="4" s="1"/>
  <c r="G1559" i="4" s="1"/>
  <c r="G701" i="4"/>
  <c r="G1127" i="4" s="1"/>
  <c r="G1553" i="4" s="1"/>
  <c r="G698" i="4"/>
  <c r="G1124" i="4" s="1"/>
  <c r="G1550" i="4" s="1"/>
  <c r="G695" i="4"/>
  <c r="G1121" i="4" s="1"/>
  <c r="G1547" i="4" s="1"/>
  <c r="G692" i="4"/>
  <c r="G1118" i="4" s="1"/>
  <c r="G1544" i="4" s="1"/>
  <c r="G689" i="4"/>
  <c r="G683" i="4"/>
  <c r="G1109" i="4" s="1"/>
  <c r="G1535" i="4" s="1"/>
  <c r="G680" i="4"/>
  <c r="G1106" i="4" s="1"/>
  <c r="G1532" i="4" s="1"/>
  <c r="G677" i="4"/>
  <c r="G1103" i="4" s="1"/>
  <c r="G1529" i="4" s="1"/>
  <c r="G674" i="4"/>
  <c r="G1100" i="4" s="1"/>
  <c r="G1526" i="4" s="1"/>
  <c r="G671" i="4"/>
  <c r="G1097" i="4" s="1"/>
  <c r="G1523" i="4" s="1"/>
  <c r="G668" i="4"/>
  <c r="G1094" i="4" s="1"/>
  <c r="G1520" i="4" s="1"/>
  <c r="G665" i="4"/>
  <c r="G1091" i="4" s="1"/>
  <c r="G1517" i="4" s="1"/>
  <c r="G662" i="4"/>
  <c r="G1088" i="4" s="1"/>
  <c r="G1514" i="4" s="1"/>
  <c r="G659" i="4"/>
  <c r="G1085" i="4" s="1"/>
  <c r="G1511" i="4" s="1"/>
  <c r="G656" i="4"/>
  <c r="G1082" i="4" s="1"/>
  <c r="G1508" i="4" s="1"/>
  <c r="G653" i="4"/>
  <c r="G1079" i="4" s="1"/>
  <c r="G1505" i="4" s="1"/>
  <c r="G650" i="4"/>
  <c r="G1076" i="4" s="1"/>
  <c r="G1502" i="4" s="1"/>
  <c r="G647" i="4"/>
  <c r="G644" i="4"/>
  <c r="G1070" i="4" s="1"/>
  <c r="G1496" i="4" s="1"/>
  <c r="G641" i="4"/>
  <c r="G1067" i="4" s="1"/>
  <c r="G1493" i="4" s="1"/>
  <c r="G638" i="4"/>
  <c r="G1064" i="4" s="1"/>
  <c r="G1490" i="4" s="1"/>
  <c r="G635" i="4"/>
  <c r="G1061" i="4" s="1"/>
  <c r="G1487" i="4" s="1"/>
  <c r="G632" i="4"/>
  <c r="G1058" i="4" s="1"/>
  <c r="G1484" i="4" s="1"/>
  <c r="G629" i="4"/>
  <c r="G1055" i="4" s="1"/>
  <c r="G1481" i="4" s="1"/>
  <c r="G626" i="4"/>
  <c r="G1052" i="4" s="1"/>
  <c r="G1478" i="4" s="1"/>
  <c r="G623" i="4"/>
  <c r="G1049" i="4" s="1"/>
  <c r="G1475" i="4" s="1"/>
  <c r="F746" i="4"/>
  <c r="F1172" i="4" s="1"/>
  <c r="F1598" i="4" s="1"/>
  <c r="F743" i="4"/>
  <c r="F1169" i="4" s="1"/>
  <c r="F1595" i="4" s="1"/>
  <c r="F740" i="4"/>
  <c r="F1166" i="4" s="1"/>
  <c r="F1592" i="4" s="1"/>
  <c r="F737" i="4"/>
  <c r="F1163" i="4" s="1"/>
  <c r="F1589" i="4" s="1"/>
  <c r="F734" i="4"/>
  <c r="F1160" i="4" s="1"/>
  <c r="F1586" i="4" s="1"/>
  <c r="F731" i="4"/>
  <c r="F1157" i="4" s="1"/>
  <c r="F1583" i="4" s="1"/>
  <c r="F728" i="4"/>
  <c r="F1154" i="4" s="1"/>
  <c r="F1580" i="4" s="1"/>
  <c r="F725" i="4"/>
  <c r="F722" i="4"/>
  <c r="F716" i="4"/>
  <c r="F1142" i="4" s="1"/>
  <c r="F1568" i="4" s="1"/>
  <c r="F713" i="4"/>
  <c r="F1139" i="4" s="1"/>
  <c r="F1565" i="4" s="1"/>
  <c r="F710" i="4"/>
  <c r="F1136" i="4" s="1"/>
  <c r="F1562" i="4" s="1"/>
  <c r="F707" i="4"/>
  <c r="F1133" i="4" s="1"/>
  <c r="F1559" i="4" s="1"/>
  <c r="F704" i="4"/>
  <c r="F1130" i="4" s="1"/>
  <c r="F698" i="4"/>
  <c r="F1124" i="4" s="1"/>
  <c r="F1550" i="4" s="1"/>
  <c r="F692" i="4"/>
  <c r="F1118" i="4" s="1"/>
  <c r="F1544" i="4" s="1"/>
  <c r="F680" i="4"/>
  <c r="F1106" i="4" s="1"/>
  <c r="F674" i="4"/>
  <c r="F1100" i="4" s="1"/>
  <c r="F1526" i="4" s="1"/>
  <c r="F668" i="4"/>
  <c r="F1094" i="4" s="1"/>
  <c r="F1520" i="4" s="1"/>
  <c r="F662" i="4"/>
  <c r="F1088" i="4" s="1"/>
  <c r="F1514" i="4" s="1"/>
  <c r="F656" i="4"/>
  <c r="F1082" i="4" s="1"/>
  <c r="F1508" i="4" s="1"/>
  <c r="F650" i="4"/>
  <c r="F1076" i="4" s="1"/>
  <c r="F1502" i="4" s="1"/>
  <c r="F644" i="4"/>
  <c r="F1070" i="4" s="1"/>
  <c r="F638" i="4"/>
  <c r="F1064" i="4" s="1"/>
  <c r="F1490" i="4" s="1"/>
  <c r="F632" i="4"/>
  <c r="F1058" i="4" s="1"/>
  <c r="F1484" i="4" s="1"/>
  <c r="F626" i="4"/>
  <c r="F1052" i="4" s="1"/>
  <c r="F1478" i="4" s="1"/>
  <c r="F608" i="4"/>
  <c r="F1034" i="4" s="1"/>
  <c r="F1460" i="4" s="1"/>
  <c r="G802" i="4"/>
  <c r="G1228" i="4" s="1"/>
  <c r="G1654" i="4" s="1"/>
  <c r="G796" i="4"/>
  <c r="G1222" i="4" s="1"/>
  <c r="G1648" i="4" s="1"/>
  <c r="G790" i="4"/>
  <c r="G1216" i="4" s="1"/>
  <c r="G1642" i="4" s="1"/>
  <c r="G784" i="4"/>
  <c r="G1210" i="4" s="1"/>
  <c r="G1636" i="4" s="1"/>
  <c r="G778" i="4"/>
  <c r="G1204" i="4" s="1"/>
  <c r="G1630" i="4" s="1"/>
  <c r="G763" i="4"/>
  <c r="G1189" i="4" s="1"/>
  <c r="G1615" i="4" s="1"/>
  <c r="G760" i="4"/>
  <c r="G1186" i="4" s="1"/>
  <c r="G1612" i="4" s="1"/>
  <c r="G757" i="4"/>
  <c r="G1183" i="4" s="1"/>
  <c r="G1609" i="4" s="1"/>
  <c r="G754" i="4"/>
  <c r="G1180" i="4" s="1"/>
  <c r="G1606" i="4" s="1"/>
  <c r="G751" i="4"/>
  <c r="G1177" i="4" s="1"/>
  <c r="G1603" i="4" s="1"/>
  <c r="G748" i="4"/>
  <c r="G1174" i="4" s="1"/>
  <c r="G1600" i="4" s="1"/>
  <c r="G745" i="4"/>
  <c r="G1171" i="4" s="1"/>
  <c r="G1597" i="4" s="1"/>
  <c r="G742" i="4"/>
  <c r="G1168" i="4" s="1"/>
  <c r="G1594" i="4" s="1"/>
  <c r="G739" i="4"/>
  <c r="G1165" i="4" s="1"/>
  <c r="G1591" i="4" s="1"/>
  <c r="G736" i="4"/>
  <c r="G1162" i="4" s="1"/>
  <c r="G1588" i="4" s="1"/>
  <c r="G733" i="4"/>
  <c r="G1159" i="4" s="1"/>
  <c r="G1585" i="4" s="1"/>
  <c r="G730" i="4"/>
  <c r="G1156" i="4" s="1"/>
  <c r="G1582" i="4" s="1"/>
  <c r="G721" i="4"/>
  <c r="G715" i="4"/>
  <c r="G1141" i="4" s="1"/>
  <c r="G1567" i="4" s="1"/>
  <c r="G712" i="4"/>
  <c r="G1138" i="4" s="1"/>
  <c r="G1564" i="4" s="1"/>
  <c r="G709" i="4"/>
  <c r="G1135" i="4" s="1"/>
  <c r="G1561" i="4" s="1"/>
  <c r="G706" i="4"/>
  <c r="G1132" i="4" s="1"/>
  <c r="G1558" i="4" s="1"/>
  <c r="G703" i="4"/>
  <c r="G1129" i="4" s="1"/>
  <c r="G1555" i="4" s="1"/>
  <c r="G700" i="4"/>
  <c r="G1126" i="4" s="1"/>
  <c r="G1552" i="4" s="1"/>
  <c r="G697" i="4"/>
  <c r="G1123" i="4" s="1"/>
  <c r="G1549" i="4" s="1"/>
  <c r="G694" i="4"/>
  <c r="G1120" i="4" s="1"/>
  <c r="G1546" i="4" s="1"/>
  <c r="G691" i="4"/>
  <c r="G1117" i="4" s="1"/>
  <c r="G1543" i="4" s="1"/>
  <c r="G688" i="4"/>
  <c r="G1114" i="4" s="1"/>
  <c r="G1540" i="4" s="1"/>
  <c r="G685" i="4"/>
  <c r="G1111" i="4" s="1"/>
  <c r="G1537" i="4" s="1"/>
  <c r="G682" i="4"/>
  <c r="G1108" i="4" s="1"/>
  <c r="G1534" i="4" s="1"/>
  <c r="G679" i="4"/>
  <c r="G1105" i="4" s="1"/>
  <c r="G1531" i="4" s="1"/>
  <c r="G676" i="4"/>
  <c r="G1102" i="4" s="1"/>
  <c r="G1528" i="4" s="1"/>
  <c r="G673" i="4"/>
  <c r="G1099" i="4" s="1"/>
  <c r="G1525" i="4" s="1"/>
  <c r="G670" i="4"/>
  <c r="G1096" i="4" s="1"/>
  <c r="G1522" i="4" s="1"/>
  <c r="G667" i="4"/>
  <c r="G1093" i="4" s="1"/>
  <c r="G1519" i="4" s="1"/>
  <c r="G664" i="4"/>
  <c r="G1090" i="4" s="1"/>
  <c r="G1516" i="4" s="1"/>
  <c r="G661" i="4"/>
  <c r="G1087" i="4" s="1"/>
  <c r="G1513" i="4" s="1"/>
  <c r="G658" i="4"/>
  <c r="G1084" i="4" s="1"/>
  <c r="G1510" i="4" s="1"/>
  <c r="G655" i="4"/>
  <c r="G1081" i="4" s="1"/>
  <c r="G1507" i="4" s="1"/>
  <c r="G652" i="4"/>
  <c r="G1078" i="4" s="1"/>
  <c r="G1504" i="4" s="1"/>
  <c r="G649" i="4"/>
  <c r="G1075" i="4" s="1"/>
  <c r="G1501" i="4" s="1"/>
  <c r="G646" i="4"/>
  <c r="G1072" i="4" s="1"/>
  <c r="G1498" i="4" s="1"/>
  <c r="G643" i="4"/>
  <c r="G1069" i="4" s="1"/>
  <c r="G1495" i="4" s="1"/>
  <c r="G631" i="4"/>
  <c r="G1057" i="4" s="1"/>
  <c r="G1483" i="4" s="1"/>
  <c r="G625" i="4"/>
  <c r="G1051" i="4" s="1"/>
  <c r="G1477" i="4" s="1"/>
  <c r="G619" i="4"/>
  <c r="G1045" i="4" s="1"/>
  <c r="G1471" i="4" s="1"/>
  <c r="G613" i="4"/>
  <c r="G1039" i="4" s="1"/>
  <c r="G1465" i="4" s="1"/>
  <c r="G607" i="4"/>
  <c r="G1033" i="4" s="1"/>
  <c r="G1459" i="4" s="1"/>
  <c r="G601" i="4"/>
  <c r="G1027" i="4" s="1"/>
  <c r="G1453" i="4" s="1"/>
  <c r="G595" i="4"/>
  <c r="G1021" i="4" s="1"/>
  <c r="G1447" i="4" s="1"/>
  <c r="F808" i="4"/>
  <c r="F1234" i="4" s="1"/>
  <c r="F1660" i="4" s="1"/>
  <c r="F2086" i="4" s="1"/>
  <c r="F2512" i="4" s="1"/>
  <c r="F2938" i="4" s="1"/>
  <c r="F3364" i="4" s="1"/>
  <c r="F805" i="4"/>
  <c r="F1231" i="4" s="1"/>
  <c r="F1657" i="4" s="1"/>
  <c r="F2083" i="4" s="1"/>
  <c r="F2509" i="4" s="1"/>
  <c r="F2935" i="4" s="1"/>
  <c r="F3361" i="4" s="1"/>
  <c r="F802" i="4"/>
  <c r="F1228" i="4" s="1"/>
  <c r="F799" i="4"/>
  <c r="F1225" i="4" s="1"/>
  <c r="F1651" i="4" s="1"/>
  <c r="F2077" i="4" s="1"/>
  <c r="F2503" i="4" s="1"/>
  <c r="F2929" i="4" s="1"/>
  <c r="F3355" i="4" s="1"/>
  <c r="F796" i="4"/>
  <c r="F1222" i="4" s="1"/>
  <c r="F1648" i="4" s="1"/>
  <c r="F2074" i="4" s="1"/>
  <c r="F2500" i="4" s="1"/>
  <c r="F2926" i="4" s="1"/>
  <c r="F3352" i="4" s="1"/>
  <c r="F793" i="4"/>
  <c r="F1219" i="4" s="1"/>
  <c r="F1645" i="4" s="1"/>
  <c r="F2071" i="4" s="1"/>
  <c r="F2497" i="4" s="1"/>
  <c r="F2923" i="4" s="1"/>
  <c r="F3349" i="4" s="1"/>
  <c r="F790" i="4"/>
  <c r="F1216" i="4" s="1"/>
  <c r="F787" i="4"/>
  <c r="F784" i="4"/>
  <c r="F1210" i="4" s="1"/>
  <c r="F1636" i="4" s="1"/>
  <c r="F781" i="4"/>
  <c r="F1207" i="4" s="1"/>
  <c r="F778" i="4"/>
  <c r="F1204" i="4" s="1"/>
  <c r="F1630" i="4" s="1"/>
  <c r="F775" i="4"/>
  <c r="F1201" i="4" s="1"/>
  <c r="F772" i="4"/>
  <c r="F1198" i="4" s="1"/>
  <c r="F769" i="4"/>
  <c r="F1195" i="4" s="1"/>
  <c r="F766" i="4"/>
  <c r="F1192" i="4" s="1"/>
  <c r="F1618" i="4" s="1"/>
  <c r="F2044" i="4" s="1"/>
  <c r="F2470" i="4" s="1"/>
  <c r="F2896" i="4" s="1"/>
  <c r="F3322" i="4" s="1"/>
  <c r="F763" i="4"/>
  <c r="F1189" i="4" s="1"/>
  <c r="F760" i="4"/>
  <c r="F757" i="4"/>
  <c r="F754" i="4"/>
  <c r="F1180" i="4" s="1"/>
  <c r="F751" i="4"/>
  <c r="F1177" i="4" s="1"/>
  <c r="F748" i="4"/>
  <c r="F745" i="4"/>
  <c r="F1171" i="4" s="1"/>
  <c r="F742" i="4"/>
  <c r="F739" i="4"/>
  <c r="F736" i="4"/>
  <c r="F1162" i="4" s="1"/>
  <c r="F733" i="4"/>
  <c r="F1159" i="4" s="1"/>
  <c r="F730" i="4"/>
  <c r="F724" i="4"/>
  <c r="F718" i="4"/>
  <c r="F1144" i="4" s="1"/>
  <c r="F1570" i="4" s="1"/>
  <c r="F715" i="4"/>
  <c r="F1141" i="4" s="1"/>
  <c r="F712" i="4"/>
  <c r="F1138" i="4" s="1"/>
  <c r="F1564" i="4" s="1"/>
  <c r="F709" i="4"/>
  <c r="F1135" i="4" s="1"/>
  <c r="F1561" i="4" s="1"/>
  <c r="F706" i="4"/>
  <c r="F1132" i="4" s="1"/>
  <c r="F1558" i="4" s="1"/>
  <c r="F703" i="4"/>
  <c r="F1129" i="4" s="1"/>
  <c r="F1555" i="4" s="1"/>
  <c r="F700" i="4"/>
  <c r="F1126" i="4" s="1"/>
  <c r="F1552" i="4" s="1"/>
  <c r="F697" i="4"/>
  <c r="F1123" i="4" s="1"/>
  <c r="F694" i="4"/>
  <c r="F1120" i="4" s="1"/>
  <c r="F1546" i="4" s="1"/>
  <c r="F691" i="4"/>
  <c r="F1117" i="4" s="1"/>
  <c r="F1543" i="4" s="1"/>
  <c r="F688" i="4"/>
  <c r="F1114" i="4" s="1"/>
  <c r="F1540" i="4" s="1"/>
  <c r="F682" i="4"/>
  <c r="F1108" i="4" s="1"/>
  <c r="F679" i="4"/>
  <c r="F676" i="4"/>
  <c r="F673" i="4"/>
  <c r="F1099" i="4" s="1"/>
  <c r="F670" i="4"/>
  <c r="F1096" i="4" s="1"/>
  <c r="F667" i="4"/>
  <c r="F664" i="4"/>
  <c r="F1090" i="4" s="1"/>
  <c r="F661" i="4"/>
  <c r="F658" i="4"/>
  <c r="F655" i="4"/>
  <c r="F1081" i="4" s="1"/>
  <c r="F652" i="4"/>
  <c r="F1078" i="4" s="1"/>
  <c r="F649" i="4"/>
  <c r="F646" i="4"/>
  <c r="F1072" i="4" s="1"/>
  <c r="F643" i="4"/>
  <c r="F637" i="4"/>
  <c r="F1063" i="4" s="1"/>
  <c r="F1489" i="4" s="1"/>
  <c r="F634" i="4"/>
  <c r="F631" i="4"/>
  <c r="F1057" i="4" s="1"/>
  <c r="F1483" i="4" s="1"/>
  <c r="F628" i="4"/>
  <c r="F1054" i="4" s="1"/>
  <c r="F625" i="4"/>
  <c r="F1051" i="4" s="1"/>
  <c r="F1477" i="4" s="1"/>
  <c r="F622" i="4"/>
  <c r="F1048" i="4" s="1"/>
  <c r="F1474" i="4" s="1"/>
  <c r="F1900" i="4" s="1"/>
  <c r="F2326" i="4" s="1"/>
  <c r="F2752" i="4" s="1"/>
  <c r="F3178" i="4" s="1"/>
  <c r="F619" i="4"/>
  <c r="F1045" i="4" s="1"/>
  <c r="F1471" i="4" s="1"/>
  <c r="F616" i="4"/>
  <c r="F613" i="4"/>
  <c r="F1039" i="4" s="1"/>
  <c r="F1465" i="4" s="1"/>
  <c r="F610" i="4"/>
  <c r="F1036" i="4" s="1"/>
  <c r="F1462" i="4" s="1"/>
  <c r="F1888" i="4" s="1"/>
  <c r="F2314" i="4" s="1"/>
  <c r="F2740" i="4" s="1"/>
  <c r="F3166" i="4" s="1"/>
  <c r="F607" i="4"/>
  <c r="F604" i="4"/>
  <c r="F1030" i="4" s="1"/>
  <c r="F601" i="4"/>
  <c r="F1027" i="4" s="1"/>
  <c r="F598" i="4"/>
  <c r="F1024" i="4" s="1"/>
  <c r="F595" i="4"/>
  <c r="F1021" i="4" s="1"/>
  <c r="F1447" i="4" s="1"/>
  <c r="F592" i="4"/>
  <c r="F1018" i="4" s="1"/>
  <c r="G618" i="4"/>
  <c r="G1044" i="4" s="1"/>
  <c r="G1470" i="4" s="1"/>
  <c r="G615" i="4"/>
  <c r="G1041" i="4" s="1"/>
  <c r="G1467" i="4" s="1"/>
  <c r="G612" i="4"/>
  <c r="G1038" i="4" s="1"/>
  <c r="G1464" i="4" s="1"/>
  <c r="G609" i="4"/>
  <c r="G1035" i="4" s="1"/>
  <c r="G1461" i="4" s="1"/>
  <c r="G606" i="4"/>
  <c r="G1032" i="4" s="1"/>
  <c r="G1458" i="4" s="1"/>
  <c r="G603" i="4"/>
  <c r="G1029" i="4" s="1"/>
  <c r="G1455" i="4" s="1"/>
  <c r="G600" i="4"/>
  <c r="G1026" i="4" s="1"/>
  <c r="G1452" i="4" s="1"/>
  <c r="G597" i="4"/>
  <c r="G1023" i="4" s="1"/>
  <c r="G1449" i="4" s="1"/>
  <c r="G594" i="4"/>
  <c r="G591" i="4"/>
  <c r="G1017" i="4" s="1"/>
  <c r="G1443" i="4" s="1"/>
  <c r="G620" i="4"/>
  <c r="G1046" i="4" s="1"/>
  <c r="G1472" i="4" s="1"/>
  <c r="G617" i="4"/>
  <c r="G1043" i="4" s="1"/>
  <c r="G1469" i="4" s="1"/>
  <c r="G614" i="4"/>
  <c r="G1040" i="4" s="1"/>
  <c r="G1466" i="4" s="1"/>
  <c r="G611" i="4"/>
  <c r="G1037" i="4" s="1"/>
  <c r="G1463" i="4" s="1"/>
  <c r="G608" i="4"/>
  <c r="G1034" i="4" s="1"/>
  <c r="G1460" i="4" s="1"/>
  <c r="G602" i="4"/>
  <c r="G1028" i="4" s="1"/>
  <c r="G1454" i="4" s="1"/>
  <c r="G599" i="4"/>
  <c r="G1025" i="4" s="1"/>
  <c r="G1451" i="4" s="1"/>
  <c r="G596" i="4"/>
  <c r="G1022" i="4" s="1"/>
  <c r="G1448" i="4" s="1"/>
  <c r="G593" i="4"/>
  <c r="G1019" i="4" s="1"/>
  <c r="G1445" i="4" s="1"/>
  <c r="F620" i="4"/>
  <c r="F1046" i="4" s="1"/>
  <c r="F1472" i="4" s="1"/>
  <c r="F617" i="4"/>
  <c r="F1043" i="4" s="1"/>
  <c r="F1469" i="4" s="1"/>
  <c r="F614" i="4"/>
  <c r="F1040" i="4" s="1"/>
  <c r="F1466" i="4" s="1"/>
  <c r="F611" i="4"/>
  <c r="F1037" i="4" s="1"/>
  <c r="F1463" i="4" s="1"/>
  <c r="F605" i="4"/>
  <c r="F599" i="4"/>
  <c r="F1025" i="4" s="1"/>
  <c r="F1451" i="4" s="1"/>
  <c r="F596" i="4"/>
  <c r="F1022" i="4" s="1"/>
  <c r="F1448" i="4" s="1"/>
  <c r="F593" i="4"/>
  <c r="F1019" i="4" s="1"/>
  <c r="F1445" i="4" s="1"/>
  <c r="H425" i="4"/>
  <c r="N425" i="4" s="1"/>
  <c r="H426" i="4"/>
  <c r="H411" i="4"/>
  <c r="N411" i="4" s="1"/>
  <c r="H408" i="4"/>
  <c r="N408" i="4" s="1"/>
  <c r="H396" i="4"/>
  <c r="N396" i="4" s="1"/>
  <c r="H420" i="4"/>
  <c r="N420" i="4" s="1"/>
  <c r="H405" i="4"/>
  <c r="N405" i="4" s="1"/>
  <c r="H416" i="4"/>
  <c r="N416" i="4" s="1"/>
  <c r="H401" i="4"/>
  <c r="N401" i="4" s="1"/>
  <c r="H422" i="4"/>
  <c r="N422" i="4" s="1"/>
  <c r="H407" i="4"/>
  <c r="N407" i="4" s="1"/>
  <c r="H402" i="4"/>
  <c r="N402" i="4" s="1"/>
  <c r="H423" i="4"/>
  <c r="N423" i="4" s="1"/>
  <c r="H417" i="4"/>
  <c r="N417" i="4" s="1"/>
  <c r="H419" i="4"/>
  <c r="N419" i="4" s="1"/>
  <c r="H414" i="4"/>
  <c r="N414" i="4" s="1"/>
  <c r="H404" i="4"/>
  <c r="N404" i="4" s="1"/>
  <c r="H399" i="4"/>
  <c r="N399" i="4" s="1"/>
  <c r="H410" i="4"/>
  <c r="N410" i="4" s="1"/>
  <c r="H413" i="4"/>
  <c r="N413" i="4" s="1"/>
  <c r="H398" i="4"/>
  <c r="N398" i="4" s="1"/>
  <c r="H421" i="4"/>
  <c r="N421" i="4" s="1"/>
  <c r="H403" i="4"/>
  <c r="N403" i="4" s="1"/>
  <c r="H415" i="4"/>
  <c r="N415" i="4" s="1"/>
  <c r="H412" i="4"/>
  <c r="N412" i="4" s="1"/>
  <c r="H409" i="4"/>
  <c r="N409" i="4" s="1"/>
  <c r="H406" i="4"/>
  <c r="N406" i="4" s="1"/>
  <c r="H400" i="4"/>
  <c r="N400" i="4" s="1"/>
  <c r="H397" i="4"/>
  <c r="N397" i="4" s="1"/>
  <c r="H418" i="4"/>
  <c r="N418" i="4" s="1"/>
  <c r="H369" i="4"/>
  <c r="N369" i="4" s="1"/>
  <c r="H357" i="4"/>
  <c r="N357" i="4" s="1"/>
  <c r="H371" i="4"/>
  <c r="N371" i="4" s="1"/>
  <c r="H384" i="4"/>
  <c r="N384" i="4" s="1"/>
  <c r="H362" i="4"/>
  <c r="N362" i="4" s="1"/>
  <c r="H375" i="4"/>
  <c r="N375" i="4" s="1"/>
  <c r="H359" i="4"/>
  <c r="N359" i="4" s="1"/>
  <c r="H355" i="4"/>
  <c r="N355" i="4" s="1"/>
  <c r="H382" i="4"/>
  <c r="N382" i="4" s="1"/>
  <c r="H368" i="4"/>
  <c r="N368" i="4" s="1"/>
  <c r="H366" i="4"/>
  <c r="N366" i="4" s="1"/>
  <c r="H380" i="4"/>
  <c r="N380" i="4" s="1"/>
  <c r="H365" i="4"/>
  <c r="N365" i="4" s="1"/>
  <c r="H363" i="4"/>
  <c r="N363" i="4" s="1"/>
  <c r="H373" i="4"/>
  <c r="N373" i="4" s="1"/>
  <c r="H374" i="4"/>
  <c r="N374" i="4" s="1"/>
  <c r="H281" i="4"/>
  <c r="N281" i="4" s="1"/>
  <c r="H377" i="4"/>
  <c r="N377" i="4" s="1"/>
  <c r="H364" i="4"/>
  <c r="N364" i="4" s="1"/>
  <c r="H378" i="4"/>
  <c r="N378" i="4" s="1"/>
  <c r="H360" i="4"/>
  <c r="N360" i="4" s="1"/>
  <c r="H372" i="4"/>
  <c r="N372" i="4" s="1"/>
  <c r="H383" i="4"/>
  <c r="N383" i="4" s="1"/>
  <c r="H381" i="4"/>
  <c r="N381" i="4" s="1"/>
  <c r="H370" i="4"/>
  <c r="N370" i="4" s="1"/>
  <c r="H312" i="4"/>
  <c r="N312" i="4" s="1"/>
  <c r="H386" i="4"/>
  <c r="N386" i="4" s="1"/>
  <c r="H376" i="4"/>
  <c r="N376" i="4" s="1"/>
  <c r="H358" i="4"/>
  <c r="N358" i="4" s="1"/>
  <c r="H379" i="4"/>
  <c r="N379" i="4" s="1"/>
  <c r="H361" i="4"/>
  <c r="N361" i="4" s="1"/>
  <c r="H385" i="4"/>
  <c r="N385" i="4" s="1"/>
  <c r="H367" i="4"/>
  <c r="N367" i="4" s="1"/>
  <c r="H264" i="4"/>
  <c r="N264" i="4" s="1"/>
  <c r="H387" i="4"/>
  <c r="N387" i="4" s="1"/>
  <c r="H339" i="4"/>
  <c r="N339" i="4" s="1"/>
  <c r="H354" i="4"/>
  <c r="N354" i="4" s="1"/>
  <c r="H327" i="4"/>
  <c r="N327" i="4" s="1"/>
  <c r="H345" i="4"/>
  <c r="N345" i="4" s="1"/>
  <c r="H330" i="4"/>
  <c r="N330" i="4" s="1"/>
  <c r="H348" i="4"/>
  <c r="N348" i="4" s="1"/>
  <c r="H336" i="4"/>
  <c r="N336" i="4" s="1"/>
  <c r="H321" i="4"/>
  <c r="N321" i="4" s="1"/>
  <c r="H266" i="4"/>
  <c r="N266" i="4" s="1"/>
  <c r="H318" i="4"/>
  <c r="N318" i="4" s="1"/>
  <c r="H351" i="4"/>
  <c r="N351" i="4" s="1"/>
  <c r="H342" i="4"/>
  <c r="N342" i="4" s="1"/>
  <c r="H333" i="4"/>
  <c r="N333" i="4" s="1"/>
  <c r="H324" i="4"/>
  <c r="N324" i="4" s="1"/>
  <c r="H315" i="4"/>
  <c r="N315" i="4" s="1"/>
  <c r="H302" i="4"/>
  <c r="N302" i="4" s="1"/>
  <c r="H287" i="4"/>
  <c r="N287" i="4" s="1"/>
  <c r="H165" i="4"/>
  <c r="N165" i="4" s="1"/>
  <c r="H352" i="4"/>
  <c r="N352" i="4" s="1"/>
  <c r="H349" i="4"/>
  <c r="N349" i="4" s="1"/>
  <c r="H346" i="4"/>
  <c r="N346" i="4" s="1"/>
  <c r="H343" i="4"/>
  <c r="N343" i="4" s="1"/>
  <c r="H340" i="4"/>
  <c r="N340" i="4" s="1"/>
  <c r="H337" i="4"/>
  <c r="N337" i="4" s="1"/>
  <c r="H334" i="4"/>
  <c r="N334" i="4" s="1"/>
  <c r="H331" i="4"/>
  <c r="N331" i="4" s="1"/>
  <c r="H328" i="4"/>
  <c r="N328" i="4" s="1"/>
  <c r="H325" i="4"/>
  <c r="N325" i="4" s="1"/>
  <c r="H322" i="4"/>
  <c r="N322" i="4" s="1"/>
  <c r="H319" i="4"/>
  <c r="N319" i="4" s="1"/>
  <c r="H316" i="4"/>
  <c r="N316" i="4" s="1"/>
  <c r="H313" i="4"/>
  <c r="N313" i="4" s="1"/>
  <c r="H353" i="4"/>
  <c r="N353" i="4" s="1"/>
  <c r="H350" i="4"/>
  <c r="N350" i="4" s="1"/>
  <c r="H347" i="4"/>
  <c r="N347" i="4" s="1"/>
  <c r="H344" i="4"/>
  <c r="N344" i="4" s="1"/>
  <c r="H341" i="4"/>
  <c r="N341" i="4" s="1"/>
  <c r="H338" i="4"/>
  <c r="N338" i="4" s="1"/>
  <c r="H335" i="4"/>
  <c r="N335" i="4" s="1"/>
  <c r="H332" i="4"/>
  <c r="N332" i="4" s="1"/>
  <c r="H329" i="4"/>
  <c r="N329" i="4" s="1"/>
  <c r="H326" i="4"/>
  <c r="N326" i="4" s="1"/>
  <c r="H323" i="4"/>
  <c r="N323" i="4" s="1"/>
  <c r="H320" i="4"/>
  <c r="N320" i="4" s="1"/>
  <c r="H317" i="4"/>
  <c r="N317" i="4" s="1"/>
  <c r="H314" i="4"/>
  <c r="N314" i="4" s="1"/>
  <c r="H298" i="4"/>
  <c r="N298" i="4" s="1"/>
  <c r="H299" i="4"/>
  <c r="N299" i="4" s="1"/>
  <c r="H311" i="4"/>
  <c r="N311" i="4" s="1"/>
  <c r="H305" i="4"/>
  <c r="N305" i="4" s="1"/>
  <c r="H284" i="4"/>
  <c r="N284" i="4" s="1"/>
  <c r="H278" i="4"/>
  <c r="N278" i="4" s="1"/>
  <c r="H265" i="4"/>
  <c r="N265" i="4" s="1"/>
  <c r="H186" i="4"/>
  <c r="N186" i="4" s="1"/>
  <c r="H262" i="4"/>
  <c r="N262" i="4" s="1"/>
  <c r="H308" i="4"/>
  <c r="N308" i="4" s="1"/>
  <c r="H306" i="4"/>
  <c r="N306" i="4" s="1"/>
  <c r="H300" i="4"/>
  <c r="N300" i="4" s="1"/>
  <c r="H285" i="4"/>
  <c r="N285" i="4" s="1"/>
  <c r="H283" i="4"/>
  <c r="N283" i="4" s="1"/>
  <c r="H269" i="4"/>
  <c r="N269" i="4" s="1"/>
  <c r="H276" i="4"/>
  <c r="N276" i="4" s="1"/>
  <c r="H270" i="4"/>
  <c r="N270" i="4" s="1"/>
  <c r="H294" i="4"/>
  <c r="N294" i="4" s="1"/>
  <c r="H274" i="4"/>
  <c r="N274" i="4" s="1"/>
  <c r="H272" i="4"/>
  <c r="N272" i="4" s="1"/>
  <c r="H296" i="4"/>
  <c r="N296" i="4" s="1"/>
  <c r="H282" i="4"/>
  <c r="N282" i="4" s="1"/>
  <c r="H263" i="4"/>
  <c r="N263" i="4" s="1"/>
  <c r="H195" i="4"/>
  <c r="N195" i="4" s="1"/>
  <c r="H290" i="4"/>
  <c r="N290" i="4" s="1"/>
  <c r="H288" i="4"/>
  <c r="N288" i="4" s="1"/>
  <c r="H198" i="4"/>
  <c r="N198" i="4" s="1"/>
  <c r="H275" i="4"/>
  <c r="N275" i="4" s="1"/>
  <c r="H249" i="4"/>
  <c r="N249" i="4" s="1"/>
  <c r="H246" i="4"/>
  <c r="N246" i="4" s="1"/>
  <c r="H220" i="4"/>
  <c r="N220" i="4" s="1"/>
  <c r="H213" i="4"/>
  <c r="N213" i="4" s="1"/>
  <c r="H210" i="4"/>
  <c r="N210" i="4" s="1"/>
  <c r="H207" i="4"/>
  <c r="N207" i="4" s="1"/>
  <c r="H204" i="4"/>
  <c r="N204" i="4" s="1"/>
  <c r="H201" i="4"/>
  <c r="N201" i="4" s="1"/>
  <c r="H189" i="4"/>
  <c r="N189" i="4" s="1"/>
  <c r="H295" i="4"/>
  <c r="N295" i="4" s="1"/>
  <c r="H293" i="4"/>
  <c r="N293" i="4" s="1"/>
  <c r="H280" i="4"/>
  <c r="N280" i="4" s="1"/>
  <c r="H202" i="4"/>
  <c r="N202" i="4" s="1"/>
  <c r="H192" i="4"/>
  <c r="N192" i="4" s="1"/>
  <c r="H273" i="4"/>
  <c r="N273" i="4" s="1"/>
  <c r="H259" i="4"/>
  <c r="N259" i="4" s="1"/>
  <c r="H256" i="4"/>
  <c r="N256" i="4" s="1"/>
  <c r="H243" i="4"/>
  <c r="N243" i="4" s="1"/>
  <c r="H307" i="4"/>
  <c r="N307" i="4" s="1"/>
  <c r="H297" i="4"/>
  <c r="N297" i="4" s="1"/>
  <c r="H289" i="4"/>
  <c r="N289" i="4" s="1"/>
  <c r="H279" i="4"/>
  <c r="N279" i="4" s="1"/>
  <c r="H271" i="4"/>
  <c r="N271" i="4" s="1"/>
  <c r="H261" i="4"/>
  <c r="N261" i="4" s="1"/>
  <c r="H241" i="4"/>
  <c r="N241" i="4" s="1"/>
  <c r="H219" i="4"/>
  <c r="N219" i="4" s="1"/>
  <c r="H216" i="4"/>
  <c r="N216" i="4" s="1"/>
  <c r="H178" i="4"/>
  <c r="N178" i="4" s="1"/>
  <c r="H309" i="4"/>
  <c r="N309" i="4" s="1"/>
  <c r="H301" i="4"/>
  <c r="N301" i="4" s="1"/>
  <c r="H291" i="4"/>
  <c r="N291" i="4" s="1"/>
  <c r="H253" i="4"/>
  <c r="N253" i="4" s="1"/>
  <c r="H183" i="4"/>
  <c r="N183" i="4" s="1"/>
  <c r="H180" i="4"/>
  <c r="N180" i="4" s="1"/>
  <c r="H177" i="4"/>
  <c r="N177" i="4" s="1"/>
  <c r="H174" i="4"/>
  <c r="N174" i="4" s="1"/>
  <c r="H171" i="4"/>
  <c r="N171" i="4" s="1"/>
  <c r="H168" i="4"/>
  <c r="N168" i="4" s="1"/>
  <c r="H304" i="4"/>
  <c r="N304" i="4" s="1"/>
  <c r="H260" i="4"/>
  <c r="N260" i="4" s="1"/>
  <c r="H234" i="4"/>
  <c r="N234" i="4" s="1"/>
  <c r="H225" i="4"/>
  <c r="N225" i="4" s="1"/>
  <c r="H222" i="4"/>
  <c r="N222" i="4" s="1"/>
  <c r="H184" i="4"/>
  <c r="N184" i="4" s="1"/>
  <c r="H310" i="4"/>
  <c r="N310" i="4" s="1"/>
  <c r="H292" i="4"/>
  <c r="N292" i="4" s="1"/>
  <c r="H250" i="4"/>
  <c r="N250" i="4" s="1"/>
  <c r="H196" i="4"/>
  <c r="N196" i="4" s="1"/>
  <c r="H286" i="4"/>
  <c r="N286" i="4" s="1"/>
  <c r="H268" i="4"/>
  <c r="N268" i="4" s="1"/>
  <c r="H244" i="4"/>
  <c r="N244" i="4" s="1"/>
  <c r="H240" i="4"/>
  <c r="N240" i="4" s="1"/>
  <c r="H237" i="4"/>
  <c r="N237" i="4" s="1"/>
  <c r="H231" i="4"/>
  <c r="N231" i="4" s="1"/>
  <c r="H228" i="4"/>
  <c r="N228" i="4" s="1"/>
  <c r="H303" i="4"/>
  <c r="N303" i="4" s="1"/>
  <c r="H277" i="4"/>
  <c r="N277" i="4" s="1"/>
  <c r="H267" i="4"/>
  <c r="N267" i="4" s="1"/>
  <c r="H214" i="4"/>
  <c r="N214" i="4" s="1"/>
  <c r="H257" i="4"/>
  <c r="N257" i="4" s="1"/>
  <c r="H251" i="4"/>
  <c r="N251" i="4" s="1"/>
  <c r="H258" i="4"/>
  <c r="N258" i="4" s="1"/>
  <c r="H252" i="4"/>
  <c r="N252" i="4" s="1"/>
  <c r="H247" i="4"/>
  <c r="N247" i="4" s="1"/>
  <c r="H238" i="4"/>
  <c r="N238" i="4" s="1"/>
  <c r="H226" i="4"/>
  <c r="N226" i="4" s="1"/>
  <c r="H208" i="4"/>
  <c r="N208" i="4" s="1"/>
  <c r="H190" i="4"/>
  <c r="N190" i="4" s="1"/>
  <c r="H254" i="4"/>
  <c r="N254" i="4" s="1"/>
  <c r="H255" i="4"/>
  <c r="N255" i="4" s="1"/>
  <c r="H232" i="4"/>
  <c r="N232" i="4" s="1"/>
  <c r="H172" i="4"/>
  <c r="N172" i="4" s="1"/>
  <c r="H166" i="4"/>
  <c r="N166" i="4" s="1"/>
  <c r="H245" i="4"/>
  <c r="N245" i="4" s="1"/>
  <c r="H239" i="4"/>
  <c r="N239" i="4" s="1"/>
  <c r="H233" i="4"/>
  <c r="N233" i="4" s="1"/>
  <c r="H227" i="4"/>
  <c r="N227" i="4" s="1"/>
  <c r="H221" i="4"/>
  <c r="N221" i="4" s="1"/>
  <c r="H215" i="4"/>
  <c r="N215" i="4" s="1"/>
  <c r="H209" i="4"/>
  <c r="N209" i="4" s="1"/>
  <c r="H203" i="4"/>
  <c r="N203" i="4" s="1"/>
  <c r="H197" i="4"/>
  <c r="N197" i="4" s="1"/>
  <c r="H191" i="4"/>
  <c r="N191" i="4" s="1"/>
  <c r="H185" i="4"/>
  <c r="N185" i="4" s="1"/>
  <c r="H179" i="4"/>
  <c r="N179" i="4" s="1"/>
  <c r="H173" i="4"/>
  <c r="N173" i="4" s="1"/>
  <c r="H167" i="4"/>
  <c r="N167" i="4" s="1"/>
  <c r="H235" i="4"/>
  <c r="N235" i="4" s="1"/>
  <c r="H229" i="4"/>
  <c r="N229" i="4" s="1"/>
  <c r="H223" i="4"/>
  <c r="N223" i="4" s="1"/>
  <c r="H217" i="4"/>
  <c r="N217" i="4" s="1"/>
  <c r="H211" i="4"/>
  <c r="N211" i="4" s="1"/>
  <c r="H205" i="4"/>
  <c r="N205" i="4" s="1"/>
  <c r="H199" i="4"/>
  <c r="N199" i="4" s="1"/>
  <c r="H193" i="4"/>
  <c r="N193" i="4" s="1"/>
  <c r="H187" i="4"/>
  <c r="N187" i="4" s="1"/>
  <c r="H181" i="4"/>
  <c r="N181" i="4" s="1"/>
  <c r="H175" i="4"/>
  <c r="N175" i="4" s="1"/>
  <c r="H169" i="4"/>
  <c r="N169" i="4" s="1"/>
  <c r="H248" i="4"/>
  <c r="N248" i="4" s="1"/>
  <c r="H242" i="4"/>
  <c r="N242" i="4" s="1"/>
  <c r="H236" i="4"/>
  <c r="N236" i="4" s="1"/>
  <c r="H230" i="4"/>
  <c r="N230" i="4" s="1"/>
  <c r="H224" i="4"/>
  <c r="N224" i="4" s="1"/>
  <c r="H218" i="4"/>
  <c r="N218" i="4" s="1"/>
  <c r="H212" i="4"/>
  <c r="N212" i="4" s="1"/>
  <c r="H206" i="4"/>
  <c r="N206" i="4" s="1"/>
  <c r="H200" i="4"/>
  <c r="N200" i="4" s="1"/>
  <c r="H194" i="4"/>
  <c r="N194" i="4" s="1"/>
  <c r="H188" i="4"/>
  <c r="N188" i="4" s="1"/>
  <c r="H182" i="4"/>
  <c r="N182" i="4" s="1"/>
  <c r="H176" i="4"/>
  <c r="N176" i="4" s="1"/>
  <c r="H170" i="4"/>
  <c r="N170" i="4" s="1"/>
  <c r="H158" i="4" l="1"/>
  <c r="N158" i="4" s="1"/>
  <c r="H157" i="4"/>
  <c r="N157" i="4" s="1"/>
  <c r="H159" i="4"/>
  <c r="N159" i="4" s="1"/>
  <c r="H156" i="4"/>
  <c r="N156" i="4" s="1"/>
  <c r="F582" i="4"/>
  <c r="F1008" i="4" s="1"/>
  <c r="F1434" i="4" s="1"/>
  <c r="F1860" i="4" s="1"/>
  <c r="F2286" i="4" s="1"/>
  <c r="F2712" i="4" s="1"/>
  <c r="F3138" i="4" s="1"/>
  <c r="F583" i="4"/>
  <c r="H583" i="4" s="1"/>
  <c r="N583" i="4" s="1"/>
  <c r="H850" i="4"/>
  <c r="N850" i="4" s="1"/>
  <c r="G2084" i="4"/>
  <c r="G2510" i="4" s="1"/>
  <c r="G2936" i="4" s="1"/>
  <c r="G3362" i="4" s="1"/>
  <c r="F2005" i="4"/>
  <c r="F2431" i="4" s="1"/>
  <c r="F2857" i="4" s="1"/>
  <c r="F3283" i="4" s="1"/>
  <c r="G2108" i="4"/>
  <c r="G2534" i="4" s="1"/>
  <c r="G2960" i="4" s="1"/>
  <c r="G3386" i="4" s="1"/>
  <c r="G2126" i="4"/>
  <c r="G2552" i="4" s="1"/>
  <c r="G2978" i="4" s="1"/>
  <c r="G3404" i="4" s="1"/>
  <c r="G2106" i="4"/>
  <c r="G2532" i="4" s="1"/>
  <c r="G2958" i="4" s="1"/>
  <c r="G3384" i="4" s="1"/>
  <c r="G2124" i="4"/>
  <c r="G2550" i="4" s="1"/>
  <c r="G2976" i="4" s="1"/>
  <c r="G3402" i="4" s="1"/>
  <c r="F2122" i="4"/>
  <c r="F2548" i="4" s="1"/>
  <c r="F2974" i="4" s="1"/>
  <c r="F3400" i="4" s="1"/>
  <c r="F2106" i="4"/>
  <c r="F2532" i="4" s="1"/>
  <c r="F2958" i="4" s="1"/>
  <c r="G2104" i="4"/>
  <c r="G2530" i="4" s="1"/>
  <c r="G2956" i="4" s="1"/>
  <c r="G3382" i="4" s="1"/>
  <c r="G2122" i="4"/>
  <c r="G2548" i="4" s="1"/>
  <c r="G2974" i="4" s="1"/>
  <c r="G3400" i="4" s="1"/>
  <c r="F2111" i="4"/>
  <c r="F2537" i="4" s="1"/>
  <c r="F2963" i="4" s="1"/>
  <c r="F2129" i="4"/>
  <c r="F2555" i="4" s="1"/>
  <c r="F2981" i="4" s="1"/>
  <c r="F3407" i="4" s="1"/>
  <c r="F2103" i="4"/>
  <c r="F2529" i="4" s="1"/>
  <c r="F2955" i="4" s="1"/>
  <c r="F3381" i="4" s="1"/>
  <c r="F1874" i="4"/>
  <c r="F2300" i="4" s="1"/>
  <c r="F2726" i="4" s="1"/>
  <c r="F3152" i="4" s="1"/>
  <c r="G1889" i="4"/>
  <c r="G2315" i="4" s="1"/>
  <c r="G2741" i="4" s="1"/>
  <c r="G3167" i="4" s="1"/>
  <c r="F1990" i="4"/>
  <c r="F2416" i="4" s="1"/>
  <c r="G1903" i="4"/>
  <c r="G2329" i="4" s="1"/>
  <c r="G2755" i="4" s="1"/>
  <c r="G3181" i="4" s="1"/>
  <c r="G1933" i="4"/>
  <c r="G2359" i="4" s="1"/>
  <c r="G2785" i="4" s="1"/>
  <c r="G3211" i="4" s="1"/>
  <c r="G1969" i="4"/>
  <c r="G2395" i="4" s="1"/>
  <c r="G2821" i="4" s="1"/>
  <c r="G3247" i="4" s="1"/>
  <c r="G2014" i="4"/>
  <c r="G2440" i="4" s="1"/>
  <c r="G2866" i="4" s="1"/>
  <c r="G3292" i="4" s="1"/>
  <c r="G2068" i="4"/>
  <c r="G2494" i="4" s="1"/>
  <c r="G2920" i="4" s="1"/>
  <c r="G3346" i="4" s="1"/>
  <c r="F1946" i="4"/>
  <c r="F2372" i="4" s="1"/>
  <c r="F2798" i="4" s="1"/>
  <c r="F3224" i="4" s="1"/>
  <c r="F2006" i="4"/>
  <c r="F2432" i="4" s="1"/>
  <c r="F2858" i="4" s="1"/>
  <c r="F3284" i="4" s="1"/>
  <c r="G1916" i="4"/>
  <c r="G2342" i="4" s="1"/>
  <c r="G2768" i="4" s="1"/>
  <c r="G3194" i="4" s="1"/>
  <c r="G1952" i="4"/>
  <c r="G2378" i="4" s="1"/>
  <c r="G2804" i="4" s="1"/>
  <c r="G3230" i="4" s="1"/>
  <c r="G1994" i="4"/>
  <c r="G2420" i="4" s="1"/>
  <c r="G2846" i="4" s="1"/>
  <c r="G3272" i="4" s="1"/>
  <c r="G2036" i="4"/>
  <c r="G2462" i="4" s="1"/>
  <c r="G2888" i="4" s="1"/>
  <c r="G3314" i="4" s="1"/>
  <c r="G2087" i="4"/>
  <c r="G2513" i="4" s="1"/>
  <c r="G2939" i="4" s="1"/>
  <c r="G3365" i="4" s="1"/>
  <c r="F2016" i="4"/>
  <c r="F2442" i="4" s="1"/>
  <c r="F2868" i="4" s="1"/>
  <c r="F3294" i="4" s="1"/>
  <c r="F2064" i="4"/>
  <c r="F2490" i="4" s="1"/>
  <c r="F2916" i="4" s="1"/>
  <c r="F2082" i="4"/>
  <c r="F2508" i="4" s="1"/>
  <c r="F2934" i="4" s="1"/>
  <c r="F3360" i="4" s="1"/>
  <c r="F2036" i="4"/>
  <c r="F2081" i="4"/>
  <c r="F2507" i="4" s="1"/>
  <c r="F2933" i="4" s="1"/>
  <c r="F3359" i="4" s="1"/>
  <c r="G2022" i="4"/>
  <c r="G2448" i="4" s="1"/>
  <c r="G2874" i="4" s="1"/>
  <c r="G3300" i="4" s="1"/>
  <c r="F1937" i="4"/>
  <c r="F2363" i="4" s="1"/>
  <c r="F2789" i="4" s="1"/>
  <c r="F3215" i="4" s="1"/>
  <c r="G1923" i="4"/>
  <c r="G2349" i="4" s="1"/>
  <c r="G2775" i="4" s="1"/>
  <c r="G3201" i="4" s="1"/>
  <c r="G1959" i="4"/>
  <c r="G2385" i="4" s="1"/>
  <c r="G2811" i="4" s="1"/>
  <c r="G3237" i="4" s="1"/>
  <c r="G2013" i="4"/>
  <c r="G2439" i="4" s="1"/>
  <c r="G2865" i="4" s="1"/>
  <c r="G3291" i="4" s="1"/>
  <c r="G2073" i="4"/>
  <c r="G2499" i="4" s="1"/>
  <c r="G2925" i="4" s="1"/>
  <c r="G3351" i="4" s="1"/>
  <c r="G1888" i="4"/>
  <c r="F1949" i="4"/>
  <c r="F2375" i="4" s="1"/>
  <c r="F2801" i="4" s="1"/>
  <c r="F3227" i="4" s="1"/>
  <c r="G2077" i="4"/>
  <c r="F1877" i="4"/>
  <c r="F2303" i="4" s="1"/>
  <c r="F2729" i="4" s="1"/>
  <c r="F3155" i="4" s="1"/>
  <c r="G1871" i="4"/>
  <c r="G2297" i="4" s="1"/>
  <c r="G2723" i="4" s="1"/>
  <c r="G3149" i="4" s="1"/>
  <c r="G1892" i="4"/>
  <c r="G2318" i="4" s="1"/>
  <c r="G2744" i="4" s="1"/>
  <c r="G3170" i="4" s="1"/>
  <c r="G1875" i="4"/>
  <c r="G2301" i="4" s="1"/>
  <c r="G2727" i="4" s="1"/>
  <c r="G3153" i="4" s="1"/>
  <c r="G1893" i="4"/>
  <c r="G2319" i="4" s="1"/>
  <c r="G2745" i="4" s="1"/>
  <c r="G3171" i="4" s="1"/>
  <c r="F1897" i="4"/>
  <c r="F2323" i="4" s="1"/>
  <c r="F2749" i="4" s="1"/>
  <c r="F3175" i="4" s="1"/>
  <c r="F1915" i="4"/>
  <c r="F2341" i="4" s="1"/>
  <c r="F2767" i="4" s="1"/>
  <c r="F3193" i="4" s="1"/>
  <c r="G1873" i="4"/>
  <c r="G2299" i="4" s="1"/>
  <c r="G2725" i="4" s="1"/>
  <c r="G3151" i="4" s="1"/>
  <c r="G1909" i="4"/>
  <c r="G2335" i="4" s="1"/>
  <c r="G2761" i="4" s="1"/>
  <c r="G3187" i="4" s="1"/>
  <c r="G1936" i="4"/>
  <c r="G2362" i="4" s="1"/>
  <c r="G2788" i="4" s="1"/>
  <c r="G3214" i="4" s="1"/>
  <c r="G1954" i="4"/>
  <c r="G2380" i="4" s="1"/>
  <c r="G2806" i="4" s="1"/>
  <c r="G3232" i="4" s="1"/>
  <c r="G1972" i="4"/>
  <c r="G2398" i="4" s="1"/>
  <c r="G2824" i="4" s="1"/>
  <c r="G3250" i="4" s="1"/>
  <c r="G1990" i="4"/>
  <c r="G2416" i="4" s="1"/>
  <c r="G2842" i="4" s="1"/>
  <c r="G3268" i="4" s="1"/>
  <c r="G2017" i="4"/>
  <c r="G2443" i="4" s="1"/>
  <c r="G2869" i="4" s="1"/>
  <c r="G3295" i="4" s="1"/>
  <c r="G2035" i="4"/>
  <c r="G2461" i="4" s="1"/>
  <c r="G2887" i="4" s="1"/>
  <c r="G3313" i="4" s="1"/>
  <c r="G2074" i="4"/>
  <c r="G2500" i="4" s="1"/>
  <c r="F1916" i="4"/>
  <c r="F2342" i="4" s="1"/>
  <c r="F2768" i="4" s="1"/>
  <c r="F1952" i="4"/>
  <c r="F1988" i="4"/>
  <c r="F2414" i="4" s="1"/>
  <c r="F2840" i="4" s="1"/>
  <c r="F3266" i="4" s="1"/>
  <c r="F2009" i="4"/>
  <c r="F2435" i="4" s="1"/>
  <c r="F2861" i="4" s="1"/>
  <c r="F3287" i="4" s="1"/>
  <c r="G1901" i="4"/>
  <c r="G2327" i="4" s="1"/>
  <c r="G2753" i="4" s="1"/>
  <c r="G3179" i="4" s="1"/>
  <c r="G1919" i="4"/>
  <c r="G2345" i="4" s="1"/>
  <c r="G2771" i="4" s="1"/>
  <c r="G3197" i="4" s="1"/>
  <c r="G1937" i="4"/>
  <c r="G2363" i="4" s="1"/>
  <c r="G2789" i="4" s="1"/>
  <c r="G3215" i="4" s="1"/>
  <c r="G1955" i="4"/>
  <c r="G2381" i="4" s="1"/>
  <c r="G2807" i="4" s="1"/>
  <c r="G3233" i="4" s="1"/>
  <c r="G1976" i="4"/>
  <c r="G2402" i="4" s="1"/>
  <c r="G2828" i="4" s="1"/>
  <c r="G3254" i="4" s="1"/>
  <c r="G2021" i="4"/>
  <c r="G2447" i="4" s="1"/>
  <c r="G2873" i="4" s="1"/>
  <c r="G3299" i="4" s="1"/>
  <c r="G2039" i="4"/>
  <c r="G2465" i="4" s="1"/>
  <c r="G2891" i="4" s="1"/>
  <c r="G3317" i="4" s="1"/>
  <c r="G2069" i="4"/>
  <c r="G2495" i="4" s="1"/>
  <c r="G2921" i="4" s="1"/>
  <c r="G3347" i="4" s="1"/>
  <c r="F1863" i="4"/>
  <c r="F2289" i="4" s="1"/>
  <c r="F2715" i="4" s="1"/>
  <c r="F3141" i="4" s="1"/>
  <c r="F1887" i="4"/>
  <c r="F2313" i="4" s="1"/>
  <c r="F2739" i="4" s="1"/>
  <c r="F3165" i="4" s="1"/>
  <c r="F1905" i="4"/>
  <c r="F2331" i="4" s="1"/>
  <c r="F2757" i="4" s="1"/>
  <c r="F3183" i="4" s="1"/>
  <c r="F1923" i="4"/>
  <c r="F2349" i="4" s="1"/>
  <c r="F2775" i="4" s="1"/>
  <c r="F1941" i="4"/>
  <c r="F2367" i="4" s="1"/>
  <c r="F2793" i="4" s="1"/>
  <c r="F3219" i="4" s="1"/>
  <c r="F1959" i="4"/>
  <c r="F1977" i="4"/>
  <c r="F2403" i="4" s="1"/>
  <c r="F2829" i="4" s="1"/>
  <c r="F3255" i="4" s="1"/>
  <c r="F1995" i="4"/>
  <c r="F2421" i="4" s="1"/>
  <c r="F2847" i="4" s="1"/>
  <c r="F3273" i="4" s="1"/>
  <c r="F2091" i="4"/>
  <c r="F2517" i="4" s="1"/>
  <c r="F2943" i="4" s="1"/>
  <c r="F3369" i="4" s="1"/>
  <c r="G2053" i="4"/>
  <c r="G2479" i="4" s="1"/>
  <c r="G2905" i="4" s="1"/>
  <c r="G3331" i="4" s="1"/>
  <c r="F2039" i="4"/>
  <c r="F2057" i="4"/>
  <c r="F2483" i="4" s="1"/>
  <c r="F2909" i="4" s="1"/>
  <c r="F3335" i="4" s="1"/>
  <c r="F2087" i="4"/>
  <c r="F2513" i="4" s="1"/>
  <c r="F2939" i="4" s="1"/>
  <c r="F2001" i="4"/>
  <c r="F2427" i="4" s="1"/>
  <c r="F2853" i="4" s="1"/>
  <c r="F3279" i="4" s="1"/>
  <c r="G2028" i="4"/>
  <c r="G2454" i="4" s="1"/>
  <c r="G2880" i="4" s="1"/>
  <c r="G3306" i="4" s="1"/>
  <c r="G1876" i="4"/>
  <c r="G2302" i="4" s="1"/>
  <c r="G2728" i="4" s="1"/>
  <c r="G3154" i="4" s="1"/>
  <c r="F1955" i="4"/>
  <c r="F2381" i="4" s="1"/>
  <c r="F2807" i="4" s="1"/>
  <c r="F3233" i="4" s="1"/>
  <c r="G1870" i="4"/>
  <c r="G2296" i="4" s="1"/>
  <c r="G2722" i="4" s="1"/>
  <c r="G3148" i="4" s="1"/>
  <c r="G1908" i="4"/>
  <c r="G1926" i="4"/>
  <c r="G1944" i="4"/>
  <c r="G1962" i="4"/>
  <c r="G2388" i="4" s="1"/>
  <c r="G1980" i="4"/>
  <c r="G1998" i="4"/>
  <c r="G2424" i="4" s="1"/>
  <c r="G2850" i="4" s="1"/>
  <c r="G3276" i="4" s="1"/>
  <c r="G2019" i="4"/>
  <c r="G2445" i="4" s="1"/>
  <c r="G2871" i="4" s="1"/>
  <c r="G3297" i="4" s="1"/>
  <c r="G2055" i="4"/>
  <c r="G2481" i="4" s="1"/>
  <c r="G2907" i="4" s="1"/>
  <c r="G3333" i="4" s="1"/>
  <c r="G2076" i="4"/>
  <c r="G2502" i="4" s="1"/>
  <c r="G2928" i="4" s="1"/>
  <c r="G3354" i="4" s="1"/>
  <c r="F1880" i="4"/>
  <c r="F2306" i="4" s="1"/>
  <c r="F2732" i="4" s="1"/>
  <c r="F3158" i="4" s="1"/>
  <c r="G1900" i="4"/>
  <c r="F1961" i="4"/>
  <c r="F2387" i="4" s="1"/>
  <c r="F2813" i="4" s="1"/>
  <c r="F3239" i="4" s="1"/>
  <c r="G1964" i="4"/>
  <c r="G2083" i="4"/>
  <c r="F2084" i="4"/>
  <c r="F2510" i="4" s="1"/>
  <c r="F2088" i="4"/>
  <c r="F2514" i="4" s="1"/>
  <c r="F2940" i="4" s="1"/>
  <c r="F3366" i="4" s="1"/>
  <c r="G2111" i="4"/>
  <c r="G2537" i="4" s="1"/>
  <c r="G2963" i="4" s="1"/>
  <c r="G3389" i="4" s="1"/>
  <c r="G2129" i="4"/>
  <c r="G2555" i="4" s="1"/>
  <c r="G2981" i="4" s="1"/>
  <c r="G3407" i="4" s="1"/>
  <c r="G2109" i="4"/>
  <c r="G2535" i="4" s="1"/>
  <c r="G2961" i="4" s="1"/>
  <c r="G3387" i="4" s="1"/>
  <c r="G2127" i="4"/>
  <c r="G2553" i="4" s="1"/>
  <c r="G2979" i="4" s="1"/>
  <c r="G3405" i="4" s="1"/>
  <c r="F2128" i="4"/>
  <c r="F2554" i="4" s="1"/>
  <c r="F2980" i="4" s="1"/>
  <c r="F3406" i="4" s="1"/>
  <c r="F2112" i="4"/>
  <c r="F2538" i="4" s="1"/>
  <c r="F2964" i="4" s="1"/>
  <c r="G2107" i="4"/>
  <c r="G2533" i="4" s="1"/>
  <c r="G2959" i="4" s="1"/>
  <c r="G3385" i="4" s="1"/>
  <c r="G2125" i="4"/>
  <c r="G2551" i="4" s="1"/>
  <c r="G2977" i="4" s="1"/>
  <c r="G3403" i="4" s="1"/>
  <c r="F2114" i="4"/>
  <c r="F2540" i="4" s="1"/>
  <c r="F2966" i="4" s="1"/>
  <c r="F3392" i="4" s="1"/>
  <c r="F1997" i="4"/>
  <c r="F2423" i="4" s="1"/>
  <c r="F2849" i="4" s="1"/>
  <c r="F3275" i="4" s="1"/>
  <c r="F2109" i="4"/>
  <c r="F2535" i="4" s="1"/>
  <c r="F2961" i="4" s="1"/>
  <c r="F3387" i="4" s="1"/>
  <c r="F1898" i="4"/>
  <c r="F2324" i="4" s="1"/>
  <c r="G1890" i="4"/>
  <c r="G2316" i="4" s="1"/>
  <c r="G2742" i="4" s="1"/>
  <c r="G3168" i="4" s="1"/>
  <c r="F1972" i="4"/>
  <c r="F2398" i="4" s="1"/>
  <c r="G1951" i="4"/>
  <c r="G2377" i="4" s="1"/>
  <c r="G2803" i="4" s="1"/>
  <c r="G3229" i="4" s="1"/>
  <c r="G1987" i="4"/>
  <c r="G2413" i="4" s="1"/>
  <c r="G2839" i="4" s="1"/>
  <c r="G3265" i="4" s="1"/>
  <c r="G2032" i="4"/>
  <c r="G2458" i="4" s="1"/>
  <c r="G2884" i="4" s="1"/>
  <c r="G3310" i="4" s="1"/>
  <c r="F1910" i="4"/>
  <c r="F2336" i="4" s="1"/>
  <c r="F2762" i="4" s="1"/>
  <c r="F3188" i="4" s="1"/>
  <c r="F1985" i="4"/>
  <c r="F2411" i="4" s="1"/>
  <c r="F2024" i="4"/>
  <c r="F2450" i="4" s="1"/>
  <c r="F2876" i="4" s="1"/>
  <c r="F3302" i="4" s="1"/>
  <c r="G1934" i="4"/>
  <c r="G2360" i="4" s="1"/>
  <c r="G2786" i="4" s="1"/>
  <c r="G3212" i="4" s="1"/>
  <c r="G1973" i="4"/>
  <c r="G2399" i="4" s="1"/>
  <c r="G2825" i="4" s="1"/>
  <c r="G3251" i="4" s="1"/>
  <c r="G2018" i="4"/>
  <c r="G2444" i="4" s="1"/>
  <c r="G2870" i="4" s="1"/>
  <c r="G3296" i="4" s="1"/>
  <c r="G2066" i="4"/>
  <c r="G2492" i="4" s="1"/>
  <c r="G2918" i="4" s="1"/>
  <c r="G3344" i="4" s="1"/>
  <c r="F1884" i="4"/>
  <c r="F2310" i="4" s="1"/>
  <c r="F2736" i="4" s="1"/>
  <c r="F3162" i="4" s="1"/>
  <c r="F2034" i="4"/>
  <c r="F2460" i="4" s="1"/>
  <c r="G2050" i="4"/>
  <c r="G2476" i="4" s="1"/>
  <c r="G2902" i="4" s="1"/>
  <c r="G3328" i="4" s="1"/>
  <c r="F2054" i="4"/>
  <c r="F2480" i="4" s="1"/>
  <c r="G2090" i="4"/>
  <c r="G2516" i="4" s="1"/>
  <c r="G2942" i="4" s="1"/>
  <c r="G3368" i="4" s="1"/>
  <c r="G2058" i="4"/>
  <c r="G2484" i="4" s="1"/>
  <c r="G2910" i="4" s="1"/>
  <c r="G3336" i="4" s="1"/>
  <c r="G1905" i="4"/>
  <c r="G2331" i="4" s="1"/>
  <c r="G2757" i="4" s="1"/>
  <c r="G3183" i="4" s="1"/>
  <c r="G1941" i="4"/>
  <c r="G2367" i="4" s="1"/>
  <c r="G2793" i="4" s="1"/>
  <c r="G3219" i="4" s="1"/>
  <c r="G1977" i="4"/>
  <c r="G2403" i="4" s="1"/>
  <c r="G2829" i="4" s="1"/>
  <c r="G3255" i="4" s="1"/>
  <c r="G1995" i="4"/>
  <c r="G2421" i="4" s="1"/>
  <c r="G2847" i="4" s="1"/>
  <c r="G3273" i="4" s="1"/>
  <c r="G2049" i="4"/>
  <c r="G2475" i="4" s="1"/>
  <c r="G2901" i="4" s="1"/>
  <c r="G3327" i="4" s="1"/>
  <c r="G2091" i="4"/>
  <c r="G2517" i="4" s="1"/>
  <c r="G2943" i="4" s="1"/>
  <c r="G3369" i="4" s="1"/>
  <c r="G1862" i="4"/>
  <c r="G2288" i="4" s="1"/>
  <c r="F2078" i="4"/>
  <c r="F2504" i="4" s="1"/>
  <c r="G1874" i="4"/>
  <c r="G2300" i="4" s="1"/>
  <c r="G2726" i="4" s="1"/>
  <c r="G3152" i="4" s="1"/>
  <c r="G1895" i="4"/>
  <c r="G2321" i="4" s="1"/>
  <c r="G2747" i="4" s="1"/>
  <c r="G3173" i="4" s="1"/>
  <c r="G1878" i="4"/>
  <c r="G2304" i="4" s="1"/>
  <c r="G2730" i="4" s="1"/>
  <c r="G3156" i="4" s="1"/>
  <c r="G1896" i="4"/>
  <c r="G2322" i="4" s="1"/>
  <c r="G2748" i="4" s="1"/>
  <c r="G3174" i="4" s="1"/>
  <c r="F1978" i="4"/>
  <c r="F2404" i="4" s="1"/>
  <c r="F2830" i="4" s="1"/>
  <c r="F3256" i="4" s="1"/>
  <c r="F1996" i="4"/>
  <c r="F2422" i="4" s="1"/>
  <c r="F2056" i="4"/>
  <c r="F2482" i="4" s="1"/>
  <c r="F2908" i="4" s="1"/>
  <c r="F3334" i="4" s="1"/>
  <c r="G1879" i="4"/>
  <c r="G2305" i="4" s="1"/>
  <c r="G2731" i="4" s="1"/>
  <c r="G3157" i="4" s="1"/>
  <c r="G1921" i="4"/>
  <c r="G2347" i="4" s="1"/>
  <c r="G2773" i="4" s="1"/>
  <c r="G3199" i="4" s="1"/>
  <c r="G1939" i="4"/>
  <c r="G2365" i="4" s="1"/>
  <c r="G2791" i="4" s="1"/>
  <c r="G3217" i="4" s="1"/>
  <c r="G1957" i="4"/>
  <c r="G2383" i="4" s="1"/>
  <c r="G2809" i="4" s="1"/>
  <c r="G3235" i="4" s="1"/>
  <c r="G1975" i="4"/>
  <c r="G2401" i="4" s="1"/>
  <c r="G2827" i="4" s="1"/>
  <c r="G3253" i="4" s="1"/>
  <c r="G1993" i="4"/>
  <c r="G2419" i="4" s="1"/>
  <c r="G2845" i="4" s="1"/>
  <c r="G3271" i="4" s="1"/>
  <c r="G2020" i="4"/>
  <c r="G2446" i="4" s="1"/>
  <c r="G2872" i="4" s="1"/>
  <c r="G3298" i="4" s="1"/>
  <c r="G2038" i="4"/>
  <c r="G2464" i="4" s="1"/>
  <c r="G2890" i="4" s="1"/>
  <c r="G3316" i="4" s="1"/>
  <c r="G2080" i="4"/>
  <c r="G2506" i="4" s="1"/>
  <c r="G2932" i="4" s="1"/>
  <c r="G3358" i="4" s="1"/>
  <c r="F1991" i="4"/>
  <c r="F2417" i="4" s="1"/>
  <c r="F2843" i="4" s="1"/>
  <c r="F3269" i="4" s="1"/>
  <c r="F2012" i="4"/>
  <c r="F2438" i="4" s="1"/>
  <c r="F2864" i="4" s="1"/>
  <c r="F3290" i="4" s="1"/>
  <c r="G1904" i="4"/>
  <c r="G2330" i="4" s="1"/>
  <c r="G2756" i="4" s="1"/>
  <c r="G3182" i="4" s="1"/>
  <c r="G1922" i="4"/>
  <c r="G2348" i="4" s="1"/>
  <c r="G2774" i="4" s="1"/>
  <c r="G3200" i="4" s="1"/>
  <c r="G1940" i="4"/>
  <c r="G2366" i="4" s="1"/>
  <c r="G2792" i="4" s="1"/>
  <c r="G3218" i="4" s="1"/>
  <c r="G1958" i="4"/>
  <c r="G2384" i="4" s="1"/>
  <c r="G2810" i="4" s="1"/>
  <c r="G3236" i="4" s="1"/>
  <c r="G1979" i="4"/>
  <c r="G2405" i="4" s="1"/>
  <c r="G2831" i="4" s="1"/>
  <c r="G3257" i="4" s="1"/>
  <c r="G2006" i="4"/>
  <c r="G2432" i="4" s="1"/>
  <c r="G2858" i="4" s="1"/>
  <c r="G3284" i="4" s="1"/>
  <c r="G2024" i="4"/>
  <c r="G2450" i="4" s="1"/>
  <c r="G2876" i="4" s="1"/>
  <c r="G3302" i="4" s="1"/>
  <c r="G2054" i="4"/>
  <c r="G2480" i="4" s="1"/>
  <c r="G2906" i="4" s="1"/>
  <c r="G3332" i="4" s="1"/>
  <c r="G2072" i="4"/>
  <c r="G2498" i="4" s="1"/>
  <c r="G2924" i="4" s="1"/>
  <c r="G3350" i="4" s="1"/>
  <c r="F1869" i="4"/>
  <c r="F2295" i="4" s="1"/>
  <c r="F2721" i="4" s="1"/>
  <c r="F3147" i="4" s="1"/>
  <c r="F1890" i="4"/>
  <c r="F2004" i="4"/>
  <c r="F2430" i="4" s="1"/>
  <c r="F2022" i="4"/>
  <c r="F2448" i="4" s="1"/>
  <c r="F2874" i="4" s="1"/>
  <c r="F2040" i="4"/>
  <c r="F2466" i="4" s="1"/>
  <c r="F2892" i="4" s="1"/>
  <c r="G1861" i="4"/>
  <c r="G2287" i="4" s="1"/>
  <c r="G2713" i="4" s="1"/>
  <c r="G3139" i="4" s="1"/>
  <c r="F2042" i="4"/>
  <c r="F2468" i="4" s="1"/>
  <c r="F2894" i="4" s="1"/>
  <c r="F3320" i="4" s="1"/>
  <c r="G1982" i="4"/>
  <c r="G2408" i="4" s="1"/>
  <c r="G2834" i="4" s="1"/>
  <c r="G3260" i="4" s="1"/>
  <c r="F2052" i="4"/>
  <c r="F2478" i="4" s="1"/>
  <c r="F2904" i="4" s="1"/>
  <c r="G2034" i="4"/>
  <c r="G2460" i="4" s="1"/>
  <c r="G2886" i="4" s="1"/>
  <c r="G3312" i="4" s="1"/>
  <c r="G1906" i="4"/>
  <c r="G2332" i="4" s="1"/>
  <c r="G2758" i="4" s="1"/>
  <c r="G3184" i="4" s="1"/>
  <c r="G1882" i="4"/>
  <c r="G2308" i="4" s="1"/>
  <c r="G2734" i="4" s="1"/>
  <c r="G3160" i="4" s="1"/>
  <c r="G1911" i="4"/>
  <c r="G2337" i="4" s="1"/>
  <c r="G2763" i="4" s="1"/>
  <c r="G3189" i="4" s="1"/>
  <c r="G1929" i="4"/>
  <c r="G2355" i="4" s="1"/>
  <c r="G2781" i="4" s="1"/>
  <c r="G3207" i="4" s="1"/>
  <c r="G1947" i="4"/>
  <c r="G2373" i="4" s="1"/>
  <c r="G2799" i="4" s="1"/>
  <c r="G3225" i="4" s="1"/>
  <c r="G1965" i="4"/>
  <c r="G2391" i="4" s="1"/>
  <c r="G2817" i="4" s="1"/>
  <c r="G3243" i="4" s="1"/>
  <c r="G1983" i="4"/>
  <c r="G2409" i="4" s="1"/>
  <c r="G2835" i="4" s="1"/>
  <c r="G3261" i="4" s="1"/>
  <c r="G2001" i="4"/>
  <c r="G2427" i="4" s="1"/>
  <c r="G2853" i="4" s="1"/>
  <c r="G3279" i="4" s="1"/>
  <c r="G2025" i="4"/>
  <c r="G2451" i="4" s="1"/>
  <c r="G2877" i="4" s="1"/>
  <c r="G3303" i="4" s="1"/>
  <c r="G2061" i="4"/>
  <c r="G2487" i="4" s="1"/>
  <c r="G2913" i="4" s="1"/>
  <c r="G3339" i="4" s="1"/>
  <c r="G2079" i="4"/>
  <c r="G2505" i="4" s="1"/>
  <c r="G2931" i="4" s="1"/>
  <c r="G3357" i="4" s="1"/>
  <c r="G2005" i="4"/>
  <c r="G2431" i="4" s="1"/>
  <c r="G2857" i="4" s="1"/>
  <c r="G3283" i="4" s="1"/>
  <c r="F1901" i="4"/>
  <c r="F2327" i="4" s="1"/>
  <c r="F1973" i="4"/>
  <c r="F2399" i="4" s="1"/>
  <c r="G2047" i="4"/>
  <c r="G2473" i="4" s="1"/>
  <c r="G2899" i="4" s="1"/>
  <c r="G3325" i="4" s="1"/>
  <c r="G2089" i="4"/>
  <c r="G2515" i="4" s="1"/>
  <c r="G2941" i="4" s="1"/>
  <c r="G3367" i="4" s="1"/>
  <c r="F2090" i="4"/>
  <c r="F2516" i="4" s="1"/>
  <c r="G2114" i="4"/>
  <c r="G2540" i="4" s="1"/>
  <c r="G2966" i="4" s="1"/>
  <c r="G3392" i="4" s="1"/>
  <c r="G2112" i="4"/>
  <c r="G2538" i="4" s="1"/>
  <c r="G2964" i="4" s="1"/>
  <c r="G3390" i="4" s="1"/>
  <c r="F2118" i="4"/>
  <c r="F2544" i="4" s="1"/>
  <c r="F2970" i="4" s="1"/>
  <c r="F3396" i="4" s="1"/>
  <c r="G2110" i="4"/>
  <c r="G2536" i="4" s="1"/>
  <c r="G2962" i="4" s="1"/>
  <c r="G3388" i="4" s="1"/>
  <c r="G2128" i="4"/>
  <c r="G2554" i="4" s="1"/>
  <c r="G2980" i="4" s="1"/>
  <c r="G3406" i="4" s="1"/>
  <c r="F2117" i="4"/>
  <c r="F2543" i="4" s="1"/>
  <c r="F2969" i="4" s="1"/>
  <c r="F3395" i="4" s="1"/>
  <c r="G1883" i="4"/>
  <c r="G2309" i="4" s="1"/>
  <c r="G2735" i="4" s="1"/>
  <c r="G3161" i="4" s="1"/>
  <c r="F2115" i="4"/>
  <c r="F2541" i="4" s="1"/>
  <c r="F1889" i="4"/>
  <c r="F1903" i="4"/>
  <c r="F2329" i="4" s="1"/>
  <c r="G1885" i="4"/>
  <c r="G2311" i="4" s="1"/>
  <c r="G2737" i="4" s="1"/>
  <c r="G3163" i="4" s="1"/>
  <c r="G1924" i="4"/>
  <c r="G2350" i="4" s="1"/>
  <c r="G2776" i="4" s="1"/>
  <c r="G3202" i="4" s="1"/>
  <c r="G1942" i="4"/>
  <c r="G2368" i="4" s="1"/>
  <c r="G2794" i="4" s="1"/>
  <c r="G3220" i="4" s="1"/>
  <c r="G1960" i="4"/>
  <c r="G2386" i="4" s="1"/>
  <c r="G2812" i="4" s="1"/>
  <c r="G3238" i="4" s="1"/>
  <c r="G1978" i="4"/>
  <c r="G2404" i="4" s="1"/>
  <c r="G2830" i="4" s="1"/>
  <c r="G3256" i="4" s="1"/>
  <c r="G2023" i="4"/>
  <c r="G2449" i="4" s="1"/>
  <c r="G2875" i="4" s="1"/>
  <c r="G3301" i="4" s="1"/>
  <c r="G2041" i="4"/>
  <c r="G2467" i="4" s="1"/>
  <c r="G2893" i="4" s="1"/>
  <c r="G3319" i="4" s="1"/>
  <c r="F1970" i="4"/>
  <c r="F2396" i="4" s="1"/>
  <c r="F2822" i="4" s="1"/>
  <c r="F1994" i="4"/>
  <c r="F2420" i="4" s="1"/>
  <c r="F2015" i="4"/>
  <c r="F2441" i="4" s="1"/>
  <c r="F2867" i="4" s="1"/>
  <c r="F3293" i="4" s="1"/>
  <c r="G1907" i="4"/>
  <c r="G2333" i="4" s="1"/>
  <c r="G2759" i="4" s="1"/>
  <c r="G3185" i="4" s="1"/>
  <c r="G1943" i="4"/>
  <c r="G2369" i="4" s="1"/>
  <c r="G2795" i="4" s="1"/>
  <c r="G3221" i="4" s="1"/>
  <c r="G1961" i="4"/>
  <c r="G2387" i="4" s="1"/>
  <c r="G2813" i="4" s="1"/>
  <c r="G3239" i="4" s="1"/>
  <c r="G1985" i="4"/>
  <c r="G2411" i="4" s="1"/>
  <c r="G2837" i="4" s="1"/>
  <c r="G3263" i="4" s="1"/>
  <c r="G2009" i="4"/>
  <c r="G2435" i="4" s="1"/>
  <c r="G2861" i="4" s="1"/>
  <c r="G3287" i="4" s="1"/>
  <c r="G2027" i="4"/>
  <c r="G2453" i="4" s="1"/>
  <c r="G2879" i="4" s="1"/>
  <c r="G3305" i="4" s="1"/>
  <c r="G2057" i="4"/>
  <c r="G2483" i="4" s="1"/>
  <c r="G2909" i="4" s="1"/>
  <c r="G3335" i="4" s="1"/>
  <c r="G2075" i="4"/>
  <c r="G2501" i="4" s="1"/>
  <c r="G2927" i="4" s="1"/>
  <c r="G3353" i="4" s="1"/>
  <c r="F1875" i="4"/>
  <c r="F2301" i="4" s="1"/>
  <c r="F2727" i="4" s="1"/>
  <c r="F1893" i="4"/>
  <c r="F2007" i="4"/>
  <c r="F2433" i="4" s="1"/>
  <c r="F2859" i="4" s="1"/>
  <c r="F3285" i="4" s="1"/>
  <c r="F2055" i="4"/>
  <c r="F2481" i="4" s="1"/>
  <c r="F2907" i="4" s="1"/>
  <c r="F3333" i="4" s="1"/>
  <c r="F2073" i="4"/>
  <c r="G1915" i="4"/>
  <c r="G2341" i="4" s="1"/>
  <c r="G2767" i="4" s="1"/>
  <c r="G3193" i="4" s="1"/>
  <c r="F2027" i="4"/>
  <c r="F2453" i="4" s="1"/>
  <c r="F2879" i="4" s="1"/>
  <c r="F2045" i="4"/>
  <c r="F2471" i="4" s="1"/>
  <c r="F2897" i="4" s="1"/>
  <c r="F2060" i="4"/>
  <c r="F2486" i="4" s="1"/>
  <c r="F2912" i="4" s="1"/>
  <c r="F3338" i="4" s="1"/>
  <c r="G2000" i="4"/>
  <c r="G2426" i="4" s="1"/>
  <c r="G2852" i="4" s="1"/>
  <c r="G3278" i="4" s="1"/>
  <c r="F2085" i="4"/>
  <c r="F2511" i="4" s="1"/>
  <c r="G2040" i="4"/>
  <c r="G2466" i="4" s="1"/>
  <c r="G2892" i="4" s="1"/>
  <c r="G3318" i="4" s="1"/>
  <c r="F1872" i="4"/>
  <c r="F2298" i="4" s="1"/>
  <c r="F2724" i="4" s="1"/>
  <c r="F3150" i="4" s="1"/>
  <c r="G1894" i="4"/>
  <c r="G2320" i="4" s="1"/>
  <c r="G2746" i="4" s="1"/>
  <c r="G3172" i="4" s="1"/>
  <c r="G1914" i="4"/>
  <c r="G2340" i="4" s="1"/>
  <c r="G2766" i="4" s="1"/>
  <c r="G3192" i="4" s="1"/>
  <c r="G1932" i="4"/>
  <c r="G2358" i="4" s="1"/>
  <c r="G2784" i="4" s="1"/>
  <c r="G3210" i="4" s="1"/>
  <c r="G1950" i="4"/>
  <c r="G2376" i="4" s="1"/>
  <c r="G2802" i="4" s="1"/>
  <c r="G3228" i="4" s="1"/>
  <c r="G1968" i="4"/>
  <c r="G2394" i="4" s="1"/>
  <c r="G2820" i="4" s="1"/>
  <c r="G3246" i="4" s="1"/>
  <c r="G1986" i="4"/>
  <c r="G2412" i="4" s="1"/>
  <c r="G2838" i="4" s="1"/>
  <c r="G3264" i="4" s="1"/>
  <c r="G2004" i="4"/>
  <c r="G2430" i="4" s="1"/>
  <c r="G2856" i="4" s="1"/>
  <c r="G3282" i="4" s="1"/>
  <c r="G2031" i="4"/>
  <c r="G2457" i="4" s="1"/>
  <c r="G2883" i="4" s="1"/>
  <c r="G3309" i="4" s="1"/>
  <c r="G2064" i="4"/>
  <c r="G2490" i="4" s="1"/>
  <c r="G2916" i="4" s="1"/>
  <c r="G3342" i="4" s="1"/>
  <c r="G2082" i="4"/>
  <c r="G2508" i="4" s="1"/>
  <c r="G2934" i="4" s="1"/>
  <c r="G3360" i="4" s="1"/>
  <c r="G1912" i="4"/>
  <c r="G2338" i="4" s="1"/>
  <c r="G2764" i="4" s="1"/>
  <c r="G3190" i="4" s="1"/>
  <c r="F1913" i="4"/>
  <c r="F2339" i="4" s="1"/>
  <c r="F2765" i="4" s="1"/>
  <c r="F3191" i="4" s="1"/>
  <c r="F1931" i="4"/>
  <c r="F2357" i="4" s="1"/>
  <c r="F2783" i="4" s="1"/>
  <c r="F3209" i="4" s="1"/>
  <c r="G2059" i="4"/>
  <c r="G2485" i="4" s="1"/>
  <c r="G2911" i="4" s="1"/>
  <c r="G3337" i="4" s="1"/>
  <c r="F2063" i="4"/>
  <c r="F2489" i="4" s="1"/>
  <c r="G2042" i="4"/>
  <c r="G2468" i="4" s="1"/>
  <c r="G2894" i="4" s="1"/>
  <c r="G3320" i="4" s="1"/>
  <c r="F1918" i="4"/>
  <c r="F2344" i="4" s="1"/>
  <c r="F2770" i="4" s="1"/>
  <c r="F3196" i="4" s="1"/>
  <c r="G2117" i="4"/>
  <c r="G2543" i="4" s="1"/>
  <c r="G2969" i="4" s="1"/>
  <c r="G3395" i="4" s="1"/>
  <c r="G2115" i="4"/>
  <c r="G2541" i="4" s="1"/>
  <c r="G2967" i="4" s="1"/>
  <c r="G3393" i="4" s="1"/>
  <c r="F2124" i="4"/>
  <c r="F2550" i="4" s="1"/>
  <c r="F2976" i="4" s="1"/>
  <c r="G2113" i="4"/>
  <c r="G2539" i="4" s="1"/>
  <c r="G2965" i="4" s="1"/>
  <c r="G3391" i="4" s="1"/>
  <c r="F2102" i="4"/>
  <c r="F2528" i="4" s="1"/>
  <c r="F2120" i="4"/>
  <c r="F2546" i="4" s="1"/>
  <c r="F2972" i="4" s="1"/>
  <c r="F3398" i="4" s="1"/>
  <c r="F2121" i="4"/>
  <c r="F2547" i="4" s="1"/>
  <c r="F2973" i="4" s="1"/>
  <c r="F3399" i="4" s="1"/>
  <c r="G1877" i="4"/>
  <c r="G2303" i="4" s="1"/>
  <c r="G2729" i="4" s="1"/>
  <c r="G3155" i="4" s="1"/>
  <c r="G1881" i="4"/>
  <c r="G2307" i="4" s="1"/>
  <c r="G2733" i="4" s="1"/>
  <c r="G3159" i="4" s="1"/>
  <c r="F1981" i="4"/>
  <c r="F2407" i="4" s="1"/>
  <c r="F2833" i="4" s="1"/>
  <c r="F3259" i="4" s="1"/>
  <c r="F1928" i="4"/>
  <c r="F1892" i="4"/>
  <c r="G1880" i="4"/>
  <c r="G2306" i="4" s="1"/>
  <c r="G2732" i="4" s="1"/>
  <c r="G3158" i="4" s="1"/>
  <c r="G1863" i="4"/>
  <c r="G2289" i="4" s="1"/>
  <c r="G2715" i="4" s="1"/>
  <c r="G3141" i="4" s="1"/>
  <c r="G1884" i="4"/>
  <c r="G2310" i="4" s="1"/>
  <c r="G2736" i="4" s="1"/>
  <c r="G3162" i="4" s="1"/>
  <c r="F1966" i="4"/>
  <c r="F2392" i="4" s="1"/>
  <c r="F2818" i="4" s="1"/>
  <c r="F3244" i="4" s="1"/>
  <c r="F1984" i="4"/>
  <c r="F2410" i="4" s="1"/>
  <c r="F2836" i="4" s="1"/>
  <c r="F2062" i="4"/>
  <c r="F2488" i="4" s="1"/>
  <c r="F2914" i="4" s="1"/>
  <c r="F3340" i="4" s="1"/>
  <c r="G1891" i="4"/>
  <c r="G2317" i="4" s="1"/>
  <c r="G2743" i="4" s="1"/>
  <c r="G3169" i="4" s="1"/>
  <c r="G1927" i="4"/>
  <c r="G2353" i="4" s="1"/>
  <c r="G2779" i="4" s="1"/>
  <c r="G3205" i="4" s="1"/>
  <c r="G1945" i="4"/>
  <c r="G2371" i="4" s="1"/>
  <c r="G2797" i="4" s="1"/>
  <c r="G3223" i="4" s="1"/>
  <c r="G1963" i="4"/>
  <c r="G2389" i="4" s="1"/>
  <c r="G2815" i="4" s="1"/>
  <c r="G3241" i="4" s="1"/>
  <c r="G1981" i="4"/>
  <c r="G2407" i="4" s="1"/>
  <c r="G2833" i="4" s="1"/>
  <c r="G3259" i="4" s="1"/>
  <c r="G2008" i="4"/>
  <c r="G2434" i="4" s="1"/>
  <c r="G2860" i="4" s="1"/>
  <c r="G3286" i="4" s="1"/>
  <c r="G2026" i="4"/>
  <c r="G2452" i="4" s="1"/>
  <c r="G2878" i="4" s="1"/>
  <c r="G3304" i="4" s="1"/>
  <c r="G2056" i="4"/>
  <c r="G2482" i="4" s="1"/>
  <c r="G2908" i="4" s="1"/>
  <c r="G3334" i="4" s="1"/>
  <c r="F1886" i="4"/>
  <c r="F2312" i="4" s="1"/>
  <c r="F2738" i="4" s="1"/>
  <c r="F1934" i="4"/>
  <c r="F1976" i="4"/>
  <c r="F2018" i="4"/>
  <c r="F2444" i="4" s="1"/>
  <c r="G1910" i="4"/>
  <c r="G2336" i="4" s="1"/>
  <c r="G2762" i="4" s="1"/>
  <c r="G3188" i="4" s="1"/>
  <c r="G1928" i="4"/>
  <c r="G2354" i="4" s="1"/>
  <c r="G2780" i="4" s="1"/>
  <c r="G3206" i="4" s="1"/>
  <c r="G1946" i="4"/>
  <c r="G2372" i="4" s="1"/>
  <c r="G2798" i="4" s="1"/>
  <c r="G3224" i="4" s="1"/>
  <c r="G1988" i="4"/>
  <c r="G2414" i="4" s="1"/>
  <c r="G2840" i="4" s="1"/>
  <c r="G3266" i="4" s="1"/>
  <c r="G2012" i="4"/>
  <c r="G2438" i="4" s="1"/>
  <c r="G2864" i="4" s="1"/>
  <c r="G3290" i="4" s="1"/>
  <c r="G2030" i="4"/>
  <c r="G2456" i="4" s="1"/>
  <c r="G2882" i="4" s="1"/>
  <c r="G3308" i="4" s="1"/>
  <c r="G2060" i="4"/>
  <c r="G2486" i="4" s="1"/>
  <c r="G2912" i="4" s="1"/>
  <c r="G3338" i="4" s="1"/>
  <c r="G2078" i="4"/>
  <c r="G2504" i="4" s="1"/>
  <c r="G2930" i="4" s="1"/>
  <c r="G3356" i="4" s="1"/>
  <c r="F1878" i="4"/>
  <c r="F2304" i="4" s="1"/>
  <c r="F1896" i="4"/>
  <c r="F1968" i="4"/>
  <c r="F1986" i="4"/>
  <c r="F2028" i="4"/>
  <c r="F2454" i="4" s="1"/>
  <c r="F2058" i="4"/>
  <c r="G1996" i="4"/>
  <c r="G2422" i="4" s="1"/>
  <c r="G2848" i="4" s="1"/>
  <c r="G3274" i="4" s="1"/>
  <c r="F2030" i="4"/>
  <c r="F2456" i="4" s="1"/>
  <c r="F2882" i="4" s="1"/>
  <c r="F2069" i="4"/>
  <c r="F2495" i="4" s="1"/>
  <c r="G2045" i="4"/>
  <c r="G2471" i="4" s="1"/>
  <c r="G2897" i="4" s="1"/>
  <c r="G3323" i="4" s="1"/>
  <c r="G1860" i="4"/>
  <c r="G2286" i="4" s="1"/>
  <c r="G2712" i="4" s="1"/>
  <c r="G3138" i="4" s="1"/>
  <c r="G2046" i="4"/>
  <c r="G2472" i="4" s="1"/>
  <c r="G2898" i="4" s="1"/>
  <c r="G3324" i="4" s="1"/>
  <c r="F1907" i="4"/>
  <c r="F2333" i="4" s="1"/>
  <c r="F2759" i="4" s="1"/>
  <c r="F1998" i="4"/>
  <c r="G1899" i="4"/>
  <c r="G2325" i="4" s="1"/>
  <c r="G2751" i="4" s="1"/>
  <c r="G3177" i="4" s="1"/>
  <c r="G1917" i="4"/>
  <c r="G2343" i="4" s="1"/>
  <c r="G2769" i="4" s="1"/>
  <c r="G3195" i="4" s="1"/>
  <c r="G1935" i="4"/>
  <c r="G2361" i="4" s="1"/>
  <c r="G2787" i="4" s="1"/>
  <c r="G3213" i="4" s="1"/>
  <c r="G1953" i="4"/>
  <c r="G2379" i="4" s="1"/>
  <c r="G2805" i="4" s="1"/>
  <c r="G3231" i="4" s="1"/>
  <c r="G1971" i="4"/>
  <c r="G2397" i="4" s="1"/>
  <c r="G2823" i="4" s="1"/>
  <c r="G3249" i="4" s="1"/>
  <c r="G1989" i="4"/>
  <c r="G2415" i="4" s="1"/>
  <c r="G2841" i="4" s="1"/>
  <c r="G3267" i="4" s="1"/>
  <c r="G2007" i="4"/>
  <c r="G2433" i="4" s="1"/>
  <c r="G2859" i="4" s="1"/>
  <c r="G3285" i="4" s="1"/>
  <c r="G2037" i="4"/>
  <c r="G2463" i="4" s="1"/>
  <c r="G2889" i="4" s="1"/>
  <c r="G3315" i="4" s="1"/>
  <c r="G2067" i="4"/>
  <c r="G2493" i="4" s="1"/>
  <c r="G2919" i="4" s="1"/>
  <c r="G3345" i="4" s="1"/>
  <c r="G2085" i="4"/>
  <c r="G2511" i="4" s="1"/>
  <c r="G2937" i="4" s="1"/>
  <c r="G3363" i="4" s="1"/>
  <c r="F1999" i="4"/>
  <c r="F2425" i="4" s="1"/>
  <c r="F2851" i="4" s="1"/>
  <c r="F3277" i="4" s="1"/>
  <c r="F1925" i="4"/>
  <c r="F2351" i="4" s="1"/>
  <c r="F2777" i="4" s="1"/>
  <c r="F3203" i="4" s="1"/>
  <c r="F1967" i="4"/>
  <c r="F2393" i="4" s="1"/>
  <c r="F2819" i="4" s="1"/>
  <c r="F3245" i="4" s="1"/>
  <c r="G2065" i="4"/>
  <c r="G2491" i="4" s="1"/>
  <c r="G2917" i="4" s="1"/>
  <c r="G3343" i="4" s="1"/>
  <c r="F2066" i="4"/>
  <c r="G2048" i="4"/>
  <c r="G2474" i="4" s="1"/>
  <c r="G2900" i="4" s="1"/>
  <c r="G3326" i="4" s="1"/>
  <c r="F2089" i="4"/>
  <c r="F2515" i="4" s="1"/>
  <c r="F2941" i="4" s="1"/>
  <c r="G2102" i="4"/>
  <c r="G2528" i="4" s="1"/>
  <c r="G2954" i="4" s="1"/>
  <c r="G3380" i="4" s="1"/>
  <c r="G2120" i="4"/>
  <c r="G2546" i="4" s="1"/>
  <c r="G2972" i="4" s="1"/>
  <c r="G3398" i="4" s="1"/>
  <c r="G2118" i="4"/>
  <c r="G2544" i="4" s="1"/>
  <c r="G2970" i="4" s="1"/>
  <c r="G3396" i="4" s="1"/>
  <c r="F2110" i="4"/>
  <c r="F2536" i="4" s="1"/>
  <c r="F2962" i="4" s="1"/>
  <c r="G2003" i="4"/>
  <c r="G2429" i="4" s="1"/>
  <c r="G2855" i="4" s="1"/>
  <c r="G3281" i="4" s="1"/>
  <c r="G2116" i="4"/>
  <c r="G2542" i="4" s="1"/>
  <c r="G2968" i="4" s="1"/>
  <c r="G3394" i="4" s="1"/>
  <c r="F2105" i="4"/>
  <c r="F2531" i="4" s="1"/>
  <c r="F2957" i="4" s="1"/>
  <c r="F3383" i="4" s="1"/>
  <c r="F2123" i="4"/>
  <c r="F2549" i="4" s="1"/>
  <c r="F2127" i="4"/>
  <c r="F2553" i="4" s="1"/>
  <c r="G1898" i="4"/>
  <c r="G2324" i="4" s="1"/>
  <c r="G2750" i="4" s="1"/>
  <c r="G3176" i="4" s="1"/>
  <c r="F1871" i="4"/>
  <c r="F1895" i="4"/>
  <c r="F2321" i="4" s="1"/>
  <c r="G1886" i="4"/>
  <c r="G2312" i="4" s="1"/>
  <c r="G2738" i="4" s="1"/>
  <c r="G3164" i="4" s="1"/>
  <c r="G1869" i="4"/>
  <c r="G2295" i="4" s="1"/>
  <c r="G2721" i="4" s="1"/>
  <c r="G3147" i="4" s="1"/>
  <c r="G1887" i="4"/>
  <c r="G2313" i="4" s="1"/>
  <c r="G2739" i="4" s="1"/>
  <c r="G3165" i="4" s="1"/>
  <c r="F1873" i="4"/>
  <c r="F1891" i="4"/>
  <c r="F2317" i="4" s="1"/>
  <c r="F2743" i="4" s="1"/>
  <c r="F3169" i="4" s="1"/>
  <c r="F1909" i="4"/>
  <c r="F2335" i="4" s="1"/>
  <c r="F1969" i="4"/>
  <c r="F2395" i="4" s="1"/>
  <c r="F1987" i="4"/>
  <c r="F2413" i="4" s="1"/>
  <c r="G1897" i="4"/>
  <c r="G2323" i="4" s="1"/>
  <c r="G2749" i="4" s="1"/>
  <c r="G3175" i="4" s="1"/>
  <c r="G1930" i="4"/>
  <c r="G2356" i="4" s="1"/>
  <c r="G2782" i="4" s="1"/>
  <c r="G3208" i="4" s="1"/>
  <c r="G1948" i="4"/>
  <c r="G2374" i="4" s="1"/>
  <c r="G2800" i="4" s="1"/>
  <c r="G3226" i="4" s="1"/>
  <c r="G1966" i="4"/>
  <c r="G2392" i="4" s="1"/>
  <c r="G2818" i="4" s="1"/>
  <c r="G3244" i="4" s="1"/>
  <c r="G1984" i="4"/>
  <c r="G2410" i="4" s="1"/>
  <c r="G2836" i="4" s="1"/>
  <c r="G3262" i="4" s="1"/>
  <c r="G2011" i="4"/>
  <c r="G2437" i="4" s="1"/>
  <c r="G2863" i="4" s="1"/>
  <c r="G3289" i="4" s="1"/>
  <c r="G2029" i="4"/>
  <c r="G2455" i="4" s="1"/>
  <c r="G2881" i="4" s="1"/>
  <c r="G3307" i="4" s="1"/>
  <c r="G2062" i="4"/>
  <c r="G2488" i="4" s="1"/>
  <c r="G2914" i="4" s="1"/>
  <c r="G3340" i="4" s="1"/>
  <c r="F1904" i="4"/>
  <c r="F2330" i="4" s="1"/>
  <c r="F2756" i="4" s="1"/>
  <c r="F3182" i="4" s="1"/>
  <c r="F1940" i="4"/>
  <c r="F2021" i="4"/>
  <c r="F2447" i="4" s="1"/>
  <c r="G1913" i="4"/>
  <c r="G2339" i="4" s="1"/>
  <c r="G2765" i="4" s="1"/>
  <c r="G3191" i="4" s="1"/>
  <c r="G1931" i="4"/>
  <c r="G2357" i="4" s="1"/>
  <c r="G2783" i="4" s="1"/>
  <c r="G3209" i="4" s="1"/>
  <c r="G1949" i="4"/>
  <c r="G2375" i="4" s="1"/>
  <c r="G2801" i="4" s="1"/>
  <c r="G3227" i="4" s="1"/>
  <c r="G1970" i="4"/>
  <c r="G2396" i="4" s="1"/>
  <c r="G2822" i="4" s="1"/>
  <c r="G3248" i="4" s="1"/>
  <c r="G1991" i="4"/>
  <c r="G2417" i="4" s="1"/>
  <c r="G2843" i="4" s="1"/>
  <c r="G3269" i="4" s="1"/>
  <c r="G2015" i="4"/>
  <c r="G2441" i="4" s="1"/>
  <c r="G2867" i="4" s="1"/>
  <c r="G3293" i="4" s="1"/>
  <c r="G2033" i="4"/>
  <c r="G2459" i="4" s="1"/>
  <c r="G2885" i="4" s="1"/>
  <c r="G3311" i="4" s="1"/>
  <c r="G2063" i="4"/>
  <c r="G2489" i="4" s="1"/>
  <c r="G2915" i="4" s="1"/>
  <c r="G3341" i="4" s="1"/>
  <c r="G2081" i="4"/>
  <c r="G2507" i="4" s="1"/>
  <c r="G2933" i="4" s="1"/>
  <c r="G3359" i="4" s="1"/>
  <c r="F1881" i="4"/>
  <c r="F1899" i="4"/>
  <c r="F1917" i="4"/>
  <c r="F1935" i="4"/>
  <c r="F2361" i="4" s="1"/>
  <c r="F1953" i="4"/>
  <c r="F1971" i="4"/>
  <c r="F1989" i="4"/>
  <c r="F2415" i="4" s="1"/>
  <c r="F2013" i="4"/>
  <c r="F2031" i="4"/>
  <c r="F2457" i="4" s="1"/>
  <c r="F2883" i="4" s="1"/>
  <c r="F3309" i="4" s="1"/>
  <c r="G2044" i="4"/>
  <c r="F2033" i="4"/>
  <c r="F2075" i="4"/>
  <c r="F2501" i="4" s="1"/>
  <c r="F2927" i="4" s="1"/>
  <c r="G2051" i="4"/>
  <c r="G2477" i="4" s="1"/>
  <c r="G2903" i="4" s="1"/>
  <c r="G3329" i="4" s="1"/>
  <c r="G2016" i="4"/>
  <c r="G2442" i="4" s="1"/>
  <c r="G2868" i="4" s="1"/>
  <c r="G3294" i="4" s="1"/>
  <c r="G2052" i="4"/>
  <c r="G2478" i="4" s="1"/>
  <c r="G2904" i="4" s="1"/>
  <c r="G3330" i="4" s="1"/>
  <c r="F1919" i="4"/>
  <c r="F2345" i="4" s="1"/>
  <c r="G1902" i="4"/>
  <c r="G1920" i="4"/>
  <c r="G1938" i="4"/>
  <c r="G1956" i="4"/>
  <c r="G1974" i="4"/>
  <c r="G1992" i="4"/>
  <c r="G2010" i="4"/>
  <c r="G2043" i="4"/>
  <c r="G2469" i="4" s="1"/>
  <c r="G2895" i="4" s="1"/>
  <c r="G3321" i="4" s="1"/>
  <c r="G2070" i="4"/>
  <c r="G2088" i="4"/>
  <c r="G2514" i="4" s="1"/>
  <c r="G2940" i="4" s="1"/>
  <c r="G3366" i="4" s="1"/>
  <c r="G2086" i="4"/>
  <c r="F1943" i="4"/>
  <c r="F2369" i="4" s="1"/>
  <c r="F1979" i="4"/>
  <c r="G2071" i="4"/>
  <c r="F2072" i="4"/>
  <c r="F2046" i="4"/>
  <c r="F2472" i="4" s="1"/>
  <c r="F1963" i="4"/>
  <c r="F2389" i="4" s="1"/>
  <c r="F2815" i="4" s="1"/>
  <c r="G2105" i="4"/>
  <c r="G2531" i="4" s="1"/>
  <c r="G2957" i="4" s="1"/>
  <c r="G3383" i="4" s="1"/>
  <c r="G2123" i="4"/>
  <c r="G2549" i="4" s="1"/>
  <c r="G2975" i="4" s="1"/>
  <c r="G3401" i="4" s="1"/>
  <c r="G2103" i="4"/>
  <c r="G2529" i="4" s="1"/>
  <c r="G2955" i="4" s="1"/>
  <c r="G3381" i="4" s="1"/>
  <c r="F2100" i="4"/>
  <c r="G2101" i="4"/>
  <c r="G2527" i="4" s="1"/>
  <c r="G2953" i="4" s="1"/>
  <c r="G3379" i="4" s="1"/>
  <c r="G2119" i="4"/>
  <c r="G2545" i="4" s="1"/>
  <c r="G2971" i="4" s="1"/>
  <c r="G3397" i="4" s="1"/>
  <c r="F2108" i="4"/>
  <c r="F2126" i="4"/>
  <c r="G2002" i="4"/>
  <c r="G2428" i="4" s="1"/>
  <c r="G2854" i="4" s="1"/>
  <c r="G3280" i="4" s="1"/>
  <c r="H1660" i="4"/>
  <c r="N1660" i="4" s="1"/>
  <c r="H1476" i="4"/>
  <c r="N1476" i="4" s="1"/>
  <c r="H1494" i="4"/>
  <c r="N1494" i="4" s="1"/>
  <c r="H1512" i="4"/>
  <c r="N1512" i="4" s="1"/>
  <c r="H1530" i="4"/>
  <c r="N1530" i="4" s="1"/>
  <c r="H1548" i="4"/>
  <c r="N1548" i="4" s="1"/>
  <c r="H1566" i="4"/>
  <c r="N1566" i="4" s="1"/>
  <c r="H1645" i="4"/>
  <c r="N1645" i="4" s="1"/>
  <c r="H1474" i="4"/>
  <c r="N1474" i="4" s="1"/>
  <c r="H1648" i="4"/>
  <c r="N1648" i="4" s="1"/>
  <c r="H1482" i="4"/>
  <c r="N1482" i="4" s="1"/>
  <c r="H1500" i="4"/>
  <c r="N1500" i="4" s="1"/>
  <c r="H1518" i="4"/>
  <c r="N1518" i="4" s="1"/>
  <c r="H1536" i="4"/>
  <c r="N1536" i="4" s="1"/>
  <c r="H1554" i="4"/>
  <c r="N1554" i="4" s="1"/>
  <c r="H1644" i="4"/>
  <c r="N1644" i="4" s="1"/>
  <c r="H1538" i="4"/>
  <c r="N1538" i="4" s="1"/>
  <c r="H1651" i="4"/>
  <c r="N1651" i="4" s="1"/>
  <c r="H1436" i="4"/>
  <c r="N1436" i="4" s="1"/>
  <c r="H1462" i="4"/>
  <c r="N1462" i="4" s="1"/>
  <c r="H1618" i="4"/>
  <c r="N1618" i="4" s="1"/>
  <c r="H1584" i="4"/>
  <c r="N1584" i="4" s="1"/>
  <c r="H1657" i="4"/>
  <c r="N1657" i="4" s="1"/>
  <c r="H1508" i="4"/>
  <c r="N1508" i="4" s="1"/>
  <c r="H1592" i="4"/>
  <c r="N1592" i="4" s="1"/>
  <c r="H1602" i="4"/>
  <c r="N1602" i="4" s="1"/>
  <c r="H1632" i="4"/>
  <c r="N1632" i="4" s="1"/>
  <c r="H1572" i="4"/>
  <c r="N1572" i="4" s="1"/>
  <c r="H1490" i="4"/>
  <c r="N1490" i="4" s="1"/>
  <c r="H1526" i="4"/>
  <c r="N1526" i="4" s="1"/>
  <c r="H1479" i="4"/>
  <c r="N1479" i="4" s="1"/>
  <c r="H1497" i="4"/>
  <c r="N1497" i="4" s="1"/>
  <c r="H1515" i="4"/>
  <c r="N1515" i="4" s="1"/>
  <c r="H1533" i="4"/>
  <c r="N1533" i="4" s="1"/>
  <c r="H1551" i="4"/>
  <c r="N1551" i="4" s="1"/>
  <c r="H1569" i="4"/>
  <c r="N1569" i="4" s="1"/>
  <c r="H1665" i="4"/>
  <c r="N1665" i="4" s="1"/>
  <c r="H1552" i="4"/>
  <c r="N1552" i="4" s="1"/>
  <c r="H1578" i="4"/>
  <c r="N1578" i="4" s="1"/>
  <c r="H1596" i="4"/>
  <c r="N1596" i="4" s="1"/>
  <c r="H1614" i="4"/>
  <c r="N1614" i="4" s="1"/>
  <c r="H1616" i="4"/>
  <c r="N1616" i="4" s="1"/>
  <c r="H826" i="4"/>
  <c r="N826" i="4" s="1"/>
  <c r="H1471" i="4"/>
  <c r="N1471" i="4" s="1"/>
  <c r="H1658" i="4"/>
  <c r="N1658" i="4" s="1"/>
  <c r="H1565" i="4"/>
  <c r="N1565" i="4" s="1"/>
  <c r="H1443" i="4"/>
  <c r="N1443" i="4" s="1"/>
  <c r="H1626" i="4"/>
  <c r="N1626" i="4" s="1"/>
  <c r="H1544" i="4"/>
  <c r="N1544" i="4" s="1"/>
  <c r="H1589" i="4"/>
  <c r="N1589" i="4" s="1"/>
  <c r="H1540" i="4"/>
  <c r="N1540" i="4" s="1"/>
  <c r="H1558" i="4"/>
  <c r="N1558" i="4" s="1"/>
  <c r="H1636" i="4"/>
  <c r="N1636" i="4" s="1"/>
  <c r="H1560" i="4"/>
  <c r="N1560" i="4" s="1"/>
  <c r="H1605" i="4"/>
  <c r="N1605" i="4" s="1"/>
  <c r="H1684" i="4"/>
  <c r="N1684" i="4" s="1"/>
  <c r="H1542" i="4"/>
  <c r="N1542" i="4" s="1"/>
  <c r="H1559" i="4"/>
  <c r="N1559" i="4" s="1"/>
  <c r="H1590" i="4"/>
  <c r="N1590" i="4" s="1"/>
  <c r="H1638" i="4"/>
  <c r="N1638" i="4" s="1"/>
  <c r="H1656" i="4"/>
  <c r="N1656" i="4" s="1"/>
  <c r="H1451" i="4"/>
  <c r="N1451" i="4" s="1"/>
  <c r="H1489" i="4"/>
  <c r="N1489" i="4" s="1"/>
  <c r="H1583" i="4"/>
  <c r="N1583" i="4" s="1"/>
  <c r="H1696" i="4"/>
  <c r="N1696" i="4" s="1"/>
  <c r="H1688" i="4"/>
  <c r="N1688" i="4" s="1"/>
  <c r="H1683" i="4"/>
  <c r="N1683" i="4" s="1"/>
  <c r="H1466" i="4"/>
  <c r="N1466" i="4" s="1"/>
  <c r="H1460" i="4"/>
  <c r="N1460" i="4" s="1"/>
  <c r="H1550" i="4"/>
  <c r="N1550" i="4" s="1"/>
  <c r="H1452" i="4"/>
  <c r="N1452" i="4" s="1"/>
  <c r="H1470" i="4"/>
  <c r="N1470" i="4" s="1"/>
  <c r="H1643" i="4"/>
  <c r="N1643" i="4" s="1"/>
  <c r="H1481" i="4"/>
  <c r="N1481" i="4" s="1"/>
  <c r="H1640" i="4"/>
  <c r="N1640" i="4" s="1"/>
  <c r="H1663" i="4"/>
  <c r="N1663" i="4" s="1"/>
  <c r="H1676" i="4"/>
  <c r="N1676" i="4" s="1"/>
  <c r="H1694" i="4"/>
  <c r="N1694" i="4" s="1"/>
  <c r="H1472" i="4"/>
  <c r="N1472" i="4" s="1"/>
  <c r="H1546" i="4"/>
  <c r="N1546" i="4" s="1"/>
  <c r="H1564" i="4"/>
  <c r="N1564" i="4" s="1"/>
  <c r="H1655" i="4"/>
  <c r="N1655" i="4" s="1"/>
  <c r="H1461" i="4"/>
  <c r="N1461" i="4" s="1"/>
  <c r="H1631" i="4"/>
  <c r="N1631" i="4" s="1"/>
  <c r="H1662" i="4"/>
  <c r="N1662" i="4" s="1"/>
  <c r="H1682" i="4"/>
  <c r="N1682" i="4" s="1"/>
  <c r="H1700" i="4"/>
  <c r="N1700" i="4" s="1"/>
  <c r="B1709" i="4"/>
  <c r="B2135" i="4" s="1"/>
  <c r="B2561" i="4" s="1"/>
  <c r="B2987" i="4" s="1"/>
  <c r="B3413" i="4" s="1"/>
  <c r="H1703" i="4"/>
  <c r="N1703" i="4" s="1"/>
  <c r="H1445" i="4"/>
  <c r="N1445" i="4" s="1"/>
  <c r="H1469" i="4"/>
  <c r="N1469" i="4" s="1"/>
  <c r="H1447" i="4"/>
  <c r="N1447" i="4" s="1"/>
  <c r="H1465" i="4"/>
  <c r="N1465" i="4" s="1"/>
  <c r="H1483" i="4"/>
  <c r="N1483" i="4" s="1"/>
  <c r="H1078" i="4"/>
  <c r="N1078" i="4" s="1"/>
  <c r="F1504" i="4"/>
  <c r="F1930" i="4" s="1"/>
  <c r="H1096" i="4"/>
  <c r="N1096" i="4" s="1"/>
  <c r="F1522" i="4"/>
  <c r="F1948" i="4" s="1"/>
  <c r="F2374" i="4" s="1"/>
  <c r="F2800" i="4" s="1"/>
  <c r="H1543" i="4"/>
  <c r="N1543" i="4" s="1"/>
  <c r="H1561" i="4"/>
  <c r="N1561" i="4" s="1"/>
  <c r="H1159" i="4"/>
  <c r="N1159" i="4" s="1"/>
  <c r="F1585" i="4"/>
  <c r="F2011" i="4" s="1"/>
  <c r="H1177" i="4"/>
  <c r="N1177" i="4" s="1"/>
  <c r="F1603" i="4"/>
  <c r="F2029" i="4" s="1"/>
  <c r="F2455" i="4" s="1"/>
  <c r="H1195" i="4"/>
  <c r="N1195" i="4" s="1"/>
  <c r="F1621" i="4"/>
  <c r="F2047" i="4" s="1"/>
  <c r="F2473" i="4" s="1"/>
  <c r="F2899" i="4" s="1"/>
  <c r="H1478" i="4"/>
  <c r="N1478" i="4" s="1"/>
  <c r="H1514" i="4"/>
  <c r="N1514" i="4" s="1"/>
  <c r="H1130" i="4"/>
  <c r="N1130" i="4" s="1"/>
  <c r="F1556" i="4"/>
  <c r="F1982" i="4" s="1"/>
  <c r="F2408" i="4" s="1"/>
  <c r="H1595" i="4"/>
  <c r="N1595" i="4" s="1"/>
  <c r="H1455" i="4"/>
  <c r="N1455" i="4" s="1"/>
  <c r="H1473" i="4"/>
  <c r="N1473" i="4" s="1"/>
  <c r="H1491" i="4"/>
  <c r="N1491" i="4" s="1"/>
  <c r="H1509" i="4"/>
  <c r="N1509" i="4" s="1"/>
  <c r="H1527" i="4"/>
  <c r="N1527" i="4" s="1"/>
  <c r="H1545" i="4"/>
  <c r="N1545" i="4" s="1"/>
  <c r="H1563" i="4"/>
  <c r="N1563" i="4" s="1"/>
  <c r="H1587" i="4"/>
  <c r="N1587" i="4" s="1"/>
  <c r="H1209" i="4"/>
  <c r="N1209" i="4" s="1"/>
  <c r="F1635" i="4"/>
  <c r="F2061" i="4" s="1"/>
  <c r="H1227" i="4"/>
  <c r="N1227" i="4" s="1"/>
  <c r="F1653" i="4"/>
  <c r="F2079" i="4" s="1"/>
  <c r="F2505" i="4" s="1"/>
  <c r="H1607" i="4"/>
  <c r="N1607" i="4" s="1"/>
  <c r="H1199" i="4"/>
  <c r="N1199" i="4" s="1"/>
  <c r="F1625" i="4"/>
  <c r="F2051" i="4" s="1"/>
  <c r="H1649" i="4"/>
  <c r="N1649" i="4" s="1"/>
  <c r="H1493" i="4"/>
  <c r="N1493" i="4" s="1"/>
  <c r="H1517" i="4"/>
  <c r="N1517" i="4" s="1"/>
  <c r="H1553" i="4"/>
  <c r="N1553" i="4" s="1"/>
  <c r="H1646" i="4"/>
  <c r="N1646" i="4" s="1"/>
  <c r="H1620" i="4"/>
  <c r="N1620" i="4" s="1"/>
  <c r="H1537" i="4"/>
  <c r="N1537" i="4" s="1"/>
  <c r="H1702" i="4"/>
  <c r="N1702" i="4" s="1"/>
  <c r="H1680" i="4"/>
  <c r="N1680" i="4" s="1"/>
  <c r="H1677" i="4"/>
  <c r="N1677" i="4" s="1"/>
  <c r="H1448" i="4"/>
  <c r="N1448" i="4" s="1"/>
  <c r="H1024" i="4"/>
  <c r="N1024" i="4" s="1"/>
  <c r="F1450" i="4"/>
  <c r="F1876" i="4" s="1"/>
  <c r="H1081" i="4"/>
  <c r="N1081" i="4" s="1"/>
  <c r="F1507" i="4"/>
  <c r="F1933" i="4" s="1"/>
  <c r="F2359" i="4" s="1"/>
  <c r="H1099" i="4"/>
  <c r="N1099" i="4" s="1"/>
  <c r="F1525" i="4"/>
  <c r="F1951" i="4" s="1"/>
  <c r="H1162" i="4"/>
  <c r="N1162" i="4" s="1"/>
  <c r="F1588" i="4"/>
  <c r="F2014" i="4" s="1"/>
  <c r="H1180" i="4"/>
  <c r="N1180" i="4" s="1"/>
  <c r="F1606" i="4"/>
  <c r="F2032" i="4" s="1"/>
  <c r="F2458" i="4" s="1"/>
  <c r="H1198" i="4"/>
  <c r="N1198" i="4" s="1"/>
  <c r="F1624" i="4"/>
  <c r="F2050" i="4" s="1"/>
  <c r="H1216" i="4"/>
  <c r="N1216" i="4" s="1"/>
  <c r="F1642" i="4"/>
  <c r="F2068" i="4" s="1"/>
  <c r="H1484" i="4"/>
  <c r="N1484" i="4" s="1"/>
  <c r="H1520" i="4"/>
  <c r="N1520" i="4" s="1"/>
  <c r="H1580" i="4"/>
  <c r="N1580" i="4" s="1"/>
  <c r="H1598" i="4"/>
  <c r="N1598" i="4" s="1"/>
  <c r="H1458" i="4"/>
  <c r="N1458" i="4" s="1"/>
  <c r="H1608" i="4"/>
  <c r="N1608" i="4" s="1"/>
  <c r="H1610" i="4"/>
  <c r="N1610" i="4" s="1"/>
  <c r="H1628" i="4"/>
  <c r="N1628" i="4" s="1"/>
  <c r="H1511" i="4"/>
  <c r="N1511" i="4" s="1"/>
  <c r="H1523" i="4"/>
  <c r="N1523" i="4" s="1"/>
  <c r="H1652" i="4"/>
  <c r="N1652" i="4" s="1"/>
  <c r="H1579" i="4"/>
  <c r="N1579" i="4" s="1"/>
  <c r="H1686" i="4"/>
  <c r="N1686" i="4" s="1"/>
  <c r="H1054" i="4"/>
  <c r="N1054" i="4" s="1"/>
  <c r="F1480" i="4"/>
  <c r="F1906" i="4" s="1"/>
  <c r="H1027" i="4"/>
  <c r="N1027" i="4" s="1"/>
  <c r="F1453" i="4"/>
  <c r="F1879" i="4" s="1"/>
  <c r="H1123" i="4"/>
  <c r="N1123" i="4" s="1"/>
  <c r="F1549" i="4"/>
  <c r="F1975" i="4" s="1"/>
  <c r="H1141" i="4"/>
  <c r="N1141" i="4" s="1"/>
  <c r="F1567" i="4"/>
  <c r="F1993" i="4" s="1"/>
  <c r="F2419" i="4" s="1"/>
  <c r="F2845" i="4" s="1"/>
  <c r="H1201" i="4"/>
  <c r="N1201" i="4" s="1"/>
  <c r="F1627" i="4"/>
  <c r="F2053" i="4" s="1"/>
  <c r="H1562" i="4"/>
  <c r="N1562" i="4" s="1"/>
  <c r="H1437" i="4"/>
  <c r="N1437" i="4" s="1"/>
  <c r="H1167" i="4"/>
  <c r="N1167" i="4" s="1"/>
  <c r="F1593" i="4"/>
  <c r="F2019" i="4" s="1"/>
  <c r="H1613" i="4"/>
  <c r="N1613" i="4" s="1"/>
  <c r="H1661" i="4"/>
  <c r="N1661" i="4" s="1"/>
  <c r="H1575" i="4"/>
  <c r="N1575" i="4" s="1"/>
  <c r="H1529" i="4"/>
  <c r="N1529" i="4" s="1"/>
  <c r="H1454" i="4"/>
  <c r="N1454" i="4" s="1"/>
  <c r="H1535" i="4"/>
  <c r="N1535" i="4" s="1"/>
  <c r="H1252" i="4"/>
  <c r="N1252" i="4" s="1"/>
  <c r="F1678" i="4"/>
  <c r="F2104" i="4" s="1"/>
  <c r="H1692" i="4"/>
  <c r="N1692" i="4" s="1"/>
  <c r="H1691" i="4"/>
  <c r="N1691" i="4" s="1"/>
  <c r="H1689" i="4"/>
  <c r="N1689" i="4" s="1"/>
  <c r="H1018" i="4"/>
  <c r="N1018" i="4" s="1"/>
  <c r="F1444" i="4"/>
  <c r="F1870" i="4" s="1"/>
  <c r="F2296" i="4" s="1"/>
  <c r="H1228" i="4"/>
  <c r="N1228" i="4" s="1"/>
  <c r="F1654" i="4"/>
  <c r="F2080" i="4" s="1"/>
  <c r="H1224" i="4"/>
  <c r="N1224" i="4" s="1"/>
  <c r="F1650" i="4"/>
  <c r="F2076" i="4" s="1"/>
  <c r="F2502" i="4" s="1"/>
  <c r="H1030" i="4"/>
  <c r="N1030" i="4" s="1"/>
  <c r="F1456" i="4"/>
  <c r="F1882" i="4" s="1"/>
  <c r="H1570" i="4"/>
  <c r="N1570" i="4" s="1"/>
  <c r="H1630" i="4"/>
  <c r="N1630" i="4" s="1"/>
  <c r="H1070" i="4"/>
  <c r="N1070" i="4" s="1"/>
  <c r="F1496" i="4"/>
  <c r="F1922" i="4" s="1"/>
  <c r="F2348" i="4" s="1"/>
  <c r="H1106" i="4"/>
  <c r="N1106" i="4" s="1"/>
  <c r="F1532" i="4"/>
  <c r="F1958" i="4" s="1"/>
  <c r="H1586" i="4"/>
  <c r="N1586" i="4" s="1"/>
  <c r="H1464" i="4"/>
  <c r="N1464" i="4" s="1"/>
  <c r="H1434" i="4"/>
  <c r="N1434" i="4" s="1"/>
  <c r="H1475" i="4"/>
  <c r="N1475" i="4" s="1"/>
  <c r="H1547" i="4"/>
  <c r="N1547" i="4" s="1"/>
  <c r="H1664" i="4"/>
  <c r="N1664" i="4" s="1"/>
  <c r="H1685" i="4"/>
  <c r="N1685" i="4" s="1"/>
  <c r="H1698" i="4"/>
  <c r="N1698" i="4" s="1"/>
  <c r="H1604" i="4"/>
  <c r="N1604" i="4" s="1"/>
  <c r="H1463" i="4"/>
  <c r="N1463" i="4" s="1"/>
  <c r="H1477" i="4"/>
  <c r="N1477" i="4" s="1"/>
  <c r="H1072" i="4"/>
  <c r="N1072" i="4" s="1"/>
  <c r="F1498" i="4"/>
  <c r="F1924" i="4" s="1"/>
  <c r="H1090" i="4"/>
  <c r="N1090" i="4" s="1"/>
  <c r="F1516" i="4"/>
  <c r="F1942" i="4" s="1"/>
  <c r="F2368" i="4" s="1"/>
  <c r="H1108" i="4"/>
  <c r="N1108" i="4" s="1"/>
  <c r="F1534" i="4"/>
  <c r="F1960" i="4" s="1"/>
  <c r="H1555" i="4"/>
  <c r="N1555" i="4" s="1"/>
  <c r="H1171" i="4"/>
  <c r="N1171" i="4" s="1"/>
  <c r="F1597" i="4"/>
  <c r="F2023" i="4" s="1"/>
  <c r="H1189" i="4"/>
  <c r="N1189" i="4" s="1"/>
  <c r="F1615" i="4"/>
  <c r="F2041" i="4" s="1"/>
  <c r="H1207" i="4"/>
  <c r="N1207" i="4" s="1"/>
  <c r="F1633" i="4"/>
  <c r="F2059" i="4" s="1"/>
  <c r="F2485" i="4" s="1"/>
  <c r="H1502" i="4"/>
  <c r="N1502" i="4" s="1"/>
  <c r="H1568" i="4"/>
  <c r="N1568" i="4" s="1"/>
  <c r="H1449" i="4"/>
  <c r="N1449" i="4" s="1"/>
  <c r="H1467" i="4"/>
  <c r="N1467" i="4" s="1"/>
  <c r="H1059" i="4"/>
  <c r="N1059" i="4" s="1"/>
  <c r="F1485" i="4"/>
  <c r="F1911" i="4" s="1"/>
  <c r="F2337" i="4" s="1"/>
  <c r="H1077" i="4"/>
  <c r="N1077" i="4" s="1"/>
  <c r="F1503" i="4"/>
  <c r="F1929" i="4" s="1"/>
  <c r="H1095" i="4"/>
  <c r="N1095" i="4" s="1"/>
  <c r="F1521" i="4"/>
  <c r="F1947" i="4" s="1"/>
  <c r="H1113" i="4"/>
  <c r="N1113" i="4" s="1"/>
  <c r="F1539" i="4"/>
  <c r="F1965" i="4" s="1"/>
  <c r="H1131" i="4"/>
  <c r="N1131" i="4" s="1"/>
  <c r="F1557" i="4"/>
  <c r="F1983" i="4" s="1"/>
  <c r="H1581" i="4"/>
  <c r="N1581" i="4" s="1"/>
  <c r="H1173" i="4"/>
  <c r="N1173" i="4" s="1"/>
  <c r="F1599" i="4"/>
  <c r="F2025" i="4" s="1"/>
  <c r="F2451" i="4" s="1"/>
  <c r="F2877" i="4" s="1"/>
  <c r="H1629" i="4"/>
  <c r="N1629" i="4" s="1"/>
  <c r="H1647" i="4"/>
  <c r="N1647" i="4" s="1"/>
  <c r="H1601" i="4"/>
  <c r="N1601" i="4" s="1"/>
  <c r="H1619" i="4"/>
  <c r="N1619" i="4" s="1"/>
  <c r="H1634" i="4"/>
  <c r="N1634" i="4" s="1"/>
  <c r="H1659" i="4"/>
  <c r="N1659" i="4" s="1"/>
  <c r="H1487" i="4"/>
  <c r="N1487" i="4" s="1"/>
  <c r="H1505" i="4"/>
  <c r="N1505" i="4" s="1"/>
  <c r="H1637" i="4"/>
  <c r="N1637" i="4" s="1"/>
  <c r="H832" i="4"/>
  <c r="N832" i="4" s="1"/>
  <c r="H1269" i="4"/>
  <c r="N1269" i="4" s="1"/>
  <c r="G1695" i="4"/>
  <c r="G2121" i="4" s="1"/>
  <c r="G2547" i="4" s="1"/>
  <c r="G2973" i="4" s="1"/>
  <c r="G3399" i="4" s="1"/>
  <c r="H1264" i="4"/>
  <c r="N1264" i="4" s="1"/>
  <c r="F1690" i="4"/>
  <c r="F2116" i="4" s="1"/>
  <c r="F2542" i="4" s="1"/>
  <c r="H1679" i="4"/>
  <c r="N1679" i="4" s="1"/>
  <c r="H1697" i="4"/>
  <c r="N1697" i="4" s="1"/>
  <c r="H1701" i="4"/>
  <c r="N1701" i="4" s="1"/>
  <c r="H1036" i="4"/>
  <c r="N1036" i="4" s="1"/>
  <c r="H1117" i="4"/>
  <c r="N1117" i="4" s="1"/>
  <c r="H1135" i="4"/>
  <c r="N1135" i="4" s="1"/>
  <c r="H1231" i="4"/>
  <c r="N1231" i="4" s="1"/>
  <c r="H1161" i="4"/>
  <c r="N1161" i="4" s="1"/>
  <c r="H843" i="4"/>
  <c r="N843" i="4" s="1"/>
  <c r="H1048" i="4"/>
  <c r="N1048" i="4" s="1"/>
  <c r="H1257" i="4"/>
  <c r="N1257" i="4" s="1"/>
  <c r="H1275" i="4"/>
  <c r="N1275" i="4" s="1"/>
  <c r="H828" i="4"/>
  <c r="N828" i="4" s="1"/>
  <c r="H1082" i="4"/>
  <c r="N1082" i="4" s="1"/>
  <c r="H1166" i="4"/>
  <c r="N1166" i="4" s="1"/>
  <c r="H1237" i="4"/>
  <c r="N1237" i="4" s="1"/>
  <c r="H1262" i="4"/>
  <c r="N1262" i="4" s="1"/>
  <c r="H1019" i="4"/>
  <c r="N1019" i="4" s="1"/>
  <c r="H1043" i="4"/>
  <c r="N1043" i="4" s="1"/>
  <c r="H1021" i="4"/>
  <c r="N1021" i="4" s="1"/>
  <c r="H1057" i="4"/>
  <c r="N1057" i="4" s="1"/>
  <c r="H1052" i="4"/>
  <c r="N1052" i="4" s="1"/>
  <c r="H1088" i="4"/>
  <c r="N1088" i="4" s="1"/>
  <c r="H831" i="4"/>
  <c r="N831" i="4" s="1"/>
  <c r="H1120" i="4"/>
  <c r="N1120" i="4" s="1"/>
  <c r="H1182" i="4"/>
  <c r="N1182" i="4" s="1"/>
  <c r="H839" i="4"/>
  <c r="N839" i="4" s="1"/>
  <c r="H1149" i="4"/>
  <c r="N1149" i="4" s="1"/>
  <c r="H1064" i="4"/>
  <c r="N1064" i="4" s="1"/>
  <c r="H1100" i="4"/>
  <c r="N1100" i="4" s="1"/>
  <c r="H1053" i="4"/>
  <c r="N1053" i="4" s="1"/>
  <c r="H1071" i="4"/>
  <c r="N1071" i="4" s="1"/>
  <c r="H1089" i="4"/>
  <c r="N1089" i="4" s="1"/>
  <c r="H1107" i="4"/>
  <c r="N1107" i="4" s="1"/>
  <c r="H1125" i="4"/>
  <c r="N1125" i="4" s="1"/>
  <c r="H1143" i="4"/>
  <c r="N1143" i="4" s="1"/>
  <c r="H1239" i="4"/>
  <c r="N1239" i="4" s="1"/>
  <c r="H1270" i="4"/>
  <c r="N1270" i="4" s="1"/>
  <c r="H1039" i="4"/>
  <c r="N1039" i="4" s="1"/>
  <c r="H1065" i="4"/>
  <c r="N1065" i="4" s="1"/>
  <c r="H1101" i="4"/>
  <c r="N1101" i="4" s="1"/>
  <c r="H1119" i="4"/>
  <c r="N1119" i="4" s="1"/>
  <c r="H1137" i="4"/>
  <c r="N1137" i="4" s="1"/>
  <c r="H1251" i="4"/>
  <c r="N1251" i="4" s="1"/>
  <c r="H1047" i="4"/>
  <c r="N1047" i="4" s="1"/>
  <c r="H1083" i="4"/>
  <c r="N1083" i="4" s="1"/>
  <c r="H1225" i="4"/>
  <c r="N1225" i="4" s="1"/>
  <c r="H1010" i="4"/>
  <c r="N1010" i="4" s="1"/>
  <c r="H1040" i="4"/>
  <c r="N1040" i="4" s="1"/>
  <c r="H1116" i="4"/>
  <c r="N1116" i="4" s="1"/>
  <c r="H1134" i="4"/>
  <c r="N1134" i="4" s="1"/>
  <c r="H1265" i="4"/>
  <c r="N1265" i="4" s="1"/>
  <c r="H1169" i="4"/>
  <c r="N1169" i="4" s="1"/>
  <c r="H1179" i="4"/>
  <c r="N1179" i="4" s="1"/>
  <c r="H1067" i="4"/>
  <c r="N1067" i="4" s="1"/>
  <c r="H1127" i="4"/>
  <c r="N1127" i="4" s="1"/>
  <c r="H1220" i="4"/>
  <c r="N1220" i="4" s="1"/>
  <c r="H1276" i="4"/>
  <c r="N1276" i="4" s="1"/>
  <c r="H1272" i="4"/>
  <c r="N1272" i="4" s="1"/>
  <c r="H842" i="4"/>
  <c r="N842" i="4" s="1"/>
  <c r="H1138" i="4"/>
  <c r="N1138" i="4" s="1"/>
  <c r="H844" i="4"/>
  <c r="N844" i="4" s="1"/>
  <c r="H849" i="4"/>
  <c r="N849" i="4" s="1"/>
  <c r="H1263" i="4"/>
  <c r="N1263" i="4" s="1"/>
  <c r="H1114" i="4"/>
  <c r="N1114" i="4" s="1"/>
  <c r="H1132" i="4"/>
  <c r="N1132" i="4" s="1"/>
  <c r="H1192" i="4"/>
  <c r="N1192" i="4" s="1"/>
  <c r="H1210" i="4"/>
  <c r="N1210" i="4" s="1"/>
  <c r="H1124" i="4"/>
  <c r="N1124" i="4" s="1"/>
  <c r="H1026" i="4"/>
  <c r="N1026" i="4" s="1"/>
  <c r="H1044" i="4"/>
  <c r="N1044" i="4" s="1"/>
  <c r="H1158" i="4"/>
  <c r="N1158" i="4" s="1"/>
  <c r="H1176" i="4"/>
  <c r="N1176" i="4" s="1"/>
  <c r="H1206" i="4"/>
  <c r="N1206" i="4" s="1"/>
  <c r="H1217" i="4"/>
  <c r="N1217" i="4" s="1"/>
  <c r="H1146" i="4"/>
  <c r="N1146" i="4" s="1"/>
  <c r="H1214" i="4"/>
  <c r="N1214" i="4" s="1"/>
  <c r="H838" i="4"/>
  <c r="N838" i="4" s="1"/>
  <c r="H1258" i="4"/>
  <c r="N1258" i="4" s="1"/>
  <c r="H1250" i="4"/>
  <c r="N1250" i="4" s="1"/>
  <c r="H824" i="4"/>
  <c r="N824" i="4" s="1"/>
  <c r="H836" i="4"/>
  <c r="N836" i="4" s="1"/>
  <c r="H1222" i="4"/>
  <c r="N1222" i="4" s="1"/>
  <c r="H1056" i="4"/>
  <c r="N1056" i="4" s="1"/>
  <c r="H1074" i="4"/>
  <c r="N1074" i="4" s="1"/>
  <c r="H1092" i="4"/>
  <c r="N1092" i="4" s="1"/>
  <c r="H1110" i="4"/>
  <c r="N1110" i="4" s="1"/>
  <c r="H1128" i="4"/>
  <c r="N1128" i="4" s="1"/>
  <c r="H1170" i="4"/>
  <c r="N1170" i="4" s="1"/>
  <c r="H1112" i="4"/>
  <c r="N1112" i="4" s="1"/>
  <c r="H822" i="4"/>
  <c r="H1037" i="4"/>
  <c r="N1037" i="4" s="1"/>
  <c r="H1051" i="4"/>
  <c r="N1051" i="4" s="1"/>
  <c r="H1129" i="4"/>
  <c r="N1129" i="4" s="1"/>
  <c r="H1076" i="4"/>
  <c r="N1076" i="4" s="1"/>
  <c r="H1118" i="4"/>
  <c r="N1118" i="4" s="1"/>
  <c r="H1142" i="4"/>
  <c r="N1142" i="4" s="1"/>
  <c r="H1163" i="4"/>
  <c r="N1163" i="4" s="1"/>
  <c r="H1023" i="4"/>
  <c r="N1023" i="4" s="1"/>
  <c r="H1041" i="4"/>
  <c r="N1041" i="4" s="1"/>
  <c r="H1155" i="4"/>
  <c r="N1155" i="4" s="1"/>
  <c r="H1203" i="4"/>
  <c r="N1203" i="4" s="1"/>
  <c r="H1221" i="4"/>
  <c r="N1221" i="4" s="1"/>
  <c r="H1193" i="4"/>
  <c r="N1193" i="4" s="1"/>
  <c r="H1233" i="4"/>
  <c r="N1233" i="4" s="1"/>
  <c r="H846" i="4"/>
  <c r="N846" i="4" s="1"/>
  <c r="H825" i="4"/>
  <c r="N825" i="4" s="1"/>
  <c r="H1254" i="4"/>
  <c r="N1254" i="4" s="1"/>
  <c r="H787" i="4"/>
  <c r="N787" i="4" s="1"/>
  <c r="F1213" i="4"/>
  <c r="H605" i="4"/>
  <c r="N605" i="4" s="1"/>
  <c r="F1031" i="4"/>
  <c r="H643" i="4"/>
  <c r="N643" i="4" s="1"/>
  <c r="F1069" i="4"/>
  <c r="H661" i="4"/>
  <c r="N661" i="4" s="1"/>
  <c r="F1087" i="4"/>
  <c r="H679" i="4"/>
  <c r="N679" i="4" s="1"/>
  <c r="F1105" i="4"/>
  <c r="H1126" i="4"/>
  <c r="N1126" i="4" s="1"/>
  <c r="H1144" i="4"/>
  <c r="N1144" i="4" s="1"/>
  <c r="H742" i="4"/>
  <c r="N742" i="4" s="1"/>
  <c r="F1168" i="4"/>
  <c r="H760" i="4"/>
  <c r="N760" i="4" s="1"/>
  <c r="F1186" i="4"/>
  <c r="H1204" i="4"/>
  <c r="N1204" i="4" s="1"/>
  <c r="H1139" i="4"/>
  <c r="N1139" i="4" s="1"/>
  <c r="H1160" i="4"/>
  <c r="N1160" i="4" s="1"/>
  <c r="H1017" i="4"/>
  <c r="N1017" i="4" s="1"/>
  <c r="H1038" i="4"/>
  <c r="N1038" i="4" s="1"/>
  <c r="H1152" i="4"/>
  <c r="N1152" i="4" s="1"/>
  <c r="H1188" i="4"/>
  <c r="N1188" i="4" s="1"/>
  <c r="H1218" i="4"/>
  <c r="N1218" i="4" s="1"/>
  <c r="H1190" i="4"/>
  <c r="N1190" i="4" s="1"/>
  <c r="H1200" i="4"/>
  <c r="N1200" i="4" s="1"/>
  <c r="H1049" i="4"/>
  <c r="N1049" i="4" s="1"/>
  <c r="H1121" i="4"/>
  <c r="N1121" i="4" s="1"/>
  <c r="H1238" i="4"/>
  <c r="N1238" i="4" s="1"/>
  <c r="H840" i="4"/>
  <c r="N840" i="4" s="1"/>
  <c r="H834" i="4"/>
  <c r="N834" i="4" s="1"/>
  <c r="H847" i="4"/>
  <c r="N847" i="4" s="1"/>
  <c r="F1273" i="4"/>
  <c r="H1259" i="4"/>
  <c r="N1259" i="4" s="1"/>
  <c r="H1271" i="4"/>
  <c r="N1271" i="4" s="1"/>
  <c r="H607" i="4"/>
  <c r="N607" i="4" s="1"/>
  <c r="F1033" i="4"/>
  <c r="H724" i="4"/>
  <c r="N724" i="4" s="1"/>
  <c r="F1150" i="4"/>
  <c r="H721" i="4"/>
  <c r="N721" i="4" s="1"/>
  <c r="G1147" i="4"/>
  <c r="H647" i="4"/>
  <c r="N647" i="4" s="1"/>
  <c r="G1073" i="4"/>
  <c r="H1175" i="4"/>
  <c r="N1175" i="4" s="1"/>
  <c r="H1208" i="4"/>
  <c r="N1208" i="4" s="1"/>
  <c r="H640" i="4"/>
  <c r="N640" i="4" s="1"/>
  <c r="G1066" i="4"/>
  <c r="H1061" i="4"/>
  <c r="N1061" i="4" s="1"/>
  <c r="H1079" i="4"/>
  <c r="N1079" i="4" s="1"/>
  <c r="H1211" i="4"/>
  <c r="N1211" i="4" s="1"/>
  <c r="H833" i="4"/>
  <c r="N833" i="4" s="1"/>
  <c r="H845" i="4"/>
  <c r="N845" i="4" s="1"/>
  <c r="H1266" i="4"/>
  <c r="N1266" i="4" s="1"/>
  <c r="H649" i="4"/>
  <c r="N649" i="4" s="1"/>
  <c r="F1075" i="4"/>
  <c r="H667" i="4"/>
  <c r="N667" i="4" s="1"/>
  <c r="F1093" i="4"/>
  <c r="H730" i="4"/>
  <c r="N730" i="4" s="1"/>
  <c r="F1156" i="4"/>
  <c r="H748" i="4"/>
  <c r="N748" i="4" s="1"/>
  <c r="F1174" i="4"/>
  <c r="H1034" i="4"/>
  <c r="N1034" i="4" s="1"/>
  <c r="H722" i="4"/>
  <c r="N722" i="4" s="1"/>
  <c r="F1148" i="4"/>
  <c r="H689" i="4"/>
  <c r="N689" i="4" s="1"/>
  <c r="G1115" i="4"/>
  <c r="H636" i="4"/>
  <c r="N636" i="4" s="1"/>
  <c r="F1062" i="4"/>
  <c r="H654" i="4"/>
  <c r="N654" i="4" s="1"/>
  <c r="F1080" i="4"/>
  <c r="H672" i="4"/>
  <c r="N672" i="4" s="1"/>
  <c r="F1098" i="4"/>
  <c r="H1178" i="4"/>
  <c r="N1178" i="4" s="1"/>
  <c r="H770" i="4"/>
  <c r="N770" i="4" s="1"/>
  <c r="F1196" i="4"/>
  <c r="H1055" i="4"/>
  <c r="N1055" i="4" s="1"/>
  <c r="O863" i="4"/>
  <c r="P863" i="4" s="1"/>
  <c r="H823" i="4"/>
  <c r="N823" i="4" s="1"/>
  <c r="F1249" i="4"/>
  <c r="H1274" i="4"/>
  <c r="N1274" i="4" s="1"/>
  <c r="H725" i="4"/>
  <c r="N725" i="4" s="1"/>
  <c r="F1151" i="4"/>
  <c r="H1029" i="4"/>
  <c r="N1029" i="4" s="1"/>
  <c r="H1181" i="4"/>
  <c r="N1181" i="4" s="1"/>
  <c r="H1223" i="4"/>
  <c r="N1223" i="4" s="1"/>
  <c r="H765" i="4"/>
  <c r="N765" i="4" s="1"/>
  <c r="F1191" i="4"/>
  <c r="H1091" i="4"/>
  <c r="N1091" i="4" s="1"/>
  <c r="H1194" i="4"/>
  <c r="N1194" i="4" s="1"/>
  <c r="H1111" i="4"/>
  <c r="N1111" i="4" s="1"/>
  <c r="H829" i="4"/>
  <c r="N829" i="4" s="1"/>
  <c r="F1255" i="4"/>
  <c r="H1253" i="4"/>
  <c r="N1253" i="4" s="1"/>
  <c r="H1277" i="4"/>
  <c r="N1277" i="4" s="1"/>
  <c r="H1022" i="4"/>
  <c r="N1022" i="4" s="1"/>
  <c r="H1046" i="4"/>
  <c r="N1046" i="4" s="1"/>
  <c r="H594" i="4"/>
  <c r="N594" i="4" s="1"/>
  <c r="G1020" i="4"/>
  <c r="H616" i="4"/>
  <c r="N616" i="4" s="1"/>
  <c r="F1042" i="4"/>
  <c r="H634" i="4"/>
  <c r="N634" i="4" s="1"/>
  <c r="F1060" i="4"/>
  <c r="H1234" i="4"/>
  <c r="N1234" i="4" s="1"/>
  <c r="H1058" i="4"/>
  <c r="N1058" i="4" s="1"/>
  <c r="H1094" i="4"/>
  <c r="N1094" i="4" s="1"/>
  <c r="H1133" i="4"/>
  <c r="N1133" i="4" s="1"/>
  <c r="H1154" i="4"/>
  <c r="N1154" i="4" s="1"/>
  <c r="H1172" i="4"/>
  <c r="N1172" i="4" s="1"/>
  <c r="H1032" i="4"/>
  <c r="N1032" i="4" s="1"/>
  <c r="H1050" i="4"/>
  <c r="N1050" i="4" s="1"/>
  <c r="H1068" i="4"/>
  <c r="N1068" i="4" s="1"/>
  <c r="H1086" i="4"/>
  <c r="N1086" i="4" s="1"/>
  <c r="H1104" i="4"/>
  <c r="N1104" i="4" s="1"/>
  <c r="H1122" i="4"/>
  <c r="N1122" i="4" s="1"/>
  <c r="H1140" i="4"/>
  <c r="N1140" i="4" s="1"/>
  <c r="H1164" i="4"/>
  <c r="N1164" i="4" s="1"/>
  <c r="H1212" i="4"/>
  <c r="N1212" i="4" s="1"/>
  <c r="H1230" i="4"/>
  <c r="N1230" i="4" s="1"/>
  <c r="H1184" i="4"/>
  <c r="N1184" i="4" s="1"/>
  <c r="H1202" i="4"/>
  <c r="N1202" i="4" s="1"/>
  <c r="H1229" i="4"/>
  <c r="N1229" i="4" s="1"/>
  <c r="H1085" i="4"/>
  <c r="N1085" i="4" s="1"/>
  <c r="H771" i="4"/>
  <c r="N771" i="4" s="1"/>
  <c r="F1197" i="4"/>
  <c r="H1097" i="4"/>
  <c r="N1097" i="4" s="1"/>
  <c r="H1226" i="4"/>
  <c r="N1226" i="4" s="1"/>
  <c r="H1153" i="4"/>
  <c r="N1153" i="4" s="1"/>
  <c r="H830" i="4"/>
  <c r="N830" i="4" s="1"/>
  <c r="H835" i="4"/>
  <c r="N835" i="4" s="1"/>
  <c r="F1261" i="4"/>
  <c r="H827" i="4"/>
  <c r="N827" i="4" s="1"/>
  <c r="H851" i="4"/>
  <c r="N851" i="4" s="1"/>
  <c r="H1025" i="4"/>
  <c r="N1025" i="4" s="1"/>
  <c r="H1045" i="4"/>
  <c r="N1045" i="4" s="1"/>
  <c r="H1063" i="4"/>
  <c r="N1063" i="4" s="1"/>
  <c r="H658" i="4"/>
  <c r="N658" i="4" s="1"/>
  <c r="F1084" i="4"/>
  <c r="H676" i="4"/>
  <c r="N676" i="4" s="1"/>
  <c r="F1102" i="4"/>
  <c r="H739" i="4"/>
  <c r="N739" i="4" s="1"/>
  <c r="F1165" i="4"/>
  <c r="H757" i="4"/>
  <c r="N757" i="4" s="1"/>
  <c r="F1183" i="4"/>
  <c r="H1219" i="4"/>
  <c r="N1219" i="4" s="1"/>
  <c r="H1136" i="4"/>
  <c r="N1136" i="4" s="1"/>
  <c r="H1157" i="4"/>
  <c r="N1157" i="4" s="1"/>
  <c r="H719" i="4"/>
  <c r="N719" i="4" s="1"/>
  <c r="G1145" i="4"/>
  <c r="H1011" i="4"/>
  <c r="N1011" i="4" s="1"/>
  <c r="H1035" i="4"/>
  <c r="N1035" i="4" s="1"/>
  <c r="H759" i="4"/>
  <c r="N759" i="4" s="1"/>
  <c r="F1185" i="4"/>
  <c r="H789" i="4"/>
  <c r="N789" i="4" s="1"/>
  <c r="F1215" i="4"/>
  <c r="H1187" i="4"/>
  <c r="N1187" i="4" s="1"/>
  <c r="H1205" i="4"/>
  <c r="N1205" i="4" s="1"/>
  <c r="H1235" i="4"/>
  <c r="N1235" i="4" s="1"/>
  <c r="H1103" i="4"/>
  <c r="N1103" i="4" s="1"/>
  <c r="H1028" i="4"/>
  <c r="N1028" i="4" s="1"/>
  <c r="H1109" i="4"/>
  <c r="N1109" i="4" s="1"/>
  <c r="H1232" i="4"/>
  <c r="N1232" i="4" s="1"/>
  <c r="H1236" i="4"/>
  <c r="N1236" i="4" s="1"/>
  <c r="H848" i="4"/>
  <c r="N848" i="4" s="1"/>
  <c r="H837" i="4"/>
  <c r="N837" i="4" s="1"/>
  <c r="H841" i="4"/>
  <c r="N841" i="4" s="1"/>
  <c r="F1267" i="4"/>
  <c r="H1256" i="4"/>
  <c r="N1256" i="4" s="1"/>
  <c r="H1268" i="4"/>
  <c r="N1268" i="4" s="1"/>
  <c r="H1260" i="4"/>
  <c r="N1260" i="4" s="1"/>
  <c r="H799" i="4"/>
  <c r="N799" i="4" s="1"/>
  <c r="H716" i="4"/>
  <c r="N716" i="4" s="1"/>
  <c r="H690" i="4"/>
  <c r="N690" i="4" s="1"/>
  <c r="H708" i="4"/>
  <c r="N708" i="4" s="1"/>
  <c r="H635" i="4"/>
  <c r="N635" i="4" s="1"/>
  <c r="H653" i="4"/>
  <c r="N653" i="4" s="1"/>
  <c r="H785" i="4"/>
  <c r="N785" i="4" s="1"/>
  <c r="H621" i="4"/>
  <c r="N621" i="4" s="1"/>
  <c r="H639" i="4"/>
  <c r="N639" i="4" s="1"/>
  <c r="H657" i="4"/>
  <c r="N657" i="4" s="1"/>
  <c r="H675" i="4"/>
  <c r="N675" i="4" s="1"/>
  <c r="H693" i="4"/>
  <c r="N693" i="4" s="1"/>
  <c r="H711" i="4"/>
  <c r="N711" i="4" s="1"/>
  <c r="H753" i="4"/>
  <c r="N753" i="4" s="1"/>
  <c r="H629" i="4"/>
  <c r="N629" i="4" s="1"/>
  <c r="H665" i="4"/>
  <c r="N665" i="4" s="1"/>
  <c r="H685" i="4"/>
  <c r="N685" i="4" s="1"/>
  <c r="H778" i="4"/>
  <c r="N778" i="4" s="1"/>
  <c r="H811" i="4"/>
  <c r="N811" i="4" s="1"/>
  <c r="H729" i="4"/>
  <c r="N729" i="4" s="1"/>
  <c r="H807" i="4"/>
  <c r="N807" i="4" s="1"/>
  <c r="H788" i="4"/>
  <c r="N788" i="4" s="1"/>
  <c r="H659" i="4"/>
  <c r="N659" i="4" s="1"/>
  <c r="H683" i="4"/>
  <c r="N683" i="4" s="1"/>
  <c r="H777" i="4"/>
  <c r="N777" i="4" s="1"/>
  <c r="H727" i="4"/>
  <c r="N727" i="4" s="1"/>
  <c r="H623" i="4"/>
  <c r="N623" i="4" s="1"/>
  <c r="H805" i="4"/>
  <c r="N805" i="4" s="1"/>
  <c r="H698" i="4"/>
  <c r="N698" i="4" s="1"/>
  <c r="H740" i="4"/>
  <c r="N740" i="4" s="1"/>
  <c r="H800" i="4"/>
  <c r="N800" i="4" s="1"/>
  <c r="H780" i="4"/>
  <c r="N780" i="4" s="1"/>
  <c r="H694" i="4"/>
  <c r="N694" i="4" s="1"/>
  <c r="H712" i="4"/>
  <c r="N712" i="4" s="1"/>
  <c r="H662" i="4"/>
  <c r="N662" i="4" s="1"/>
  <c r="H773" i="4"/>
  <c r="N773" i="4" s="1"/>
  <c r="H768" i="4"/>
  <c r="N768" i="4" s="1"/>
  <c r="H775" i="4"/>
  <c r="N775" i="4" s="1"/>
  <c r="H810" i="4"/>
  <c r="N810" i="4" s="1"/>
  <c r="H728" i="4"/>
  <c r="N728" i="4" s="1"/>
  <c r="H746" i="4"/>
  <c r="N746" i="4" s="1"/>
  <c r="H776" i="4"/>
  <c r="N776" i="4" s="1"/>
  <c r="H795" i="4"/>
  <c r="N795" i="4" s="1"/>
  <c r="H806" i="4"/>
  <c r="N806" i="4" s="1"/>
  <c r="H781" i="4"/>
  <c r="N781" i="4" s="1"/>
  <c r="H641" i="4"/>
  <c r="N641" i="4" s="1"/>
  <c r="H701" i="4"/>
  <c r="N701" i="4" s="1"/>
  <c r="H764" i="4"/>
  <c r="N764" i="4" s="1"/>
  <c r="H809" i="4"/>
  <c r="N809" i="4" s="1"/>
  <c r="H671" i="4"/>
  <c r="N671" i="4" s="1"/>
  <c r="H595" i="4"/>
  <c r="N595" i="4" s="1"/>
  <c r="H631" i="4"/>
  <c r="N631" i="4" s="1"/>
  <c r="H769" i="4"/>
  <c r="N769" i="4" s="1"/>
  <c r="H737" i="4"/>
  <c r="N737" i="4" s="1"/>
  <c r="H597" i="4"/>
  <c r="N597" i="4" s="1"/>
  <c r="H615" i="4"/>
  <c r="N615" i="4" s="1"/>
  <c r="H633" i="4"/>
  <c r="N633" i="4" s="1"/>
  <c r="H651" i="4"/>
  <c r="N651" i="4" s="1"/>
  <c r="H669" i="4"/>
  <c r="N669" i="4" s="1"/>
  <c r="H687" i="4"/>
  <c r="N687" i="4" s="1"/>
  <c r="H705" i="4"/>
  <c r="N705" i="4" s="1"/>
  <c r="H747" i="4"/>
  <c r="N747" i="4" s="1"/>
  <c r="H677" i="4"/>
  <c r="N677" i="4" s="1"/>
  <c r="H720" i="4"/>
  <c r="N720" i="4" s="1"/>
  <c r="H735" i="4"/>
  <c r="N735" i="4" s="1"/>
  <c r="H732" i="4"/>
  <c r="N732" i="4" s="1"/>
  <c r="H617" i="4"/>
  <c r="N617" i="4" s="1"/>
  <c r="H613" i="4"/>
  <c r="N613" i="4" s="1"/>
  <c r="H758" i="4"/>
  <c r="N758" i="4" s="1"/>
  <c r="H596" i="4"/>
  <c r="N596" i="4" s="1"/>
  <c r="H620" i="4"/>
  <c r="N620" i="4" s="1"/>
  <c r="H772" i="4"/>
  <c r="N772" i="4" s="1"/>
  <c r="H808" i="4"/>
  <c r="N808" i="4" s="1"/>
  <c r="H680" i="4"/>
  <c r="N680" i="4" s="1"/>
  <c r="H627" i="4"/>
  <c r="N627" i="4" s="1"/>
  <c r="H645" i="4"/>
  <c r="N645" i="4" s="1"/>
  <c r="H663" i="4"/>
  <c r="N663" i="4" s="1"/>
  <c r="H681" i="4"/>
  <c r="N681" i="4" s="1"/>
  <c r="H699" i="4"/>
  <c r="N699" i="4" s="1"/>
  <c r="H717" i="4"/>
  <c r="N717" i="4" s="1"/>
  <c r="H813" i="4"/>
  <c r="N813" i="4" s="1"/>
  <c r="H584" i="4"/>
  <c r="N584" i="4" s="1"/>
  <c r="H599" i="4"/>
  <c r="N599" i="4" s="1"/>
  <c r="H601" i="4"/>
  <c r="N601" i="4" s="1"/>
  <c r="H697" i="4"/>
  <c r="N697" i="4" s="1"/>
  <c r="H715" i="4"/>
  <c r="N715" i="4" s="1"/>
  <c r="H793" i="4"/>
  <c r="N793" i="4" s="1"/>
  <c r="H794" i="4"/>
  <c r="N794" i="4" s="1"/>
  <c r="H686" i="4"/>
  <c r="N686" i="4" s="1"/>
  <c r="H812" i="4"/>
  <c r="N812" i="4" s="1"/>
  <c r="H598" i="4"/>
  <c r="N598" i="4" s="1"/>
  <c r="H798" i="4"/>
  <c r="N798" i="4" s="1"/>
  <c r="H637" i="4"/>
  <c r="N637" i="4" s="1"/>
  <c r="H619" i="4"/>
  <c r="N619" i="4" s="1"/>
  <c r="H783" i="4"/>
  <c r="N783" i="4" s="1"/>
  <c r="H801" i="4"/>
  <c r="N801" i="4" s="1"/>
  <c r="H723" i="4"/>
  <c r="N723" i="4" s="1"/>
  <c r="H604" i="4"/>
  <c r="N604" i="4" s="1"/>
  <c r="H622" i="4"/>
  <c r="N622" i="4" s="1"/>
  <c r="H700" i="4"/>
  <c r="N700" i="4" s="1"/>
  <c r="H718" i="4"/>
  <c r="N718" i="4" s="1"/>
  <c r="H796" i="4"/>
  <c r="N796" i="4" s="1"/>
  <c r="H695" i="4"/>
  <c r="N695" i="4" s="1"/>
  <c r="H624" i="4"/>
  <c r="N624" i="4" s="1"/>
  <c r="H642" i="4"/>
  <c r="N642" i="4" s="1"/>
  <c r="H660" i="4"/>
  <c r="N660" i="4" s="1"/>
  <c r="H678" i="4"/>
  <c r="N678" i="4" s="1"/>
  <c r="H696" i="4"/>
  <c r="N696" i="4" s="1"/>
  <c r="H714" i="4"/>
  <c r="N714" i="4" s="1"/>
  <c r="H756" i="4"/>
  <c r="N756" i="4" s="1"/>
  <c r="H786" i="4"/>
  <c r="N786" i="4" s="1"/>
  <c r="H804" i="4"/>
  <c r="N804" i="4" s="1"/>
  <c r="H755" i="4"/>
  <c r="N755" i="4" s="1"/>
  <c r="H791" i="4"/>
  <c r="N791" i="4" s="1"/>
  <c r="H741" i="4"/>
  <c r="N741" i="4" s="1"/>
  <c r="H608" i="4"/>
  <c r="N608" i="4" s="1"/>
  <c r="H611" i="4"/>
  <c r="N611" i="4" s="1"/>
  <c r="H602" i="4"/>
  <c r="N602" i="4" s="1"/>
  <c r="H592" i="4"/>
  <c r="N592" i="4" s="1"/>
  <c r="H610" i="4"/>
  <c r="N610" i="4" s="1"/>
  <c r="H628" i="4"/>
  <c r="N628" i="4" s="1"/>
  <c r="H766" i="4"/>
  <c r="N766" i="4" s="1"/>
  <c r="H802" i="4"/>
  <c r="N802" i="4" s="1"/>
  <c r="H638" i="4"/>
  <c r="N638" i="4" s="1"/>
  <c r="H692" i="4"/>
  <c r="N692" i="4" s="1"/>
  <c r="H713" i="4"/>
  <c r="N713" i="4" s="1"/>
  <c r="H591" i="4"/>
  <c r="N591" i="4" s="1"/>
  <c r="H612" i="4"/>
  <c r="N612" i="4" s="1"/>
  <c r="H630" i="4"/>
  <c r="N630" i="4" s="1"/>
  <c r="H648" i="4"/>
  <c r="N648" i="4" s="1"/>
  <c r="H666" i="4"/>
  <c r="N666" i="4" s="1"/>
  <c r="H684" i="4"/>
  <c r="N684" i="4" s="1"/>
  <c r="H702" i="4"/>
  <c r="N702" i="4" s="1"/>
  <c r="H726" i="4"/>
  <c r="N726" i="4" s="1"/>
  <c r="H744" i="4"/>
  <c r="N744" i="4" s="1"/>
  <c r="H762" i="4"/>
  <c r="N762" i="4" s="1"/>
  <c r="H792" i="4"/>
  <c r="N792" i="4" s="1"/>
  <c r="H625" i="4"/>
  <c r="N625" i="4" s="1"/>
  <c r="H646" i="4"/>
  <c r="N646" i="4" s="1"/>
  <c r="H664" i="4"/>
  <c r="N664" i="4" s="1"/>
  <c r="H682" i="4"/>
  <c r="N682" i="4" s="1"/>
  <c r="H703" i="4"/>
  <c r="N703" i="4" s="1"/>
  <c r="H745" i="4"/>
  <c r="N745" i="4" s="1"/>
  <c r="H763" i="4"/>
  <c r="N763" i="4" s="1"/>
  <c r="H626" i="4"/>
  <c r="N626" i="4" s="1"/>
  <c r="H644" i="4"/>
  <c r="N644" i="4" s="1"/>
  <c r="H704" i="4"/>
  <c r="N704" i="4" s="1"/>
  <c r="H743" i="4"/>
  <c r="N743" i="4" s="1"/>
  <c r="H600" i="4"/>
  <c r="N600" i="4" s="1"/>
  <c r="H618" i="4"/>
  <c r="N618" i="4" s="1"/>
  <c r="H750" i="4"/>
  <c r="N750" i="4" s="1"/>
  <c r="H761" i="4"/>
  <c r="N761" i="4" s="1"/>
  <c r="H779" i="4"/>
  <c r="N779" i="4" s="1"/>
  <c r="H774" i="4"/>
  <c r="N774" i="4" s="1"/>
  <c r="H688" i="4"/>
  <c r="N688" i="4" s="1"/>
  <c r="H706" i="4"/>
  <c r="N706" i="4" s="1"/>
  <c r="H784" i="4"/>
  <c r="N784" i="4" s="1"/>
  <c r="H668" i="4"/>
  <c r="N668" i="4" s="1"/>
  <c r="H707" i="4"/>
  <c r="N707" i="4" s="1"/>
  <c r="H603" i="4"/>
  <c r="N603" i="4" s="1"/>
  <c r="H797" i="4"/>
  <c r="N797" i="4" s="1"/>
  <c r="H614" i="4"/>
  <c r="N614" i="4" s="1"/>
  <c r="H652" i="4"/>
  <c r="N652" i="4" s="1"/>
  <c r="H670" i="4"/>
  <c r="N670" i="4" s="1"/>
  <c r="H691" i="4"/>
  <c r="N691" i="4" s="1"/>
  <c r="H709" i="4"/>
  <c r="N709" i="4" s="1"/>
  <c r="H733" i="4"/>
  <c r="N733" i="4" s="1"/>
  <c r="H751" i="4"/>
  <c r="N751" i="4" s="1"/>
  <c r="H632" i="4"/>
  <c r="N632" i="4" s="1"/>
  <c r="H650" i="4"/>
  <c r="N650" i="4" s="1"/>
  <c r="H710" i="4"/>
  <c r="N710" i="4" s="1"/>
  <c r="H731" i="4"/>
  <c r="N731" i="4" s="1"/>
  <c r="H585" i="4"/>
  <c r="N585" i="4" s="1"/>
  <c r="H606" i="4"/>
  <c r="N606" i="4" s="1"/>
  <c r="H738" i="4"/>
  <c r="N738" i="4" s="1"/>
  <c r="H749" i="4"/>
  <c r="N749" i="4" s="1"/>
  <c r="H767" i="4"/>
  <c r="N767" i="4" s="1"/>
  <c r="H782" i="4"/>
  <c r="N782" i="4" s="1"/>
  <c r="H593" i="4"/>
  <c r="N593" i="4" s="1"/>
  <c r="H655" i="4"/>
  <c r="N655" i="4" s="1"/>
  <c r="H673" i="4"/>
  <c r="N673" i="4" s="1"/>
  <c r="H736" i="4"/>
  <c r="N736" i="4" s="1"/>
  <c r="H754" i="4"/>
  <c r="N754" i="4" s="1"/>
  <c r="H790" i="4"/>
  <c r="N790" i="4" s="1"/>
  <c r="H656" i="4"/>
  <c r="N656" i="4" s="1"/>
  <c r="H674" i="4"/>
  <c r="N674" i="4" s="1"/>
  <c r="H734" i="4"/>
  <c r="N734" i="4" s="1"/>
  <c r="H609" i="4"/>
  <c r="N609" i="4" s="1"/>
  <c r="H752" i="4"/>
  <c r="N752" i="4" s="1"/>
  <c r="H803" i="4"/>
  <c r="N803" i="4" s="1"/>
  <c r="H582" i="4" l="1"/>
  <c r="N582" i="4" s="1"/>
  <c r="H1008" i="4"/>
  <c r="N1008" i="4" s="1"/>
  <c r="F1009" i="4"/>
  <c r="F1435" i="4" s="1"/>
  <c r="F1861" i="4" s="1"/>
  <c r="H1862" i="4"/>
  <c r="N1862" i="4" s="1"/>
  <c r="H3399" i="4"/>
  <c r="N3399" i="4" s="1"/>
  <c r="H3302" i="4"/>
  <c r="N3302" i="4" s="1"/>
  <c r="H3152" i="4"/>
  <c r="N3152" i="4" s="1"/>
  <c r="H3182" i="4"/>
  <c r="N3182" i="4" s="1"/>
  <c r="H3387" i="4"/>
  <c r="N3387" i="4" s="1"/>
  <c r="H3338" i="4"/>
  <c r="N3338" i="4" s="1"/>
  <c r="H3285" i="4"/>
  <c r="N3285" i="4" s="1"/>
  <c r="H3279" i="4"/>
  <c r="N3279" i="4" s="1"/>
  <c r="H3165" i="4"/>
  <c r="N3165" i="4" s="1"/>
  <c r="H3175" i="4"/>
  <c r="N3175" i="4" s="1"/>
  <c r="H3407" i="4"/>
  <c r="N3407" i="4" s="1"/>
  <c r="H2941" i="4"/>
  <c r="N2941" i="4" s="1"/>
  <c r="F3367" i="4"/>
  <c r="H3367" i="4" s="1"/>
  <c r="N3367" i="4" s="1"/>
  <c r="H2759" i="4"/>
  <c r="N2759" i="4" s="1"/>
  <c r="F3185" i="4"/>
  <c r="H3185" i="4" s="1"/>
  <c r="N3185" i="4" s="1"/>
  <c r="H2738" i="4"/>
  <c r="N2738" i="4" s="1"/>
  <c r="F3164" i="4"/>
  <c r="H3164" i="4" s="1"/>
  <c r="N3164" i="4" s="1"/>
  <c r="H2976" i="4"/>
  <c r="N2976" i="4" s="1"/>
  <c r="F3402" i="4"/>
  <c r="H3402" i="4" s="1"/>
  <c r="N3402" i="4" s="1"/>
  <c r="H2892" i="4"/>
  <c r="N2892" i="4" s="1"/>
  <c r="F3318" i="4"/>
  <c r="H3318" i="4" s="1"/>
  <c r="N3318" i="4" s="1"/>
  <c r="H3273" i="4"/>
  <c r="N3273" i="4" s="1"/>
  <c r="H2916" i="4"/>
  <c r="N2916" i="4" s="1"/>
  <c r="F3342" i="4"/>
  <c r="H3342" i="4" s="1"/>
  <c r="N3342" i="4" s="1"/>
  <c r="H2877" i="4"/>
  <c r="N2877" i="4" s="1"/>
  <c r="F3303" i="4"/>
  <c r="H3303" i="4" s="1"/>
  <c r="N3303" i="4" s="1"/>
  <c r="H2845" i="4"/>
  <c r="N2845" i="4" s="1"/>
  <c r="F3271" i="4"/>
  <c r="H3271" i="4" s="1"/>
  <c r="N3271" i="4" s="1"/>
  <c r="H2899" i="4"/>
  <c r="N2899" i="4" s="1"/>
  <c r="F3325" i="4"/>
  <c r="H3325" i="4" s="1"/>
  <c r="N3325" i="4" s="1"/>
  <c r="H2962" i="4"/>
  <c r="N2962" i="4" s="1"/>
  <c r="F3388" i="4"/>
  <c r="H3388" i="4" s="1"/>
  <c r="N3388" i="4" s="1"/>
  <c r="H3209" i="4"/>
  <c r="N3209" i="4" s="1"/>
  <c r="H2897" i="4"/>
  <c r="N2897" i="4" s="1"/>
  <c r="F3323" i="4"/>
  <c r="H3323" i="4" s="1"/>
  <c r="N3323" i="4" s="1"/>
  <c r="H2822" i="4"/>
  <c r="N2822" i="4" s="1"/>
  <c r="F3248" i="4"/>
  <c r="H3248" i="4" s="1"/>
  <c r="N3248" i="4" s="1"/>
  <c r="H3395" i="4"/>
  <c r="N3395" i="4" s="1"/>
  <c r="H2874" i="4"/>
  <c r="N2874" i="4" s="1"/>
  <c r="F3300" i="4"/>
  <c r="H3300" i="4" s="1"/>
  <c r="N3300" i="4" s="1"/>
  <c r="H3334" i="4"/>
  <c r="N3334" i="4" s="1"/>
  <c r="H3392" i="4"/>
  <c r="N3392" i="4" s="1"/>
  <c r="H2939" i="4"/>
  <c r="N2939" i="4" s="1"/>
  <c r="F3365" i="4"/>
  <c r="H3365" i="4" s="1"/>
  <c r="N3365" i="4" s="1"/>
  <c r="H3255" i="4"/>
  <c r="N3255" i="4" s="1"/>
  <c r="H3141" i="4"/>
  <c r="N3141" i="4" s="1"/>
  <c r="H2768" i="4"/>
  <c r="N2768" i="4" s="1"/>
  <c r="F3194" i="4"/>
  <c r="H3194" i="4" s="1"/>
  <c r="N3194" i="4" s="1"/>
  <c r="H3227" i="4"/>
  <c r="N3227" i="4" s="1"/>
  <c r="H3215" i="4"/>
  <c r="N3215" i="4" s="1"/>
  <c r="H3294" i="4"/>
  <c r="N3294" i="4" s="1"/>
  <c r="H3284" i="4"/>
  <c r="N3284" i="4" s="1"/>
  <c r="H2963" i="4"/>
  <c r="N2963" i="4" s="1"/>
  <c r="F3389" i="4"/>
  <c r="H3389" i="4" s="1"/>
  <c r="N3389" i="4" s="1"/>
  <c r="H2927" i="4"/>
  <c r="N2927" i="4" s="1"/>
  <c r="F3353" i="4"/>
  <c r="H3353" i="4" s="1"/>
  <c r="N3353" i="4" s="1"/>
  <c r="H3191" i="4"/>
  <c r="N3191" i="4" s="1"/>
  <c r="H2879" i="4"/>
  <c r="N2879" i="4" s="1"/>
  <c r="F3305" i="4"/>
  <c r="H3305" i="4" s="1"/>
  <c r="N3305" i="4" s="1"/>
  <c r="H2727" i="4"/>
  <c r="N2727" i="4" s="1"/>
  <c r="F3153" i="4"/>
  <c r="H3153" i="4" s="1"/>
  <c r="N3153" i="4" s="1"/>
  <c r="H2904" i="4"/>
  <c r="N2904" i="4" s="1"/>
  <c r="F3330" i="4"/>
  <c r="H3330" i="4" s="1"/>
  <c r="N3330" i="4" s="1"/>
  <c r="H3290" i="4"/>
  <c r="N3290" i="4" s="1"/>
  <c r="H3239" i="4"/>
  <c r="N3239" i="4" s="1"/>
  <c r="H3335" i="4"/>
  <c r="N3335" i="4" s="1"/>
  <c r="H3224" i="4"/>
  <c r="N3224" i="4" s="1"/>
  <c r="H2800" i="4"/>
  <c r="N2800" i="4" s="1"/>
  <c r="F3226" i="4"/>
  <c r="H3226" i="4" s="1"/>
  <c r="N3226" i="4" s="1"/>
  <c r="H2815" i="4"/>
  <c r="N2815" i="4" s="1"/>
  <c r="F3241" i="4"/>
  <c r="H3241" i="4" s="1"/>
  <c r="N3241" i="4" s="1"/>
  <c r="H3309" i="4"/>
  <c r="N3309" i="4" s="1"/>
  <c r="H3340" i="4"/>
  <c r="N3340" i="4" s="1"/>
  <c r="H3398" i="4"/>
  <c r="N3398" i="4" s="1"/>
  <c r="H3269" i="4"/>
  <c r="N3269" i="4" s="1"/>
  <c r="H3256" i="4"/>
  <c r="N3256" i="4" s="1"/>
  <c r="H3162" i="4"/>
  <c r="N3162" i="4" s="1"/>
  <c r="H3233" i="4"/>
  <c r="N3233" i="4" s="1"/>
  <c r="H3219" i="4"/>
  <c r="N3219" i="4" s="1"/>
  <c r="H3359" i="4"/>
  <c r="N3359" i="4" s="1"/>
  <c r="H3383" i="4"/>
  <c r="N3383" i="4" s="1"/>
  <c r="H2836" i="4"/>
  <c r="N2836" i="4" s="1"/>
  <c r="F3262" i="4"/>
  <c r="H3262" i="4" s="1"/>
  <c r="N3262" i="4" s="1"/>
  <c r="H3396" i="4"/>
  <c r="N3396" i="4" s="1"/>
  <c r="H3320" i="4"/>
  <c r="N3320" i="4" s="1"/>
  <c r="H3147" i="4"/>
  <c r="N3147" i="4" s="1"/>
  <c r="H3188" i="4"/>
  <c r="N3188" i="4" s="1"/>
  <c r="H2964" i="4"/>
  <c r="N2964" i="4" s="1"/>
  <c r="F3390" i="4"/>
  <c r="H3390" i="4" s="1"/>
  <c r="N3390" i="4" s="1"/>
  <c r="H3366" i="4"/>
  <c r="N3366" i="4" s="1"/>
  <c r="H3158" i="4"/>
  <c r="N3158" i="4" s="1"/>
  <c r="H2775" i="4"/>
  <c r="N2775" i="4" s="1"/>
  <c r="F3201" i="4"/>
  <c r="H3201" i="4" s="1"/>
  <c r="N3201" i="4" s="1"/>
  <c r="H3287" i="4"/>
  <c r="N3287" i="4" s="1"/>
  <c r="H2958" i="4"/>
  <c r="N2958" i="4" s="1"/>
  <c r="F3384" i="4"/>
  <c r="H3384" i="4" s="1"/>
  <c r="N3384" i="4" s="1"/>
  <c r="H3283" i="4"/>
  <c r="N3283" i="4" s="1"/>
  <c r="H3169" i="4"/>
  <c r="N3169" i="4" s="1"/>
  <c r="H2882" i="4"/>
  <c r="N2882" i="4" s="1"/>
  <c r="F3308" i="4"/>
  <c r="H3308" i="4" s="1"/>
  <c r="N3308" i="4" s="1"/>
  <c r="H3244" i="4"/>
  <c r="N3244" i="4" s="1"/>
  <c r="H3259" i="4"/>
  <c r="N3259" i="4" s="1"/>
  <c r="H3333" i="4"/>
  <c r="N3333" i="4" s="1"/>
  <c r="H3293" i="4"/>
  <c r="N3293" i="4" s="1"/>
  <c r="H3138" i="4"/>
  <c r="N3138" i="4" s="1"/>
  <c r="H3406" i="4"/>
  <c r="N3406" i="4" s="1"/>
  <c r="H3369" i="4"/>
  <c r="N3369" i="4" s="1"/>
  <c r="H3183" i="4"/>
  <c r="N3183" i="4" s="1"/>
  <c r="H3266" i="4"/>
  <c r="N3266" i="4" s="1"/>
  <c r="H3193" i="4"/>
  <c r="N3193" i="4" s="1"/>
  <c r="H3155" i="4"/>
  <c r="N3155" i="4" s="1"/>
  <c r="H3360" i="4"/>
  <c r="N3360" i="4" s="1"/>
  <c r="H3381" i="4"/>
  <c r="N3381" i="4" s="1"/>
  <c r="H3400" i="4"/>
  <c r="N3400" i="4" s="1"/>
  <c r="H2542" i="4"/>
  <c r="N2542" i="4" s="1"/>
  <c r="F2968" i="4"/>
  <c r="H2415" i="4"/>
  <c r="N2415" i="4" s="1"/>
  <c r="F2841" i="4"/>
  <c r="H2756" i="4"/>
  <c r="N2756" i="4" s="1"/>
  <c r="H2743" i="4"/>
  <c r="N2743" i="4" s="1"/>
  <c r="H2818" i="4"/>
  <c r="N2818" i="4" s="1"/>
  <c r="H2833" i="4"/>
  <c r="N2833" i="4" s="1"/>
  <c r="H2489" i="4"/>
  <c r="N2489" i="4" s="1"/>
  <c r="F2915" i="4"/>
  <c r="H2907" i="4"/>
  <c r="N2907" i="4" s="1"/>
  <c r="H2867" i="4"/>
  <c r="N2867" i="4" s="1"/>
  <c r="H2541" i="4"/>
  <c r="N2541" i="4" s="1"/>
  <c r="F2967" i="4"/>
  <c r="H2327" i="4"/>
  <c r="N2327" i="4" s="1"/>
  <c r="F2753" i="4"/>
  <c r="H2712" i="4"/>
  <c r="N2712" i="4" s="1"/>
  <c r="H2961" i="4"/>
  <c r="N2961" i="4" s="1"/>
  <c r="H2980" i="4"/>
  <c r="N2980" i="4" s="1"/>
  <c r="H2510" i="4"/>
  <c r="N2510" i="4" s="1"/>
  <c r="F2936" i="4"/>
  <c r="H2943" i="4"/>
  <c r="N2943" i="4" s="1"/>
  <c r="H2757" i="4"/>
  <c r="N2757" i="4" s="1"/>
  <c r="H2840" i="4"/>
  <c r="N2840" i="4" s="1"/>
  <c r="H2767" i="4"/>
  <c r="N2767" i="4" s="1"/>
  <c r="H2729" i="4"/>
  <c r="N2729" i="4" s="1"/>
  <c r="H2934" i="4"/>
  <c r="N2934" i="4" s="1"/>
  <c r="H2955" i="4"/>
  <c r="N2955" i="4" s="1"/>
  <c r="H2974" i="4"/>
  <c r="N2974" i="4" s="1"/>
  <c r="H2337" i="4"/>
  <c r="N2337" i="4" s="1"/>
  <c r="F2763" i="4"/>
  <c r="H2485" i="4"/>
  <c r="N2485" i="4" s="1"/>
  <c r="F2911" i="4"/>
  <c r="H2296" i="4"/>
  <c r="N2296" i="4" s="1"/>
  <c r="F2722" i="4"/>
  <c r="H2304" i="4"/>
  <c r="N2304" i="4" s="1"/>
  <c r="F2730" i="4"/>
  <c r="H2912" i="4"/>
  <c r="N2912" i="4" s="1"/>
  <c r="H2859" i="4"/>
  <c r="N2859" i="4" s="1"/>
  <c r="H2420" i="4"/>
  <c r="N2420" i="4" s="1"/>
  <c r="F2846" i="4"/>
  <c r="H2480" i="4"/>
  <c r="N2480" i="4" s="1"/>
  <c r="F2906" i="4"/>
  <c r="H2853" i="4"/>
  <c r="N2853" i="4" s="1"/>
  <c r="H2847" i="4"/>
  <c r="N2847" i="4" s="1"/>
  <c r="H2739" i="4"/>
  <c r="N2739" i="4" s="1"/>
  <c r="H2749" i="4"/>
  <c r="N2749" i="4" s="1"/>
  <c r="H2981" i="4"/>
  <c r="N2981" i="4" s="1"/>
  <c r="H2783" i="4"/>
  <c r="N2783" i="4" s="1"/>
  <c r="H2969" i="4"/>
  <c r="N2969" i="4" s="1"/>
  <c r="H2516" i="4"/>
  <c r="N2516" i="4" s="1"/>
  <c r="F2942" i="4"/>
  <c r="H2908" i="4"/>
  <c r="N2908" i="4" s="1"/>
  <c r="H2966" i="4"/>
  <c r="N2966" i="4" s="1"/>
  <c r="H2829" i="4"/>
  <c r="N2829" i="4" s="1"/>
  <c r="H2715" i="4"/>
  <c r="N2715" i="4" s="1"/>
  <c r="H2801" i="4"/>
  <c r="N2801" i="4" s="1"/>
  <c r="H2789" i="4"/>
  <c r="N2789" i="4" s="1"/>
  <c r="H2868" i="4"/>
  <c r="N2868" i="4" s="1"/>
  <c r="H2858" i="4"/>
  <c r="N2858" i="4" s="1"/>
  <c r="H2348" i="4"/>
  <c r="N2348" i="4" s="1"/>
  <c r="F2774" i="4"/>
  <c r="H2359" i="4"/>
  <c r="N2359" i="4" s="1"/>
  <c r="F2785" i="4"/>
  <c r="H2505" i="4"/>
  <c r="N2505" i="4" s="1"/>
  <c r="F2931" i="4"/>
  <c r="H2369" i="4"/>
  <c r="N2369" i="4" s="1"/>
  <c r="F2795" i="4"/>
  <c r="H2345" i="4"/>
  <c r="N2345" i="4" s="1"/>
  <c r="F2771" i="4"/>
  <c r="H2361" i="4"/>
  <c r="N2361" i="4" s="1"/>
  <c r="F2787" i="4"/>
  <c r="H2413" i="4"/>
  <c r="N2413" i="4" s="1"/>
  <c r="F2839" i="4"/>
  <c r="H2553" i="4"/>
  <c r="N2553" i="4" s="1"/>
  <c r="F2979" i="4"/>
  <c r="H2454" i="4"/>
  <c r="N2454" i="4" s="1"/>
  <c r="F2880" i="4"/>
  <c r="H2973" i="4"/>
  <c r="N2973" i="4" s="1"/>
  <c r="H2765" i="4"/>
  <c r="N2765" i="4" s="1"/>
  <c r="H2430" i="4"/>
  <c r="N2430" i="4" s="1"/>
  <c r="F2856" i="4"/>
  <c r="H2864" i="4"/>
  <c r="N2864" i="4" s="1"/>
  <c r="H2422" i="4"/>
  <c r="N2422" i="4" s="1"/>
  <c r="F2848" i="4"/>
  <c r="H2504" i="4"/>
  <c r="N2504" i="4" s="1"/>
  <c r="F2930" i="4"/>
  <c r="H2460" i="4"/>
  <c r="N2460" i="4" s="1"/>
  <c r="F2886" i="4"/>
  <c r="H2876" i="4"/>
  <c r="N2876" i="4" s="1"/>
  <c r="H2398" i="4"/>
  <c r="N2398" i="4" s="1"/>
  <c r="F2824" i="4"/>
  <c r="H2813" i="4"/>
  <c r="N2813" i="4" s="1"/>
  <c r="H2909" i="4"/>
  <c r="N2909" i="4" s="1"/>
  <c r="H2500" i="4"/>
  <c r="N2500" i="4" s="1"/>
  <c r="G2926" i="4"/>
  <c r="H2798" i="4"/>
  <c r="N2798" i="4" s="1"/>
  <c r="H2416" i="4"/>
  <c r="N2416" i="4" s="1"/>
  <c r="F2842" i="4"/>
  <c r="H2502" i="4"/>
  <c r="N2502" i="4" s="1"/>
  <c r="F2928" i="4"/>
  <c r="H2458" i="4"/>
  <c r="N2458" i="4" s="1"/>
  <c r="F2884" i="4"/>
  <c r="H2368" i="4"/>
  <c r="N2368" i="4" s="1"/>
  <c r="F2794" i="4"/>
  <c r="H2408" i="4"/>
  <c r="N2408" i="4" s="1"/>
  <c r="F2834" i="4"/>
  <c r="H2455" i="4"/>
  <c r="N2455" i="4" s="1"/>
  <c r="F2881" i="4"/>
  <c r="H2883" i="4"/>
  <c r="N2883" i="4" s="1"/>
  <c r="H2447" i="4"/>
  <c r="N2447" i="4" s="1"/>
  <c r="F2873" i="4"/>
  <c r="H2395" i="4"/>
  <c r="N2395" i="4" s="1"/>
  <c r="F2821" i="4"/>
  <c r="H2549" i="4"/>
  <c r="N2549" i="4" s="1"/>
  <c r="F2975" i="4"/>
  <c r="H2444" i="4"/>
  <c r="N2444" i="4" s="1"/>
  <c r="F2870" i="4"/>
  <c r="H2914" i="4"/>
  <c r="N2914" i="4" s="1"/>
  <c r="H2972" i="4"/>
  <c r="N2972" i="4" s="1"/>
  <c r="H2329" i="4"/>
  <c r="N2329" i="4" s="1"/>
  <c r="F2755" i="4"/>
  <c r="H2843" i="4"/>
  <c r="N2843" i="4" s="1"/>
  <c r="H2830" i="4"/>
  <c r="N2830" i="4" s="1"/>
  <c r="H2288" i="4"/>
  <c r="N2288" i="4" s="1"/>
  <c r="G2714" i="4"/>
  <c r="H2736" i="4"/>
  <c r="N2736" i="4" s="1"/>
  <c r="H2411" i="4"/>
  <c r="N2411" i="4" s="1"/>
  <c r="F2837" i="4"/>
  <c r="H2807" i="4"/>
  <c r="N2807" i="4" s="1"/>
  <c r="H2793" i="4"/>
  <c r="N2793" i="4" s="1"/>
  <c r="H2933" i="4"/>
  <c r="N2933" i="4" s="1"/>
  <c r="H2472" i="4"/>
  <c r="N2472" i="4" s="1"/>
  <c r="F2898" i="4"/>
  <c r="H2335" i="4"/>
  <c r="N2335" i="4" s="1"/>
  <c r="F2761" i="4"/>
  <c r="H2321" i="4"/>
  <c r="N2321" i="4" s="1"/>
  <c r="F2747" i="4"/>
  <c r="H2957" i="4"/>
  <c r="N2957" i="4" s="1"/>
  <c r="H2495" i="4"/>
  <c r="N2495" i="4" s="1"/>
  <c r="F2921" i="4"/>
  <c r="H2528" i="4"/>
  <c r="N2528" i="4" s="1"/>
  <c r="F2954" i="4"/>
  <c r="H2511" i="4"/>
  <c r="N2511" i="4" s="1"/>
  <c r="F2937" i="4"/>
  <c r="H2970" i="4"/>
  <c r="N2970" i="4" s="1"/>
  <c r="H2399" i="4"/>
  <c r="N2399" i="4" s="1"/>
  <c r="F2825" i="4"/>
  <c r="H2894" i="4"/>
  <c r="N2894" i="4" s="1"/>
  <c r="H2721" i="4"/>
  <c r="N2721" i="4" s="1"/>
  <c r="H2762" i="4"/>
  <c r="N2762" i="4" s="1"/>
  <c r="H2324" i="4"/>
  <c r="N2324" i="4" s="1"/>
  <c r="F2750" i="4"/>
  <c r="H2940" i="4"/>
  <c r="N2940" i="4" s="1"/>
  <c r="H2732" i="4"/>
  <c r="N2732" i="4" s="1"/>
  <c r="H2388" i="4"/>
  <c r="N2388" i="4" s="1"/>
  <c r="G2814" i="4"/>
  <c r="H2861" i="4"/>
  <c r="N2861" i="4" s="1"/>
  <c r="H2726" i="4"/>
  <c r="N2726" i="4" s="1"/>
  <c r="H2857" i="4"/>
  <c r="N2857" i="4" s="1"/>
  <c r="H2374" i="4"/>
  <c r="N2374" i="4" s="1"/>
  <c r="H2389" i="4"/>
  <c r="N2389" i="4" s="1"/>
  <c r="H2457" i="4"/>
  <c r="N2457" i="4" s="1"/>
  <c r="H2488" i="4"/>
  <c r="N2488" i="4" s="1"/>
  <c r="H1962" i="4"/>
  <c r="N1962" i="4" s="1"/>
  <c r="H2482" i="4"/>
  <c r="N2482" i="4" s="1"/>
  <c r="H2540" i="4"/>
  <c r="N2540" i="4" s="1"/>
  <c r="H2513" i="4"/>
  <c r="N2513" i="4" s="1"/>
  <c r="H2289" i="4"/>
  <c r="N2289" i="4" s="1"/>
  <c r="H2342" i="4"/>
  <c r="N2342" i="4" s="1"/>
  <c r="H2375" i="4"/>
  <c r="N2375" i="4" s="1"/>
  <c r="H2537" i="4"/>
  <c r="N2537" i="4" s="1"/>
  <c r="H2372" i="4"/>
  <c r="N2372" i="4" s="1"/>
  <c r="H2547" i="4"/>
  <c r="N2547" i="4" s="1"/>
  <c r="H2453" i="4"/>
  <c r="N2453" i="4" s="1"/>
  <c r="H2301" i="4"/>
  <c r="N2301" i="4" s="1"/>
  <c r="H2074" i="4"/>
  <c r="N2074" i="4" s="1"/>
  <c r="H2313" i="4"/>
  <c r="N2313" i="4" s="1"/>
  <c r="H2323" i="4"/>
  <c r="N2323" i="4" s="1"/>
  <c r="H2490" i="4"/>
  <c r="N2490" i="4" s="1"/>
  <c r="H1965" i="4"/>
  <c r="N1965" i="4" s="1"/>
  <c r="F2391" i="4"/>
  <c r="H1958" i="4"/>
  <c r="N1958" i="4" s="1"/>
  <c r="F2384" i="4"/>
  <c r="H1882" i="4"/>
  <c r="N1882" i="4" s="1"/>
  <c r="F2308" i="4"/>
  <c r="H2451" i="4"/>
  <c r="N2451" i="4" s="1"/>
  <c r="H1960" i="4"/>
  <c r="N1960" i="4" s="1"/>
  <c r="F2386" i="4"/>
  <c r="H2019" i="4"/>
  <c r="N2019" i="4" s="1"/>
  <c r="F2445" i="4"/>
  <c r="H2419" i="4"/>
  <c r="N2419" i="4" s="1"/>
  <c r="H1906" i="4"/>
  <c r="N1906" i="4" s="1"/>
  <c r="F2332" i="4"/>
  <c r="H2473" i="4"/>
  <c r="N2473" i="4" s="1"/>
  <c r="H2126" i="4"/>
  <c r="N2126" i="4" s="1"/>
  <c r="F2552" i="4"/>
  <c r="H1979" i="4"/>
  <c r="N1979" i="4" s="1"/>
  <c r="F2405" i="4"/>
  <c r="H2010" i="4"/>
  <c r="N2010" i="4" s="1"/>
  <c r="G2436" i="4"/>
  <c r="H1902" i="4"/>
  <c r="N1902" i="4" s="1"/>
  <c r="G2328" i="4"/>
  <c r="H2033" i="4"/>
  <c r="N2033" i="4" s="1"/>
  <c r="F2459" i="4"/>
  <c r="H1953" i="4"/>
  <c r="N1953" i="4" s="1"/>
  <c r="F2379" i="4"/>
  <c r="H2536" i="4"/>
  <c r="N2536" i="4" s="1"/>
  <c r="H2058" i="4"/>
  <c r="N2058" i="4" s="1"/>
  <c r="F2484" i="4"/>
  <c r="H2357" i="4"/>
  <c r="N2357" i="4" s="1"/>
  <c r="H2471" i="4"/>
  <c r="N2471" i="4" s="1"/>
  <c r="H1893" i="4"/>
  <c r="N1893" i="4" s="1"/>
  <c r="F2319" i="4"/>
  <c r="H2396" i="4"/>
  <c r="N2396" i="4" s="1"/>
  <c r="H2543" i="4"/>
  <c r="N2543" i="4" s="1"/>
  <c r="H2448" i="4"/>
  <c r="N2448" i="4" s="1"/>
  <c r="H2535" i="4"/>
  <c r="N2535" i="4" s="1"/>
  <c r="H2554" i="4"/>
  <c r="N2554" i="4" s="1"/>
  <c r="H1944" i="4"/>
  <c r="N1944" i="4" s="1"/>
  <c r="G2370" i="4"/>
  <c r="H2517" i="4"/>
  <c r="N2517" i="4" s="1"/>
  <c r="H2331" i="4"/>
  <c r="N2331" i="4" s="1"/>
  <c r="H2414" i="4"/>
  <c r="N2414" i="4" s="1"/>
  <c r="H2341" i="4"/>
  <c r="N2341" i="4" s="1"/>
  <c r="H2303" i="4"/>
  <c r="N2303" i="4" s="1"/>
  <c r="H2508" i="4"/>
  <c r="N2508" i="4" s="1"/>
  <c r="H2529" i="4"/>
  <c r="N2529" i="4" s="1"/>
  <c r="H2548" i="4"/>
  <c r="N2548" i="4" s="1"/>
  <c r="H1947" i="4"/>
  <c r="N1947" i="4" s="1"/>
  <c r="F2373" i="4"/>
  <c r="H2041" i="4"/>
  <c r="N2041" i="4" s="1"/>
  <c r="F2467" i="4"/>
  <c r="H2108" i="4"/>
  <c r="N2108" i="4" s="1"/>
  <c r="F2534" i="4"/>
  <c r="H1992" i="4"/>
  <c r="N1992" i="4" s="1"/>
  <c r="G2418" i="4"/>
  <c r="H2044" i="4"/>
  <c r="N2044" i="4" s="1"/>
  <c r="G2470" i="4"/>
  <c r="H2066" i="4"/>
  <c r="N2066" i="4" s="1"/>
  <c r="F2492" i="4"/>
  <c r="H2339" i="4"/>
  <c r="N2339" i="4" s="1"/>
  <c r="H2478" i="4"/>
  <c r="N2478" i="4" s="1"/>
  <c r="H2083" i="4"/>
  <c r="N2083" i="4" s="1"/>
  <c r="G2509" i="4"/>
  <c r="H1926" i="4"/>
  <c r="N1926" i="4" s="1"/>
  <c r="G2352" i="4"/>
  <c r="H2427" i="4"/>
  <c r="N2427" i="4" s="1"/>
  <c r="H2421" i="4"/>
  <c r="N2421" i="4" s="1"/>
  <c r="H1952" i="4"/>
  <c r="N1952" i="4" s="1"/>
  <c r="F2378" i="4"/>
  <c r="H2077" i="4"/>
  <c r="N2077" i="4" s="1"/>
  <c r="G2503" i="4"/>
  <c r="H2555" i="4"/>
  <c r="N2555" i="4" s="1"/>
  <c r="H1975" i="4"/>
  <c r="N1975" i="4" s="1"/>
  <c r="F2401" i="4"/>
  <c r="H2086" i="4"/>
  <c r="N2086" i="4" s="1"/>
  <c r="G2512" i="4"/>
  <c r="H1974" i="4"/>
  <c r="N1974" i="4" s="1"/>
  <c r="G2400" i="4"/>
  <c r="H1917" i="4"/>
  <c r="N1917" i="4" s="1"/>
  <c r="F2343" i="4"/>
  <c r="H1986" i="4"/>
  <c r="N1986" i="4" s="1"/>
  <c r="F2412" i="4"/>
  <c r="H1892" i="4"/>
  <c r="N1892" i="4" s="1"/>
  <c r="F2318" i="4"/>
  <c r="H2546" i="4"/>
  <c r="N2546" i="4" s="1"/>
  <c r="H2438" i="4"/>
  <c r="N2438" i="4" s="1"/>
  <c r="H1964" i="4"/>
  <c r="N1964" i="4" s="1"/>
  <c r="G2390" i="4"/>
  <c r="H1908" i="4"/>
  <c r="N1908" i="4" s="1"/>
  <c r="G2334" i="4"/>
  <c r="H2403" i="4"/>
  <c r="N2403" i="4" s="1"/>
  <c r="H2363" i="4"/>
  <c r="N2363" i="4" s="1"/>
  <c r="H2442" i="4"/>
  <c r="N2442" i="4" s="1"/>
  <c r="H2432" i="4"/>
  <c r="N2432" i="4" s="1"/>
  <c r="H1983" i="4"/>
  <c r="N1983" i="4" s="1"/>
  <c r="F2409" i="4"/>
  <c r="H1929" i="4"/>
  <c r="N1929" i="4" s="1"/>
  <c r="F2355" i="4"/>
  <c r="H2023" i="4"/>
  <c r="N2023" i="4" s="1"/>
  <c r="F2449" i="4"/>
  <c r="H2080" i="4"/>
  <c r="N2080" i="4" s="1"/>
  <c r="F2506" i="4"/>
  <c r="H2068" i="4"/>
  <c r="N2068" i="4" s="1"/>
  <c r="F2494" i="4"/>
  <c r="H2014" i="4"/>
  <c r="N2014" i="4" s="1"/>
  <c r="F2440" i="4"/>
  <c r="H1876" i="4"/>
  <c r="N1876" i="4" s="1"/>
  <c r="F2302" i="4"/>
  <c r="H2061" i="4"/>
  <c r="N2061" i="4" s="1"/>
  <c r="F2487" i="4"/>
  <c r="H1956" i="4"/>
  <c r="N1956" i="4" s="1"/>
  <c r="G2382" i="4"/>
  <c r="H2013" i="4"/>
  <c r="N2013" i="4" s="1"/>
  <c r="F2439" i="4"/>
  <c r="H1899" i="4"/>
  <c r="N1899" i="4" s="1"/>
  <c r="F2325" i="4"/>
  <c r="H1940" i="4"/>
  <c r="N1940" i="4" s="1"/>
  <c r="F2366" i="4"/>
  <c r="H2531" i="4"/>
  <c r="N2531" i="4" s="1"/>
  <c r="H1968" i="4"/>
  <c r="N1968" i="4" s="1"/>
  <c r="F2394" i="4"/>
  <c r="H1976" i="4"/>
  <c r="N1976" i="4" s="1"/>
  <c r="F2402" i="4"/>
  <c r="H2410" i="4"/>
  <c r="N2410" i="4" s="1"/>
  <c r="H1928" i="4"/>
  <c r="N1928" i="4" s="1"/>
  <c r="F2354" i="4"/>
  <c r="H2073" i="4"/>
  <c r="N2073" i="4" s="1"/>
  <c r="F2499" i="4"/>
  <c r="H1889" i="4"/>
  <c r="N1889" i="4" s="1"/>
  <c r="F2315" i="4"/>
  <c r="H2544" i="4"/>
  <c r="N2544" i="4" s="1"/>
  <c r="H2468" i="4"/>
  <c r="N2468" i="4" s="1"/>
  <c r="H1890" i="4"/>
  <c r="N1890" i="4" s="1"/>
  <c r="F2316" i="4"/>
  <c r="H2417" i="4"/>
  <c r="N2417" i="4" s="1"/>
  <c r="H2450" i="4"/>
  <c r="N2450" i="4" s="1"/>
  <c r="H2387" i="4"/>
  <c r="N2387" i="4" s="1"/>
  <c r="H2483" i="4"/>
  <c r="N2483" i="4" s="1"/>
  <c r="H1959" i="4"/>
  <c r="N1959" i="4" s="1"/>
  <c r="F2385" i="4"/>
  <c r="H1888" i="4"/>
  <c r="N1888" i="4" s="1"/>
  <c r="G2314" i="4"/>
  <c r="H1924" i="4"/>
  <c r="N1924" i="4" s="1"/>
  <c r="F2350" i="4"/>
  <c r="H2104" i="4"/>
  <c r="N2104" i="4" s="1"/>
  <c r="F2530" i="4"/>
  <c r="H2053" i="4"/>
  <c r="N2053" i="4" s="1"/>
  <c r="F2479" i="4"/>
  <c r="H1879" i="4"/>
  <c r="N1879" i="4" s="1"/>
  <c r="F2305" i="4"/>
  <c r="H2051" i="4"/>
  <c r="N2051" i="4" s="1"/>
  <c r="F2477" i="4"/>
  <c r="H2011" i="4"/>
  <c r="N2011" i="4" s="1"/>
  <c r="F2437" i="4"/>
  <c r="H1930" i="4"/>
  <c r="N1930" i="4" s="1"/>
  <c r="F2356" i="4"/>
  <c r="F2526" i="4"/>
  <c r="H2072" i="4"/>
  <c r="N2072" i="4" s="1"/>
  <c r="F2498" i="4"/>
  <c r="H2070" i="4"/>
  <c r="N2070" i="4" s="1"/>
  <c r="G2496" i="4"/>
  <c r="H1938" i="4"/>
  <c r="N1938" i="4" s="1"/>
  <c r="G2364" i="4"/>
  <c r="H1881" i="4"/>
  <c r="N1881" i="4" s="1"/>
  <c r="F2307" i="4"/>
  <c r="H2330" i="4"/>
  <c r="N2330" i="4" s="1"/>
  <c r="H2317" i="4"/>
  <c r="N2317" i="4" s="1"/>
  <c r="H1871" i="4"/>
  <c r="N1871" i="4" s="1"/>
  <c r="F2297" i="4"/>
  <c r="H1998" i="4"/>
  <c r="N1998" i="4" s="1"/>
  <c r="F2424" i="4"/>
  <c r="H2456" i="4"/>
  <c r="N2456" i="4" s="1"/>
  <c r="H1896" i="4"/>
  <c r="N1896" i="4" s="1"/>
  <c r="F2322" i="4"/>
  <c r="H1934" i="4"/>
  <c r="N1934" i="4" s="1"/>
  <c r="F2360" i="4"/>
  <c r="H2392" i="4"/>
  <c r="N2392" i="4" s="1"/>
  <c r="H2407" i="4"/>
  <c r="N2407" i="4" s="1"/>
  <c r="H2481" i="4"/>
  <c r="N2481" i="4" s="1"/>
  <c r="H2441" i="4"/>
  <c r="N2441" i="4" s="1"/>
  <c r="H2286" i="4"/>
  <c r="N2286" i="4" s="1"/>
  <c r="H2295" i="4"/>
  <c r="N2295" i="4" s="1"/>
  <c r="H2404" i="4"/>
  <c r="N2404" i="4" s="1"/>
  <c r="H2310" i="4"/>
  <c r="N2310" i="4" s="1"/>
  <c r="H1900" i="4"/>
  <c r="N1900" i="4" s="1"/>
  <c r="G2326" i="4"/>
  <c r="H1980" i="4"/>
  <c r="N1980" i="4" s="1"/>
  <c r="G2406" i="4"/>
  <c r="H2381" i="4"/>
  <c r="N2381" i="4" s="1"/>
  <c r="H2039" i="4"/>
  <c r="N2039" i="4" s="1"/>
  <c r="F2465" i="4"/>
  <c r="H2367" i="4"/>
  <c r="N2367" i="4" s="1"/>
  <c r="H2507" i="4"/>
  <c r="N2507" i="4" s="1"/>
  <c r="H2050" i="4"/>
  <c r="N2050" i="4" s="1"/>
  <c r="F2476" i="4"/>
  <c r="H1951" i="4"/>
  <c r="N1951" i="4" s="1"/>
  <c r="F2377" i="4"/>
  <c r="H2071" i="4"/>
  <c r="N2071" i="4" s="1"/>
  <c r="G2497" i="4"/>
  <c r="H1920" i="4"/>
  <c r="N1920" i="4" s="1"/>
  <c r="G2346" i="4"/>
  <c r="H2501" i="4"/>
  <c r="N2501" i="4" s="1"/>
  <c r="H1971" i="4"/>
  <c r="N1971" i="4" s="1"/>
  <c r="F2397" i="4"/>
  <c r="H1873" i="4"/>
  <c r="N1873" i="4" s="1"/>
  <c r="F2299" i="4"/>
  <c r="H2515" i="4"/>
  <c r="N2515" i="4" s="1"/>
  <c r="H2333" i="4"/>
  <c r="N2333" i="4" s="1"/>
  <c r="H2312" i="4"/>
  <c r="N2312" i="4" s="1"/>
  <c r="H2550" i="4"/>
  <c r="N2550" i="4" s="1"/>
  <c r="H2486" i="4"/>
  <c r="N2486" i="4" s="1"/>
  <c r="H2433" i="4"/>
  <c r="N2433" i="4" s="1"/>
  <c r="H2466" i="4"/>
  <c r="N2466" i="4" s="1"/>
  <c r="H2336" i="4"/>
  <c r="N2336" i="4" s="1"/>
  <c r="H2538" i="4"/>
  <c r="N2538" i="4" s="1"/>
  <c r="H2514" i="4"/>
  <c r="N2514" i="4" s="1"/>
  <c r="H2306" i="4"/>
  <c r="N2306" i="4" s="1"/>
  <c r="H2349" i="4"/>
  <c r="N2349" i="4" s="1"/>
  <c r="H2435" i="4"/>
  <c r="N2435" i="4" s="1"/>
  <c r="H2036" i="4"/>
  <c r="N2036" i="4" s="1"/>
  <c r="F2462" i="4"/>
  <c r="H2300" i="4"/>
  <c r="N2300" i="4" s="1"/>
  <c r="H2532" i="4"/>
  <c r="N2532" i="4" s="1"/>
  <c r="H2431" i="4"/>
  <c r="N2431" i="4" s="1"/>
  <c r="H1911" i="4"/>
  <c r="N1911" i="4" s="1"/>
  <c r="H2059" i="4"/>
  <c r="N2059" i="4" s="1"/>
  <c r="H1870" i="4"/>
  <c r="N1870" i="4" s="1"/>
  <c r="H2075" i="4"/>
  <c r="N2075" i="4" s="1"/>
  <c r="H2055" i="4"/>
  <c r="N2055" i="4" s="1"/>
  <c r="H1973" i="4"/>
  <c r="N1973" i="4" s="1"/>
  <c r="H2087" i="4"/>
  <c r="N2087" i="4" s="1"/>
  <c r="H1916" i="4"/>
  <c r="N1916" i="4" s="1"/>
  <c r="H2006" i="4"/>
  <c r="N2006" i="4" s="1"/>
  <c r="H2124" i="4"/>
  <c r="N2124" i="4" s="1"/>
  <c r="H2078" i="4"/>
  <c r="N2078" i="4" s="1"/>
  <c r="H1993" i="4"/>
  <c r="N1993" i="4" s="1"/>
  <c r="H2047" i="4"/>
  <c r="N2047" i="4" s="1"/>
  <c r="H2110" i="4"/>
  <c r="N2110" i="4" s="1"/>
  <c r="H1922" i="4"/>
  <c r="N1922" i="4" s="1"/>
  <c r="H2076" i="4"/>
  <c r="N2076" i="4" s="1"/>
  <c r="H2032" i="4"/>
  <c r="N2032" i="4" s="1"/>
  <c r="H1933" i="4"/>
  <c r="N1933" i="4" s="1"/>
  <c r="H1943" i="4"/>
  <c r="N1943" i="4" s="1"/>
  <c r="H1919" i="4"/>
  <c r="N1919" i="4" s="1"/>
  <c r="H1987" i="4"/>
  <c r="N1987" i="4" s="1"/>
  <c r="H2028" i="4"/>
  <c r="N2028" i="4" s="1"/>
  <c r="H1955" i="4"/>
  <c r="N1955" i="4" s="1"/>
  <c r="H2025" i="4"/>
  <c r="N2025" i="4" s="1"/>
  <c r="H1942" i="4"/>
  <c r="N1942" i="4" s="1"/>
  <c r="H1982" i="4"/>
  <c r="N1982" i="4" s="1"/>
  <c r="H2029" i="4"/>
  <c r="N2029" i="4" s="1"/>
  <c r="H1948" i="4"/>
  <c r="N1948" i="4" s="1"/>
  <c r="H2031" i="4"/>
  <c r="N2031" i="4" s="1"/>
  <c r="H1969" i="4"/>
  <c r="N1969" i="4" s="1"/>
  <c r="H2018" i="4"/>
  <c r="N2018" i="4" s="1"/>
  <c r="H2027" i="4"/>
  <c r="N2027" i="4" s="1"/>
  <c r="H1875" i="4"/>
  <c r="N1875" i="4" s="1"/>
  <c r="H2022" i="4"/>
  <c r="N2022" i="4" s="1"/>
  <c r="H1923" i="4"/>
  <c r="N1923" i="4" s="1"/>
  <c r="H1874" i="4"/>
  <c r="N1874" i="4" s="1"/>
  <c r="H2106" i="4"/>
  <c r="N2106" i="4" s="1"/>
  <c r="H2005" i="4"/>
  <c r="N2005" i="4" s="1"/>
  <c r="H2046" i="4"/>
  <c r="N2046" i="4" s="1"/>
  <c r="H2069" i="4"/>
  <c r="N2069" i="4" s="1"/>
  <c r="H2105" i="4"/>
  <c r="N2105" i="4" s="1"/>
  <c r="H2056" i="4"/>
  <c r="N2056" i="4" s="1"/>
  <c r="H2116" i="4"/>
  <c r="N2116" i="4" s="1"/>
  <c r="H2102" i="4"/>
  <c r="N2102" i="4" s="1"/>
  <c r="H1931" i="4"/>
  <c r="N1931" i="4" s="1"/>
  <c r="H2085" i="4"/>
  <c r="N2085" i="4" s="1"/>
  <c r="H2045" i="4"/>
  <c r="N2045" i="4" s="1"/>
  <c r="H1970" i="4"/>
  <c r="N1970" i="4" s="1"/>
  <c r="H2114" i="4"/>
  <c r="N2114" i="4" s="1"/>
  <c r="H2112" i="4"/>
  <c r="N2112" i="4" s="1"/>
  <c r="H1977" i="4"/>
  <c r="N1977" i="4" s="1"/>
  <c r="H2009" i="4"/>
  <c r="N2009" i="4" s="1"/>
  <c r="H2034" i="4"/>
  <c r="N2034" i="4" s="1"/>
  <c r="H1989" i="4"/>
  <c r="N1989" i="4" s="1"/>
  <c r="H1935" i="4"/>
  <c r="N1935" i="4" s="1"/>
  <c r="H1891" i="4"/>
  <c r="N1891" i="4" s="1"/>
  <c r="H1981" i="4"/>
  <c r="N1981" i="4" s="1"/>
  <c r="H2063" i="4"/>
  <c r="N2063" i="4" s="1"/>
  <c r="H1913" i="4"/>
  <c r="N1913" i="4" s="1"/>
  <c r="H2015" i="4"/>
  <c r="N2015" i="4" s="1"/>
  <c r="H2079" i="4"/>
  <c r="N2079" i="4" s="1"/>
  <c r="H1878" i="4"/>
  <c r="N1878" i="4" s="1"/>
  <c r="H2062" i="4"/>
  <c r="N2062" i="4" s="1"/>
  <c r="H1860" i="4"/>
  <c r="N1860" i="4" s="1"/>
  <c r="H2052" i="4"/>
  <c r="N2052" i="4" s="1"/>
  <c r="H1990" i="4"/>
  <c r="N1990" i="4" s="1"/>
  <c r="H2103" i="4"/>
  <c r="N2103" i="4" s="1"/>
  <c r="H2001" i="4"/>
  <c r="N2001" i="4" s="1"/>
  <c r="H1887" i="4"/>
  <c r="N1887" i="4" s="1"/>
  <c r="H1909" i="4"/>
  <c r="N1909" i="4" s="1"/>
  <c r="H1895" i="4"/>
  <c r="N1895" i="4" s="1"/>
  <c r="H2120" i="4"/>
  <c r="N2120" i="4" s="1"/>
  <c r="H2060" i="4"/>
  <c r="N2060" i="4" s="1"/>
  <c r="H2007" i="4"/>
  <c r="N2007" i="4" s="1"/>
  <c r="H1994" i="4"/>
  <c r="N1994" i="4" s="1"/>
  <c r="H2012" i="4"/>
  <c r="N2012" i="4" s="1"/>
  <c r="H1972" i="4"/>
  <c r="N1972" i="4" s="1"/>
  <c r="H2109" i="4"/>
  <c r="N2109" i="4" s="1"/>
  <c r="H2128" i="4"/>
  <c r="N2128" i="4" s="1"/>
  <c r="H2084" i="4"/>
  <c r="N2084" i="4" s="1"/>
  <c r="H1961" i="4"/>
  <c r="N1961" i="4" s="1"/>
  <c r="H2057" i="4"/>
  <c r="N2057" i="4" s="1"/>
  <c r="H2091" i="4"/>
  <c r="N2091" i="4" s="1"/>
  <c r="H1905" i="4"/>
  <c r="N1905" i="4" s="1"/>
  <c r="H1988" i="4"/>
  <c r="N1988" i="4" s="1"/>
  <c r="H2129" i="4"/>
  <c r="N2129" i="4" s="1"/>
  <c r="H1904" i="4"/>
  <c r="N1904" i="4" s="1"/>
  <c r="H2127" i="4"/>
  <c r="N2127" i="4" s="1"/>
  <c r="H2030" i="4"/>
  <c r="N2030" i="4" s="1"/>
  <c r="H1984" i="4"/>
  <c r="N1984" i="4" s="1"/>
  <c r="H1903" i="4"/>
  <c r="N1903" i="4" s="1"/>
  <c r="H2004" i="4"/>
  <c r="N2004" i="4" s="1"/>
  <c r="H1996" i="4"/>
  <c r="N1996" i="4" s="1"/>
  <c r="H1884" i="4"/>
  <c r="N1884" i="4" s="1"/>
  <c r="H1985" i="4"/>
  <c r="N1985" i="4" s="1"/>
  <c r="H1915" i="4"/>
  <c r="N1915" i="4" s="1"/>
  <c r="H1877" i="4"/>
  <c r="N1877" i="4" s="1"/>
  <c r="H2082" i="4"/>
  <c r="N2082" i="4" s="1"/>
  <c r="H1991" i="4"/>
  <c r="N1991" i="4" s="1"/>
  <c r="H1995" i="4"/>
  <c r="N1995" i="4" s="1"/>
  <c r="H1941" i="4"/>
  <c r="N1941" i="4" s="1"/>
  <c r="H2111" i="4"/>
  <c r="N2111" i="4" s="1"/>
  <c r="H1963" i="4"/>
  <c r="N1963" i="4" s="1"/>
  <c r="H2021" i="4"/>
  <c r="N2021" i="4" s="1"/>
  <c r="H2123" i="4"/>
  <c r="N2123" i="4" s="1"/>
  <c r="H2089" i="4"/>
  <c r="N2089" i="4" s="1"/>
  <c r="H1907" i="4"/>
  <c r="N1907" i="4" s="1"/>
  <c r="H1966" i="4"/>
  <c r="N1966" i="4" s="1"/>
  <c r="H2117" i="4"/>
  <c r="N2117" i="4" s="1"/>
  <c r="H2118" i="4"/>
  <c r="N2118" i="4" s="1"/>
  <c r="H2090" i="4"/>
  <c r="N2090" i="4" s="1"/>
  <c r="H2042" i="4"/>
  <c r="N2042" i="4" s="1"/>
  <c r="H2040" i="4"/>
  <c r="N2040" i="4" s="1"/>
  <c r="H1978" i="4"/>
  <c r="N1978" i="4" s="1"/>
  <c r="H1910" i="4"/>
  <c r="N1910" i="4" s="1"/>
  <c r="H1897" i="4"/>
  <c r="N1897" i="4" s="1"/>
  <c r="H2081" i="4"/>
  <c r="N2081" i="4" s="1"/>
  <c r="H2064" i="4"/>
  <c r="N2064" i="4" s="1"/>
  <c r="H1886" i="4"/>
  <c r="N1886" i="4" s="1"/>
  <c r="H2121" i="4"/>
  <c r="N2121" i="4" s="1"/>
  <c r="H1869" i="4"/>
  <c r="N1869" i="4" s="1"/>
  <c r="H2054" i="4"/>
  <c r="N2054" i="4" s="1"/>
  <c r="H1898" i="4"/>
  <c r="N1898" i="4" s="1"/>
  <c r="H2088" i="4"/>
  <c r="N2088" i="4" s="1"/>
  <c r="H1880" i="4"/>
  <c r="N1880" i="4" s="1"/>
  <c r="H1863" i="4"/>
  <c r="N1863" i="4" s="1"/>
  <c r="H1946" i="4"/>
  <c r="N1946" i="4" s="1"/>
  <c r="H2122" i="4"/>
  <c r="N2122" i="4" s="1"/>
  <c r="H2115" i="4"/>
  <c r="N2115" i="4" s="1"/>
  <c r="H1901" i="4"/>
  <c r="N1901" i="4" s="1"/>
  <c r="H2024" i="4"/>
  <c r="N2024" i="4" s="1"/>
  <c r="H1949" i="4"/>
  <c r="N1949" i="4" s="1"/>
  <c r="H1937" i="4"/>
  <c r="N1937" i="4" s="1"/>
  <c r="H2016" i="4"/>
  <c r="N2016" i="4" s="1"/>
  <c r="H1516" i="4"/>
  <c r="N1516" i="4" s="1"/>
  <c r="H1549" i="4"/>
  <c r="N1549" i="4" s="1"/>
  <c r="H1556" i="4"/>
  <c r="N1556" i="4" s="1"/>
  <c r="H1603" i="4"/>
  <c r="N1603" i="4" s="1"/>
  <c r="H1522" i="4"/>
  <c r="N1522" i="4" s="1"/>
  <c r="H1557" i="4"/>
  <c r="N1557" i="4" s="1"/>
  <c r="H1503" i="4"/>
  <c r="N1503" i="4" s="1"/>
  <c r="H1597" i="4"/>
  <c r="N1597" i="4" s="1"/>
  <c r="H1654" i="4"/>
  <c r="N1654" i="4" s="1"/>
  <c r="H1642" i="4"/>
  <c r="N1642" i="4" s="1"/>
  <c r="H1588" i="4"/>
  <c r="N1588" i="4" s="1"/>
  <c r="H1450" i="4"/>
  <c r="N1450" i="4" s="1"/>
  <c r="H1635" i="4"/>
  <c r="N1635" i="4" s="1"/>
  <c r="H1690" i="4"/>
  <c r="N1690" i="4" s="1"/>
  <c r="H1498" i="4"/>
  <c r="N1498" i="4" s="1"/>
  <c r="H1678" i="4"/>
  <c r="N1678" i="4" s="1"/>
  <c r="H1627" i="4"/>
  <c r="N1627" i="4" s="1"/>
  <c r="H1453" i="4"/>
  <c r="N1453" i="4" s="1"/>
  <c r="H1625" i="4"/>
  <c r="N1625" i="4" s="1"/>
  <c r="H1585" i="4"/>
  <c r="N1585" i="4" s="1"/>
  <c r="H1504" i="4"/>
  <c r="N1504" i="4" s="1"/>
  <c r="H1539" i="4"/>
  <c r="N1539" i="4" s="1"/>
  <c r="H1485" i="4"/>
  <c r="N1485" i="4" s="1"/>
  <c r="H1633" i="4"/>
  <c r="N1633" i="4" s="1"/>
  <c r="H1532" i="4"/>
  <c r="N1532" i="4" s="1"/>
  <c r="H1456" i="4"/>
  <c r="N1456" i="4" s="1"/>
  <c r="H1444" i="4"/>
  <c r="N1444" i="4" s="1"/>
  <c r="H1624" i="4"/>
  <c r="N1624" i="4" s="1"/>
  <c r="H1525" i="4"/>
  <c r="N1525" i="4" s="1"/>
  <c r="H1695" i="4"/>
  <c r="N1695" i="4" s="1"/>
  <c r="H1599" i="4"/>
  <c r="N1599" i="4" s="1"/>
  <c r="H1534" i="4"/>
  <c r="N1534" i="4" s="1"/>
  <c r="H1593" i="4"/>
  <c r="N1593" i="4" s="1"/>
  <c r="H1567" i="4"/>
  <c r="N1567" i="4" s="1"/>
  <c r="H1480" i="4"/>
  <c r="N1480" i="4" s="1"/>
  <c r="H1621" i="4"/>
  <c r="N1621" i="4" s="1"/>
  <c r="H1521" i="4"/>
  <c r="N1521" i="4" s="1"/>
  <c r="H1615" i="4"/>
  <c r="N1615" i="4" s="1"/>
  <c r="H1496" i="4"/>
  <c r="N1496" i="4" s="1"/>
  <c r="H1650" i="4"/>
  <c r="N1650" i="4" s="1"/>
  <c r="H1606" i="4"/>
  <c r="N1606" i="4" s="1"/>
  <c r="H1507" i="4"/>
  <c r="N1507" i="4" s="1"/>
  <c r="H1653" i="4"/>
  <c r="N1653" i="4" s="1"/>
  <c r="H1267" i="4"/>
  <c r="N1267" i="4" s="1"/>
  <c r="F1693" i="4"/>
  <c r="F2119" i="4" s="1"/>
  <c r="H1215" i="4"/>
  <c r="N1215" i="4" s="1"/>
  <c r="F1641" i="4"/>
  <c r="F2067" i="4" s="1"/>
  <c r="H1145" i="4"/>
  <c r="N1145" i="4" s="1"/>
  <c r="G1571" i="4"/>
  <c r="G1997" i="4" s="1"/>
  <c r="H1261" i="4"/>
  <c r="N1261" i="4" s="1"/>
  <c r="F1687" i="4"/>
  <c r="F2113" i="4" s="1"/>
  <c r="H1197" i="4"/>
  <c r="N1197" i="4" s="1"/>
  <c r="F1623" i="4"/>
  <c r="F2049" i="4" s="1"/>
  <c r="H1042" i="4"/>
  <c r="N1042" i="4" s="1"/>
  <c r="F1468" i="4"/>
  <c r="F1894" i="4" s="1"/>
  <c r="H1151" i="4"/>
  <c r="N1151" i="4" s="1"/>
  <c r="F1577" i="4"/>
  <c r="F2003" i="4" s="1"/>
  <c r="H1156" i="4"/>
  <c r="N1156" i="4" s="1"/>
  <c r="F1582" i="4"/>
  <c r="F2008" i="4" s="1"/>
  <c r="H1165" i="4"/>
  <c r="N1165" i="4" s="1"/>
  <c r="F1591" i="4"/>
  <c r="F2017" i="4" s="1"/>
  <c r="H1191" i="4"/>
  <c r="N1191" i="4" s="1"/>
  <c r="F1617" i="4"/>
  <c r="F2043" i="4" s="1"/>
  <c r="H1080" i="4"/>
  <c r="N1080" i="4" s="1"/>
  <c r="F1506" i="4"/>
  <c r="F1932" i="4" s="1"/>
  <c r="H1148" i="4"/>
  <c r="N1148" i="4" s="1"/>
  <c r="F1574" i="4"/>
  <c r="F2000" i="4" s="1"/>
  <c r="H1066" i="4"/>
  <c r="N1066" i="4" s="1"/>
  <c r="G1492" i="4"/>
  <c r="G1918" i="4" s="1"/>
  <c r="H1147" i="4"/>
  <c r="N1147" i="4" s="1"/>
  <c r="G1573" i="4"/>
  <c r="G1999" i="4" s="1"/>
  <c r="H1168" i="4"/>
  <c r="N1168" i="4" s="1"/>
  <c r="F1594" i="4"/>
  <c r="F2020" i="4" s="1"/>
  <c r="H1087" i="4"/>
  <c r="N1087" i="4" s="1"/>
  <c r="F1513" i="4"/>
  <c r="F1939" i="4" s="1"/>
  <c r="H1213" i="4"/>
  <c r="N1213" i="4" s="1"/>
  <c r="F1639" i="4"/>
  <c r="F2065" i="4" s="1"/>
  <c r="H1185" i="4"/>
  <c r="N1185" i="4" s="1"/>
  <c r="F1611" i="4"/>
  <c r="F2037" i="4" s="1"/>
  <c r="H1020" i="4"/>
  <c r="N1020" i="4" s="1"/>
  <c r="G1446" i="4"/>
  <c r="G1872" i="4" s="1"/>
  <c r="H1255" i="4"/>
  <c r="N1255" i="4" s="1"/>
  <c r="F1681" i="4"/>
  <c r="F2107" i="4" s="1"/>
  <c r="H1196" i="4"/>
  <c r="N1196" i="4" s="1"/>
  <c r="F1622" i="4"/>
  <c r="F2048" i="4" s="1"/>
  <c r="H1093" i="4"/>
  <c r="N1093" i="4" s="1"/>
  <c r="F1519" i="4"/>
  <c r="F1945" i="4" s="1"/>
  <c r="H1102" i="4"/>
  <c r="N1102" i="4" s="1"/>
  <c r="F1528" i="4"/>
  <c r="F1954" i="4" s="1"/>
  <c r="H1249" i="4"/>
  <c r="N1249" i="4" s="1"/>
  <c r="F1675" i="4"/>
  <c r="F2101" i="4" s="1"/>
  <c r="H1062" i="4"/>
  <c r="N1062" i="4" s="1"/>
  <c r="F1488" i="4"/>
  <c r="F1914" i="4" s="1"/>
  <c r="H1150" i="4"/>
  <c r="N1150" i="4" s="1"/>
  <c r="F1576" i="4"/>
  <c r="F2002" i="4" s="1"/>
  <c r="H1069" i="4"/>
  <c r="N1069" i="4" s="1"/>
  <c r="F1495" i="4"/>
  <c r="F1921" i="4" s="1"/>
  <c r="H1060" i="4"/>
  <c r="N1060" i="4" s="1"/>
  <c r="F1486" i="4"/>
  <c r="F1912" i="4" s="1"/>
  <c r="H1075" i="4"/>
  <c r="N1075" i="4" s="1"/>
  <c r="F1501" i="4"/>
  <c r="F1927" i="4" s="1"/>
  <c r="H1174" i="4"/>
  <c r="N1174" i="4" s="1"/>
  <c r="F1600" i="4"/>
  <c r="F2026" i="4" s="1"/>
  <c r="H1183" i="4"/>
  <c r="N1183" i="4" s="1"/>
  <c r="F1609" i="4"/>
  <c r="F2035" i="4" s="1"/>
  <c r="H1084" i="4"/>
  <c r="N1084" i="4" s="1"/>
  <c r="F1510" i="4"/>
  <c r="F1936" i="4" s="1"/>
  <c r="H1098" i="4"/>
  <c r="N1098" i="4" s="1"/>
  <c r="F1524" i="4"/>
  <c r="F1950" i="4" s="1"/>
  <c r="H1115" i="4"/>
  <c r="N1115" i="4" s="1"/>
  <c r="G1541" i="4"/>
  <c r="G1967" i="4" s="1"/>
  <c r="H1073" i="4"/>
  <c r="N1073" i="4" s="1"/>
  <c r="G1499" i="4"/>
  <c r="G1925" i="4" s="1"/>
  <c r="H1033" i="4"/>
  <c r="N1033" i="4" s="1"/>
  <c r="F1459" i="4"/>
  <c r="F1885" i="4" s="1"/>
  <c r="H1273" i="4"/>
  <c r="N1273" i="4" s="1"/>
  <c r="F1699" i="4"/>
  <c r="F2125" i="4" s="1"/>
  <c r="H1186" i="4"/>
  <c r="N1186" i="4" s="1"/>
  <c r="F1612" i="4"/>
  <c r="F2038" i="4" s="1"/>
  <c r="H1105" i="4"/>
  <c r="N1105" i="4" s="1"/>
  <c r="F1531" i="4"/>
  <c r="F1957" i="4" s="1"/>
  <c r="H1031" i="4"/>
  <c r="N1031" i="4" s="1"/>
  <c r="F1457" i="4"/>
  <c r="F1883" i="4" s="1"/>
  <c r="H1009" i="4" l="1"/>
  <c r="N1009" i="4" s="1"/>
  <c r="H2954" i="4"/>
  <c r="N2954" i="4" s="1"/>
  <c r="F3380" i="4"/>
  <c r="H3380" i="4" s="1"/>
  <c r="N3380" i="4" s="1"/>
  <c r="H2834" i="4"/>
  <c r="N2834" i="4" s="1"/>
  <c r="F3260" i="4"/>
  <c r="H3260" i="4" s="1"/>
  <c r="N3260" i="4" s="1"/>
  <c r="H2928" i="4"/>
  <c r="N2928" i="4" s="1"/>
  <c r="F3354" i="4"/>
  <c r="H3354" i="4" s="1"/>
  <c r="N3354" i="4" s="1"/>
  <c r="H2886" i="4"/>
  <c r="N2886" i="4" s="1"/>
  <c r="F3312" i="4"/>
  <c r="H3312" i="4" s="1"/>
  <c r="N3312" i="4" s="1"/>
  <c r="H2846" i="4"/>
  <c r="N2846" i="4" s="1"/>
  <c r="F3272" i="4"/>
  <c r="H3272" i="4" s="1"/>
  <c r="N3272" i="4" s="1"/>
  <c r="H2722" i="4"/>
  <c r="N2722" i="4" s="1"/>
  <c r="F3148" i="4"/>
  <c r="H3148" i="4" s="1"/>
  <c r="N3148" i="4" s="1"/>
  <c r="H2825" i="4"/>
  <c r="N2825" i="4" s="1"/>
  <c r="F3251" i="4"/>
  <c r="H3251" i="4" s="1"/>
  <c r="N3251" i="4" s="1"/>
  <c r="H2761" i="4"/>
  <c r="N2761" i="4" s="1"/>
  <c r="F3187" i="4"/>
  <c r="H3187" i="4" s="1"/>
  <c r="N3187" i="4" s="1"/>
  <c r="H2870" i="4"/>
  <c r="N2870" i="4" s="1"/>
  <c r="F3296" i="4"/>
  <c r="H3296" i="4" s="1"/>
  <c r="N3296" i="4" s="1"/>
  <c r="H2873" i="4"/>
  <c r="N2873" i="4" s="1"/>
  <c r="F3299" i="4"/>
  <c r="H3299" i="4" s="1"/>
  <c r="N3299" i="4" s="1"/>
  <c r="H2856" i="4"/>
  <c r="N2856" i="4" s="1"/>
  <c r="F3282" i="4"/>
  <c r="H3282" i="4" s="1"/>
  <c r="N3282" i="4" s="1"/>
  <c r="H2979" i="4"/>
  <c r="N2979" i="4" s="1"/>
  <c r="F3405" i="4"/>
  <c r="H3405" i="4" s="1"/>
  <c r="N3405" i="4" s="1"/>
  <c r="H2771" i="4"/>
  <c r="N2771" i="4" s="1"/>
  <c r="F3197" i="4"/>
  <c r="H3197" i="4" s="1"/>
  <c r="N3197" i="4" s="1"/>
  <c r="H2785" i="4"/>
  <c r="N2785" i="4" s="1"/>
  <c r="F3211" i="4"/>
  <c r="H3211" i="4" s="1"/>
  <c r="N3211" i="4" s="1"/>
  <c r="H2942" i="4"/>
  <c r="N2942" i="4" s="1"/>
  <c r="F3368" i="4"/>
  <c r="H3368" i="4" s="1"/>
  <c r="N3368" i="4" s="1"/>
  <c r="H2753" i="4"/>
  <c r="N2753" i="4" s="1"/>
  <c r="F3179" i="4"/>
  <c r="H3179" i="4" s="1"/>
  <c r="N3179" i="4" s="1"/>
  <c r="H2915" i="4"/>
  <c r="N2915" i="4" s="1"/>
  <c r="F3341" i="4"/>
  <c r="H3341" i="4" s="1"/>
  <c r="N3341" i="4" s="1"/>
  <c r="H2841" i="4"/>
  <c r="N2841" i="4" s="1"/>
  <c r="F3267" i="4"/>
  <c r="H3267" i="4" s="1"/>
  <c r="N3267" i="4" s="1"/>
  <c r="H2750" i="4"/>
  <c r="N2750" i="4" s="1"/>
  <c r="F3176" i="4"/>
  <c r="H3176" i="4" s="1"/>
  <c r="N3176" i="4" s="1"/>
  <c r="H2921" i="4"/>
  <c r="N2921" i="4" s="1"/>
  <c r="F3347" i="4"/>
  <c r="H3347" i="4" s="1"/>
  <c r="N3347" i="4" s="1"/>
  <c r="H2837" i="4"/>
  <c r="N2837" i="4" s="1"/>
  <c r="F3263" i="4"/>
  <c r="H3263" i="4" s="1"/>
  <c r="N3263" i="4" s="1"/>
  <c r="H2794" i="4"/>
  <c r="N2794" i="4" s="1"/>
  <c r="F3220" i="4"/>
  <c r="H3220" i="4" s="1"/>
  <c r="N3220" i="4" s="1"/>
  <c r="H2842" i="4"/>
  <c r="N2842" i="4" s="1"/>
  <c r="F3268" i="4"/>
  <c r="H3268" i="4" s="1"/>
  <c r="N3268" i="4" s="1"/>
  <c r="H2930" i="4"/>
  <c r="N2930" i="4" s="1"/>
  <c r="F3356" i="4"/>
  <c r="H3356" i="4" s="1"/>
  <c r="N3356" i="4" s="1"/>
  <c r="H2911" i="4"/>
  <c r="N2911" i="4" s="1"/>
  <c r="F3337" i="4"/>
  <c r="H3337" i="4" s="1"/>
  <c r="N3337" i="4" s="1"/>
  <c r="H2936" i="4"/>
  <c r="N2936" i="4" s="1"/>
  <c r="F3362" i="4"/>
  <c r="H3362" i="4" s="1"/>
  <c r="N3362" i="4" s="1"/>
  <c r="H2898" i="4"/>
  <c r="N2898" i="4" s="1"/>
  <c r="F3324" i="4"/>
  <c r="H3324" i="4" s="1"/>
  <c r="N3324" i="4" s="1"/>
  <c r="H2755" i="4"/>
  <c r="N2755" i="4" s="1"/>
  <c r="F3181" i="4"/>
  <c r="H3181" i="4" s="1"/>
  <c r="N3181" i="4" s="1"/>
  <c r="H2975" i="4"/>
  <c r="N2975" i="4" s="1"/>
  <c r="F3401" i="4"/>
  <c r="H3401" i="4" s="1"/>
  <c r="N3401" i="4" s="1"/>
  <c r="H2824" i="4"/>
  <c r="N2824" i="4" s="1"/>
  <c r="F3250" i="4"/>
  <c r="H3250" i="4" s="1"/>
  <c r="N3250" i="4" s="1"/>
  <c r="H2839" i="4"/>
  <c r="N2839" i="4" s="1"/>
  <c r="F3265" i="4"/>
  <c r="H3265" i="4" s="1"/>
  <c r="N3265" i="4" s="1"/>
  <c r="H2795" i="4"/>
  <c r="N2795" i="4" s="1"/>
  <c r="F3221" i="4"/>
  <c r="H3221" i="4" s="1"/>
  <c r="N3221" i="4" s="1"/>
  <c r="H2774" i="4"/>
  <c r="N2774" i="4" s="1"/>
  <c r="F3200" i="4"/>
  <c r="H3200" i="4" s="1"/>
  <c r="N3200" i="4" s="1"/>
  <c r="H2967" i="4"/>
  <c r="N2967" i="4" s="1"/>
  <c r="F3393" i="4"/>
  <c r="H3393" i="4" s="1"/>
  <c r="N3393" i="4" s="1"/>
  <c r="H2968" i="4"/>
  <c r="N2968" i="4" s="1"/>
  <c r="F3394" i="4"/>
  <c r="H3394" i="4" s="1"/>
  <c r="N3394" i="4" s="1"/>
  <c r="H2814" i="4"/>
  <c r="N2814" i="4" s="1"/>
  <c r="G3240" i="4"/>
  <c r="H3240" i="4" s="1"/>
  <c r="N3240" i="4" s="1"/>
  <c r="H2937" i="4"/>
  <c r="N2937" i="4" s="1"/>
  <c r="F3363" i="4"/>
  <c r="H3363" i="4" s="1"/>
  <c r="N3363" i="4" s="1"/>
  <c r="H2881" i="4"/>
  <c r="N2881" i="4" s="1"/>
  <c r="F3307" i="4"/>
  <c r="H3307" i="4" s="1"/>
  <c r="N3307" i="4" s="1"/>
  <c r="H2884" i="4"/>
  <c r="N2884" i="4" s="1"/>
  <c r="F3310" i="4"/>
  <c r="H3310" i="4" s="1"/>
  <c r="N3310" i="4" s="1"/>
  <c r="H2848" i="4"/>
  <c r="N2848" i="4" s="1"/>
  <c r="F3274" i="4"/>
  <c r="H3274" i="4" s="1"/>
  <c r="N3274" i="4" s="1"/>
  <c r="H2906" i="4"/>
  <c r="N2906" i="4" s="1"/>
  <c r="F3332" i="4"/>
  <c r="H3332" i="4" s="1"/>
  <c r="N3332" i="4" s="1"/>
  <c r="H2730" i="4"/>
  <c r="N2730" i="4" s="1"/>
  <c r="F3156" i="4"/>
  <c r="H3156" i="4" s="1"/>
  <c r="N3156" i="4" s="1"/>
  <c r="H2763" i="4"/>
  <c r="N2763" i="4" s="1"/>
  <c r="F3189" i="4"/>
  <c r="H3189" i="4" s="1"/>
  <c r="N3189" i="4" s="1"/>
  <c r="H2747" i="4"/>
  <c r="N2747" i="4" s="1"/>
  <c r="F3173" i="4"/>
  <c r="H3173" i="4" s="1"/>
  <c r="N3173" i="4" s="1"/>
  <c r="H2714" i="4"/>
  <c r="N2714" i="4" s="1"/>
  <c r="G3140" i="4"/>
  <c r="H3140" i="4" s="1"/>
  <c r="N3140" i="4" s="1"/>
  <c r="H2821" i="4"/>
  <c r="N2821" i="4" s="1"/>
  <c r="F3247" i="4"/>
  <c r="H3247" i="4" s="1"/>
  <c r="N3247" i="4" s="1"/>
  <c r="H2926" i="4"/>
  <c r="N2926" i="4" s="1"/>
  <c r="G3352" i="4"/>
  <c r="H3352" i="4" s="1"/>
  <c r="N3352" i="4" s="1"/>
  <c r="H2880" i="4"/>
  <c r="N2880" i="4" s="1"/>
  <c r="F3306" i="4"/>
  <c r="H3306" i="4" s="1"/>
  <c r="N3306" i="4" s="1"/>
  <c r="H2787" i="4"/>
  <c r="N2787" i="4" s="1"/>
  <c r="F3213" i="4"/>
  <c r="H3213" i="4" s="1"/>
  <c r="N3213" i="4" s="1"/>
  <c r="H2931" i="4"/>
  <c r="N2931" i="4" s="1"/>
  <c r="F3357" i="4"/>
  <c r="H3357" i="4" s="1"/>
  <c r="N3357" i="4" s="1"/>
  <c r="H2402" i="4"/>
  <c r="N2402" i="4" s="1"/>
  <c r="F2828" i="4"/>
  <c r="F2952" i="4"/>
  <c r="H2325" i="4"/>
  <c r="N2325" i="4" s="1"/>
  <c r="F2751" i="4"/>
  <c r="H2319" i="4"/>
  <c r="N2319" i="4" s="1"/>
  <c r="F2745" i="4"/>
  <c r="H2352" i="4"/>
  <c r="N2352" i="4" s="1"/>
  <c r="G2778" i="4"/>
  <c r="H2492" i="4"/>
  <c r="N2492" i="4" s="1"/>
  <c r="F2918" i="4"/>
  <c r="H2405" i="4"/>
  <c r="N2405" i="4" s="1"/>
  <c r="F2831" i="4"/>
  <c r="H2346" i="4"/>
  <c r="N2346" i="4" s="1"/>
  <c r="G2772" i="4"/>
  <c r="H2476" i="4"/>
  <c r="N2476" i="4" s="1"/>
  <c r="F2902" i="4"/>
  <c r="H2424" i="4"/>
  <c r="N2424" i="4" s="1"/>
  <c r="F2850" i="4"/>
  <c r="H2307" i="4"/>
  <c r="N2307" i="4" s="1"/>
  <c r="F2733" i="4"/>
  <c r="H2498" i="4"/>
  <c r="N2498" i="4" s="1"/>
  <c r="F2924" i="4"/>
  <c r="H2437" i="4"/>
  <c r="N2437" i="4" s="1"/>
  <c r="F2863" i="4"/>
  <c r="H2479" i="4"/>
  <c r="N2479" i="4" s="1"/>
  <c r="F2905" i="4"/>
  <c r="H2314" i="4"/>
  <c r="N2314" i="4" s="1"/>
  <c r="G2740" i="4"/>
  <c r="H2315" i="4"/>
  <c r="N2315" i="4" s="1"/>
  <c r="F2741" i="4"/>
  <c r="H2366" i="4"/>
  <c r="N2366" i="4" s="1"/>
  <c r="F2792" i="4"/>
  <c r="H2382" i="4"/>
  <c r="N2382" i="4" s="1"/>
  <c r="G2808" i="4"/>
  <c r="H2440" i="4"/>
  <c r="N2440" i="4" s="1"/>
  <c r="F2866" i="4"/>
  <c r="H2449" i="4"/>
  <c r="N2449" i="4" s="1"/>
  <c r="F2875" i="4"/>
  <c r="H2390" i="4"/>
  <c r="N2390" i="4" s="1"/>
  <c r="G2816" i="4"/>
  <c r="H2412" i="4"/>
  <c r="N2412" i="4" s="1"/>
  <c r="F2838" i="4"/>
  <c r="H2512" i="4"/>
  <c r="N2512" i="4" s="1"/>
  <c r="G2938" i="4"/>
  <c r="H2484" i="4"/>
  <c r="N2484" i="4" s="1"/>
  <c r="F2910" i="4"/>
  <c r="H2308" i="4"/>
  <c r="N2308" i="4" s="1"/>
  <c r="F2734" i="4"/>
  <c r="H2360" i="4"/>
  <c r="N2360" i="4" s="1"/>
  <c r="F2786" i="4"/>
  <c r="H2470" i="4"/>
  <c r="N2470" i="4" s="1"/>
  <c r="G2896" i="4"/>
  <c r="H2328" i="4"/>
  <c r="N2328" i="4" s="1"/>
  <c r="G2754" i="4"/>
  <c r="H2552" i="4"/>
  <c r="N2552" i="4" s="1"/>
  <c r="F2978" i="4"/>
  <c r="H2445" i="4"/>
  <c r="N2445" i="4" s="1"/>
  <c r="F2871" i="4"/>
  <c r="H2299" i="4"/>
  <c r="N2299" i="4" s="1"/>
  <c r="F2725" i="4"/>
  <c r="H2406" i="4"/>
  <c r="N2406" i="4" s="1"/>
  <c r="G2832" i="4"/>
  <c r="H2467" i="4"/>
  <c r="N2467" i="4" s="1"/>
  <c r="F2893" i="4"/>
  <c r="H2385" i="4"/>
  <c r="N2385" i="4" s="1"/>
  <c r="F2811" i="4"/>
  <c r="H2494" i="4"/>
  <c r="N2494" i="4" s="1"/>
  <c r="F2920" i="4"/>
  <c r="H2343" i="4"/>
  <c r="N2343" i="4" s="1"/>
  <c r="F2769" i="4"/>
  <c r="H2401" i="4"/>
  <c r="N2401" i="4" s="1"/>
  <c r="F2827" i="4"/>
  <c r="H2384" i="4"/>
  <c r="N2384" i="4" s="1"/>
  <c r="F2810" i="4"/>
  <c r="H2364" i="4"/>
  <c r="N2364" i="4" s="1"/>
  <c r="G2790" i="4"/>
  <c r="H2530" i="4"/>
  <c r="N2530" i="4" s="1"/>
  <c r="F2956" i="4"/>
  <c r="H2499" i="4"/>
  <c r="N2499" i="4" s="1"/>
  <c r="F2925" i="4"/>
  <c r="H2487" i="4"/>
  <c r="N2487" i="4" s="1"/>
  <c r="F2913" i="4"/>
  <c r="H2322" i="4"/>
  <c r="N2322" i="4" s="1"/>
  <c r="F2748" i="4"/>
  <c r="H2386" i="4"/>
  <c r="N2386" i="4" s="1"/>
  <c r="F2812" i="4"/>
  <c r="H2509" i="4"/>
  <c r="N2509" i="4" s="1"/>
  <c r="G2935" i="4"/>
  <c r="H2370" i="4"/>
  <c r="N2370" i="4" s="1"/>
  <c r="G2796" i="4"/>
  <c r="H2477" i="4"/>
  <c r="N2477" i="4" s="1"/>
  <c r="F2903" i="4"/>
  <c r="H2316" i="4"/>
  <c r="N2316" i="4" s="1"/>
  <c r="F2742" i="4"/>
  <c r="H2355" i="4"/>
  <c r="N2355" i="4" s="1"/>
  <c r="F2781" i="4"/>
  <c r="H2397" i="4"/>
  <c r="N2397" i="4" s="1"/>
  <c r="F2823" i="4"/>
  <c r="H2326" i="4"/>
  <c r="N2326" i="4" s="1"/>
  <c r="G2752" i="4"/>
  <c r="H2394" i="4"/>
  <c r="N2394" i="4" s="1"/>
  <c r="F2820" i="4"/>
  <c r="H2418" i="4"/>
  <c r="N2418" i="4" s="1"/>
  <c r="G2844" i="4"/>
  <c r="H2373" i="4"/>
  <c r="N2373" i="4" s="1"/>
  <c r="F2799" i="4"/>
  <c r="H2379" i="4"/>
  <c r="N2379" i="4" s="1"/>
  <c r="F2805" i="4"/>
  <c r="H2436" i="4"/>
  <c r="N2436" i="4" s="1"/>
  <c r="G2862" i="4"/>
  <c r="H2462" i="4"/>
  <c r="N2462" i="4" s="1"/>
  <c r="F2888" i="4"/>
  <c r="H2377" i="4"/>
  <c r="N2377" i="4" s="1"/>
  <c r="F2803" i="4"/>
  <c r="H2465" i="4"/>
  <c r="N2465" i="4" s="1"/>
  <c r="F2891" i="4"/>
  <c r="H2496" i="4"/>
  <c r="N2496" i="4" s="1"/>
  <c r="G2922" i="4"/>
  <c r="H2356" i="4"/>
  <c r="N2356" i="4" s="1"/>
  <c r="F2782" i="4"/>
  <c r="H2305" i="4"/>
  <c r="N2305" i="4" s="1"/>
  <c r="F2731" i="4"/>
  <c r="H2350" i="4"/>
  <c r="N2350" i="4" s="1"/>
  <c r="F2776" i="4"/>
  <c r="H2354" i="4"/>
  <c r="N2354" i="4" s="1"/>
  <c r="F2780" i="4"/>
  <c r="H2439" i="4"/>
  <c r="N2439" i="4" s="1"/>
  <c r="F2865" i="4"/>
  <c r="H2302" i="4"/>
  <c r="N2302" i="4" s="1"/>
  <c r="F2728" i="4"/>
  <c r="H2506" i="4"/>
  <c r="N2506" i="4" s="1"/>
  <c r="F2932" i="4"/>
  <c r="H2409" i="4"/>
  <c r="N2409" i="4" s="1"/>
  <c r="F2835" i="4"/>
  <c r="H2334" i="4"/>
  <c r="N2334" i="4" s="1"/>
  <c r="G2760" i="4"/>
  <c r="H2318" i="4"/>
  <c r="N2318" i="4" s="1"/>
  <c r="F2744" i="4"/>
  <c r="H2400" i="4"/>
  <c r="N2400" i="4" s="1"/>
  <c r="G2826" i="4"/>
  <c r="H2332" i="4"/>
  <c r="N2332" i="4" s="1"/>
  <c r="F2758" i="4"/>
  <c r="H2391" i="4"/>
  <c r="N2391" i="4" s="1"/>
  <c r="F2817" i="4"/>
  <c r="H2378" i="4"/>
  <c r="N2378" i="4" s="1"/>
  <c r="F2804" i="4"/>
  <c r="H2497" i="4"/>
  <c r="N2497" i="4" s="1"/>
  <c r="G2923" i="4"/>
  <c r="H2297" i="4"/>
  <c r="N2297" i="4" s="1"/>
  <c r="F2723" i="4"/>
  <c r="H2503" i="4"/>
  <c r="N2503" i="4" s="1"/>
  <c r="G2929" i="4"/>
  <c r="H2534" i="4"/>
  <c r="N2534" i="4" s="1"/>
  <c r="F2960" i="4"/>
  <c r="H2459" i="4"/>
  <c r="N2459" i="4" s="1"/>
  <c r="F2885" i="4"/>
  <c r="H1950" i="4"/>
  <c r="N1950" i="4" s="1"/>
  <c r="F2376" i="4"/>
  <c r="H2048" i="4"/>
  <c r="N2048" i="4" s="1"/>
  <c r="F2474" i="4"/>
  <c r="H1918" i="4"/>
  <c r="N1918" i="4" s="1"/>
  <c r="G2344" i="4"/>
  <c r="H2113" i="4"/>
  <c r="N2113" i="4" s="1"/>
  <c r="F2539" i="4"/>
  <c r="H1925" i="4"/>
  <c r="N1925" i="4" s="1"/>
  <c r="G2351" i="4"/>
  <c r="H1927" i="4"/>
  <c r="N1927" i="4" s="1"/>
  <c r="F2353" i="4"/>
  <c r="H1954" i="4"/>
  <c r="N1954" i="4" s="1"/>
  <c r="F2380" i="4"/>
  <c r="H1861" i="4"/>
  <c r="N1861" i="4" s="1"/>
  <c r="F2287" i="4"/>
  <c r="H1894" i="4"/>
  <c r="N1894" i="4" s="1"/>
  <c r="F2320" i="4"/>
  <c r="H1883" i="4"/>
  <c r="N1883" i="4" s="1"/>
  <c r="F2309" i="4"/>
  <c r="H2125" i="4"/>
  <c r="N2125" i="4" s="1"/>
  <c r="F2551" i="4"/>
  <c r="H1967" i="4"/>
  <c r="N1967" i="4" s="1"/>
  <c r="G2393" i="4"/>
  <c r="H2035" i="4"/>
  <c r="N2035" i="4" s="1"/>
  <c r="F2461" i="4"/>
  <c r="H1912" i="4"/>
  <c r="N1912" i="4" s="1"/>
  <c r="F2338" i="4"/>
  <c r="H1914" i="4"/>
  <c r="N1914" i="4" s="1"/>
  <c r="F2340" i="4"/>
  <c r="H1945" i="4"/>
  <c r="N1945" i="4" s="1"/>
  <c r="F2371" i="4"/>
  <c r="H1872" i="4"/>
  <c r="N1872" i="4" s="1"/>
  <c r="G2298" i="4"/>
  <c r="H1939" i="4"/>
  <c r="N1939" i="4" s="1"/>
  <c r="F2365" i="4"/>
  <c r="H1999" i="4"/>
  <c r="N1999" i="4" s="1"/>
  <c r="G2425" i="4"/>
  <c r="H1932" i="4"/>
  <c r="N1932" i="4" s="1"/>
  <c r="F2358" i="4"/>
  <c r="H2008" i="4"/>
  <c r="N2008" i="4" s="1"/>
  <c r="F2434" i="4"/>
  <c r="H2049" i="4"/>
  <c r="N2049" i="4" s="1"/>
  <c r="F2475" i="4"/>
  <c r="H2067" i="4"/>
  <c r="N2067" i="4" s="1"/>
  <c r="F2493" i="4"/>
  <c r="H2037" i="4"/>
  <c r="N2037" i="4" s="1"/>
  <c r="F2463" i="4"/>
  <c r="H1885" i="4"/>
  <c r="N1885" i="4" s="1"/>
  <c r="F2311" i="4"/>
  <c r="H2101" i="4"/>
  <c r="N2101" i="4" s="1"/>
  <c r="F2527" i="4"/>
  <c r="H2003" i="4"/>
  <c r="N2003" i="4" s="1"/>
  <c r="F2429" i="4"/>
  <c r="H1957" i="4"/>
  <c r="N1957" i="4" s="1"/>
  <c r="F2383" i="4"/>
  <c r="H1921" i="4"/>
  <c r="N1921" i="4" s="1"/>
  <c r="F2347" i="4"/>
  <c r="H2043" i="4"/>
  <c r="N2043" i="4" s="1"/>
  <c r="F2469" i="4"/>
  <c r="H2038" i="4"/>
  <c r="N2038" i="4" s="1"/>
  <c r="F2464" i="4"/>
  <c r="H2065" i="4"/>
  <c r="N2065" i="4" s="1"/>
  <c r="F2491" i="4"/>
  <c r="H2026" i="4"/>
  <c r="N2026" i="4" s="1"/>
  <c r="F2452" i="4"/>
  <c r="H2020" i="4"/>
  <c r="N2020" i="4" s="1"/>
  <c r="F2446" i="4"/>
  <c r="H2119" i="4"/>
  <c r="N2119" i="4" s="1"/>
  <c r="F2545" i="4"/>
  <c r="H1936" i="4"/>
  <c r="N1936" i="4" s="1"/>
  <c r="F2362" i="4"/>
  <c r="H2002" i="4"/>
  <c r="N2002" i="4" s="1"/>
  <c r="F2428" i="4"/>
  <c r="H2107" i="4"/>
  <c r="N2107" i="4" s="1"/>
  <c r="F2533" i="4"/>
  <c r="H2000" i="4"/>
  <c r="N2000" i="4" s="1"/>
  <c r="F2426" i="4"/>
  <c r="H2017" i="4"/>
  <c r="N2017" i="4" s="1"/>
  <c r="F2443" i="4"/>
  <c r="H1997" i="4"/>
  <c r="N1997" i="4" s="1"/>
  <c r="G2423" i="4"/>
  <c r="H1612" i="4"/>
  <c r="N1612" i="4" s="1"/>
  <c r="H1499" i="4"/>
  <c r="N1499" i="4" s="1"/>
  <c r="H1501" i="4"/>
  <c r="N1501" i="4" s="1"/>
  <c r="H1576" i="4"/>
  <c r="N1576" i="4" s="1"/>
  <c r="H1681" i="4"/>
  <c r="N1681" i="4" s="1"/>
  <c r="H1435" i="4"/>
  <c r="N1435" i="4" s="1"/>
  <c r="H1574" i="4"/>
  <c r="N1574" i="4" s="1"/>
  <c r="H1591" i="4"/>
  <c r="N1591" i="4" s="1"/>
  <c r="H1468" i="4"/>
  <c r="N1468" i="4" s="1"/>
  <c r="H1571" i="4"/>
  <c r="N1571" i="4" s="1"/>
  <c r="H1457" i="4"/>
  <c r="N1457" i="4" s="1"/>
  <c r="H1699" i="4"/>
  <c r="N1699" i="4" s="1"/>
  <c r="H1541" i="4"/>
  <c r="N1541" i="4" s="1"/>
  <c r="H1609" i="4"/>
  <c r="N1609" i="4" s="1"/>
  <c r="H1486" i="4"/>
  <c r="N1486" i="4" s="1"/>
  <c r="H1488" i="4"/>
  <c r="N1488" i="4" s="1"/>
  <c r="H1519" i="4"/>
  <c r="N1519" i="4" s="1"/>
  <c r="H1446" i="4"/>
  <c r="N1446" i="4" s="1"/>
  <c r="H1513" i="4"/>
  <c r="N1513" i="4" s="1"/>
  <c r="H1573" i="4"/>
  <c r="N1573" i="4" s="1"/>
  <c r="H1506" i="4"/>
  <c r="N1506" i="4" s="1"/>
  <c r="H1582" i="4"/>
  <c r="N1582" i="4" s="1"/>
  <c r="H1623" i="4"/>
  <c r="N1623" i="4" s="1"/>
  <c r="H1641" i="4"/>
  <c r="N1641" i="4" s="1"/>
  <c r="H1531" i="4"/>
  <c r="N1531" i="4" s="1"/>
  <c r="H1459" i="4"/>
  <c r="N1459" i="4" s="1"/>
  <c r="H1524" i="4"/>
  <c r="N1524" i="4" s="1"/>
  <c r="H1600" i="4"/>
  <c r="N1600" i="4" s="1"/>
  <c r="H1495" i="4"/>
  <c r="N1495" i="4" s="1"/>
  <c r="H1675" i="4"/>
  <c r="N1675" i="4" s="1"/>
  <c r="H1622" i="4"/>
  <c r="N1622" i="4" s="1"/>
  <c r="H1611" i="4"/>
  <c r="N1611" i="4" s="1"/>
  <c r="H1594" i="4"/>
  <c r="N1594" i="4" s="1"/>
  <c r="H1492" i="4"/>
  <c r="N1492" i="4" s="1"/>
  <c r="H1617" i="4"/>
  <c r="N1617" i="4" s="1"/>
  <c r="H1577" i="4"/>
  <c r="N1577" i="4" s="1"/>
  <c r="H1687" i="4"/>
  <c r="N1687" i="4" s="1"/>
  <c r="H1693" i="4"/>
  <c r="N1693" i="4" s="1"/>
  <c r="H1528" i="4"/>
  <c r="N1528" i="4" s="1"/>
  <c r="H1510" i="4"/>
  <c r="N1510" i="4" s="1"/>
  <c r="H1639" i="4"/>
  <c r="N1639" i="4" s="1"/>
  <c r="H2923" i="4" l="1"/>
  <c r="N2923" i="4" s="1"/>
  <c r="G3349" i="4"/>
  <c r="H3349" i="4" s="1"/>
  <c r="N3349" i="4" s="1"/>
  <c r="H2888" i="4"/>
  <c r="N2888" i="4" s="1"/>
  <c r="F3314" i="4"/>
  <c r="H3314" i="4" s="1"/>
  <c r="N3314" i="4" s="1"/>
  <c r="H2893" i="4"/>
  <c r="N2893" i="4" s="1"/>
  <c r="F3319" i="4"/>
  <c r="H3319" i="4" s="1"/>
  <c r="N3319" i="4" s="1"/>
  <c r="H2826" i="4"/>
  <c r="N2826" i="4" s="1"/>
  <c r="G3252" i="4"/>
  <c r="H3252" i="4" s="1"/>
  <c r="N3252" i="4" s="1"/>
  <c r="H2865" i="4"/>
  <c r="N2865" i="4" s="1"/>
  <c r="F3291" i="4"/>
  <c r="H3291" i="4" s="1"/>
  <c r="N3291" i="4" s="1"/>
  <c r="H2891" i="4"/>
  <c r="N2891" i="4" s="1"/>
  <c r="F3317" i="4"/>
  <c r="H3317" i="4" s="1"/>
  <c r="N3317" i="4" s="1"/>
  <c r="H2844" i="4"/>
  <c r="N2844" i="4" s="1"/>
  <c r="G3270" i="4"/>
  <c r="H3270" i="4" s="1"/>
  <c r="N3270" i="4" s="1"/>
  <c r="H2903" i="4"/>
  <c r="N2903" i="4" s="1"/>
  <c r="F3329" i="4"/>
  <c r="H3329" i="4" s="1"/>
  <c r="N3329" i="4" s="1"/>
  <c r="H2925" i="4"/>
  <c r="N2925" i="4" s="1"/>
  <c r="F3351" i="4"/>
  <c r="H3351" i="4" s="1"/>
  <c r="N3351" i="4" s="1"/>
  <c r="H2920" i="4"/>
  <c r="N2920" i="4" s="1"/>
  <c r="F3346" i="4"/>
  <c r="H3346" i="4" s="1"/>
  <c r="N3346" i="4" s="1"/>
  <c r="H2978" i="4"/>
  <c r="N2978" i="4" s="1"/>
  <c r="F3404" i="4"/>
  <c r="H3404" i="4" s="1"/>
  <c r="N3404" i="4" s="1"/>
  <c r="H2786" i="4"/>
  <c r="N2786" i="4" s="1"/>
  <c r="F3212" i="4"/>
  <c r="H3212" i="4" s="1"/>
  <c r="N3212" i="4" s="1"/>
  <c r="H2875" i="4"/>
  <c r="N2875" i="4" s="1"/>
  <c r="F3301" i="4"/>
  <c r="H3301" i="4" s="1"/>
  <c r="N3301" i="4" s="1"/>
  <c r="H2905" i="4"/>
  <c r="N2905" i="4" s="1"/>
  <c r="F3331" i="4"/>
  <c r="H3331" i="4" s="1"/>
  <c r="N3331" i="4" s="1"/>
  <c r="H2772" i="4"/>
  <c r="N2772" i="4" s="1"/>
  <c r="G3198" i="4"/>
  <c r="H3198" i="4" s="1"/>
  <c r="N3198" i="4" s="1"/>
  <c r="F3378" i="4"/>
  <c r="H2885" i="4"/>
  <c r="N2885" i="4" s="1"/>
  <c r="F3311" i="4"/>
  <c r="H3311" i="4" s="1"/>
  <c r="N3311" i="4" s="1"/>
  <c r="H2723" i="4"/>
  <c r="N2723" i="4" s="1"/>
  <c r="F3149" i="4"/>
  <c r="H3149" i="4" s="1"/>
  <c r="N3149" i="4" s="1"/>
  <c r="H2817" i="4"/>
  <c r="N2817" i="4" s="1"/>
  <c r="F3243" i="4"/>
  <c r="H3243" i="4" s="1"/>
  <c r="N3243" i="4" s="1"/>
  <c r="H2744" i="4"/>
  <c r="N2744" i="4" s="1"/>
  <c r="F3170" i="4"/>
  <c r="H3170" i="4" s="1"/>
  <c r="N3170" i="4" s="1"/>
  <c r="H2932" i="4"/>
  <c r="N2932" i="4" s="1"/>
  <c r="F3358" i="4"/>
  <c r="H3358" i="4" s="1"/>
  <c r="N3358" i="4" s="1"/>
  <c r="H2780" i="4"/>
  <c r="N2780" i="4" s="1"/>
  <c r="F3206" i="4"/>
  <c r="H3206" i="4" s="1"/>
  <c r="N3206" i="4" s="1"/>
  <c r="H2782" i="4"/>
  <c r="N2782" i="4" s="1"/>
  <c r="F3208" i="4"/>
  <c r="H3208" i="4" s="1"/>
  <c r="N3208" i="4" s="1"/>
  <c r="H2803" i="4"/>
  <c r="N2803" i="4" s="1"/>
  <c r="F3229" i="4"/>
  <c r="H3229" i="4" s="1"/>
  <c r="N3229" i="4" s="1"/>
  <c r="H2805" i="4"/>
  <c r="N2805" i="4" s="1"/>
  <c r="F3231" i="4"/>
  <c r="H3231" i="4" s="1"/>
  <c r="N3231" i="4" s="1"/>
  <c r="H2820" i="4"/>
  <c r="N2820" i="4" s="1"/>
  <c r="F3246" i="4"/>
  <c r="H3246" i="4" s="1"/>
  <c r="N3246" i="4" s="1"/>
  <c r="H2781" i="4"/>
  <c r="N2781" i="4" s="1"/>
  <c r="F3207" i="4"/>
  <c r="H3207" i="4" s="1"/>
  <c r="N3207" i="4" s="1"/>
  <c r="H2796" i="4"/>
  <c r="N2796" i="4" s="1"/>
  <c r="G3222" i="4"/>
  <c r="H3222" i="4" s="1"/>
  <c r="N3222" i="4" s="1"/>
  <c r="H2748" i="4"/>
  <c r="N2748" i="4" s="1"/>
  <c r="F3174" i="4"/>
  <c r="H3174" i="4" s="1"/>
  <c r="N3174" i="4" s="1"/>
  <c r="H2956" i="4"/>
  <c r="N2956" i="4" s="1"/>
  <c r="F3382" i="4"/>
  <c r="H3382" i="4" s="1"/>
  <c r="N3382" i="4" s="1"/>
  <c r="H2827" i="4"/>
  <c r="N2827" i="4" s="1"/>
  <c r="F3253" i="4"/>
  <c r="H3253" i="4" s="1"/>
  <c r="N3253" i="4" s="1"/>
  <c r="H2811" i="4"/>
  <c r="N2811" i="4" s="1"/>
  <c r="F3237" i="4"/>
  <c r="H3237" i="4" s="1"/>
  <c r="N3237" i="4" s="1"/>
  <c r="H2725" i="4"/>
  <c r="N2725" i="4" s="1"/>
  <c r="F3151" i="4"/>
  <c r="H3151" i="4" s="1"/>
  <c r="N3151" i="4" s="1"/>
  <c r="H2754" i="4"/>
  <c r="N2754" i="4" s="1"/>
  <c r="G3180" i="4"/>
  <c r="H3180" i="4" s="1"/>
  <c r="N3180" i="4" s="1"/>
  <c r="H2734" i="4"/>
  <c r="N2734" i="4" s="1"/>
  <c r="F3160" i="4"/>
  <c r="H3160" i="4" s="1"/>
  <c r="N3160" i="4" s="1"/>
  <c r="H2838" i="4"/>
  <c r="N2838" i="4" s="1"/>
  <c r="F3264" i="4"/>
  <c r="H3264" i="4" s="1"/>
  <c r="N3264" i="4" s="1"/>
  <c r="H2866" i="4"/>
  <c r="N2866" i="4" s="1"/>
  <c r="F3292" i="4"/>
  <c r="H3292" i="4" s="1"/>
  <c r="N3292" i="4" s="1"/>
  <c r="H2741" i="4"/>
  <c r="N2741" i="4" s="1"/>
  <c r="F3167" i="4"/>
  <c r="H3167" i="4" s="1"/>
  <c r="N3167" i="4" s="1"/>
  <c r="H2863" i="4"/>
  <c r="N2863" i="4" s="1"/>
  <c r="F3289" i="4"/>
  <c r="H3289" i="4" s="1"/>
  <c r="N3289" i="4" s="1"/>
  <c r="H2850" i="4"/>
  <c r="N2850" i="4" s="1"/>
  <c r="F3276" i="4"/>
  <c r="H3276" i="4" s="1"/>
  <c r="N3276" i="4" s="1"/>
  <c r="H2831" i="4"/>
  <c r="N2831" i="4" s="1"/>
  <c r="F3257" i="4"/>
  <c r="H3257" i="4" s="1"/>
  <c r="N3257" i="4" s="1"/>
  <c r="H2745" i="4"/>
  <c r="N2745" i="4" s="1"/>
  <c r="F3171" i="4"/>
  <c r="H3171" i="4" s="1"/>
  <c r="N3171" i="4" s="1"/>
  <c r="H2828" i="4"/>
  <c r="N2828" i="4" s="1"/>
  <c r="F3254" i="4"/>
  <c r="H3254" i="4" s="1"/>
  <c r="N3254" i="4" s="1"/>
  <c r="H2728" i="4"/>
  <c r="N2728" i="4" s="1"/>
  <c r="F3154" i="4"/>
  <c r="H3154" i="4" s="1"/>
  <c r="N3154" i="4" s="1"/>
  <c r="H2799" i="4"/>
  <c r="N2799" i="4" s="1"/>
  <c r="F3225" i="4"/>
  <c r="H3225" i="4" s="1"/>
  <c r="N3225" i="4" s="1"/>
  <c r="H2742" i="4"/>
  <c r="N2742" i="4" s="1"/>
  <c r="F3168" i="4"/>
  <c r="H3168" i="4" s="1"/>
  <c r="N3168" i="4" s="1"/>
  <c r="H2935" i="4"/>
  <c r="N2935" i="4" s="1"/>
  <c r="G3361" i="4"/>
  <c r="H3361" i="4" s="1"/>
  <c r="N3361" i="4" s="1"/>
  <c r="H2790" i="4"/>
  <c r="N2790" i="4" s="1"/>
  <c r="G3216" i="4"/>
  <c r="H3216" i="4" s="1"/>
  <c r="N3216" i="4" s="1"/>
  <c r="H2871" i="4"/>
  <c r="N2871" i="4" s="1"/>
  <c r="F3297" i="4"/>
  <c r="H3297" i="4" s="1"/>
  <c r="N3297" i="4" s="1"/>
  <c r="H2896" i="4"/>
  <c r="N2896" i="4" s="1"/>
  <c r="G3322" i="4"/>
  <c r="H3322" i="4" s="1"/>
  <c r="N3322" i="4" s="1"/>
  <c r="H2910" i="4"/>
  <c r="N2910" i="4" s="1"/>
  <c r="F3336" i="4"/>
  <c r="H3336" i="4" s="1"/>
  <c r="N3336" i="4" s="1"/>
  <c r="H2816" i="4"/>
  <c r="N2816" i="4" s="1"/>
  <c r="G3242" i="4"/>
  <c r="H3242" i="4" s="1"/>
  <c r="N3242" i="4" s="1"/>
  <c r="H2808" i="4"/>
  <c r="N2808" i="4" s="1"/>
  <c r="G3234" i="4"/>
  <c r="H3234" i="4" s="1"/>
  <c r="N3234" i="4" s="1"/>
  <c r="H2740" i="4"/>
  <c r="N2740" i="4" s="1"/>
  <c r="G3166" i="4"/>
  <c r="H3166" i="4" s="1"/>
  <c r="N3166" i="4" s="1"/>
  <c r="H2924" i="4"/>
  <c r="N2924" i="4" s="1"/>
  <c r="F3350" i="4"/>
  <c r="H3350" i="4" s="1"/>
  <c r="N3350" i="4" s="1"/>
  <c r="H2902" i="4"/>
  <c r="N2902" i="4" s="1"/>
  <c r="F3328" i="4"/>
  <c r="H3328" i="4" s="1"/>
  <c r="N3328" i="4" s="1"/>
  <c r="H2918" i="4"/>
  <c r="N2918" i="4" s="1"/>
  <c r="F3344" i="4"/>
  <c r="H3344" i="4" s="1"/>
  <c r="N3344" i="4" s="1"/>
  <c r="H2751" i="4"/>
  <c r="N2751" i="4" s="1"/>
  <c r="F3177" i="4"/>
  <c r="H3177" i="4" s="1"/>
  <c r="N3177" i="4" s="1"/>
  <c r="H2752" i="4"/>
  <c r="N2752" i="4" s="1"/>
  <c r="G3178" i="4"/>
  <c r="H3178" i="4" s="1"/>
  <c r="N3178" i="4" s="1"/>
  <c r="H2960" i="4"/>
  <c r="N2960" i="4" s="1"/>
  <c r="F3386" i="4"/>
  <c r="H3386" i="4" s="1"/>
  <c r="N3386" i="4" s="1"/>
  <c r="H2760" i="4"/>
  <c r="N2760" i="4" s="1"/>
  <c r="G3186" i="4"/>
  <c r="H3186" i="4" s="1"/>
  <c r="N3186" i="4" s="1"/>
  <c r="H2776" i="4"/>
  <c r="N2776" i="4" s="1"/>
  <c r="F3202" i="4"/>
  <c r="H3202" i="4" s="1"/>
  <c r="N3202" i="4" s="1"/>
  <c r="H2913" i="4"/>
  <c r="N2913" i="4" s="1"/>
  <c r="F3339" i="4"/>
  <c r="H3339" i="4" s="1"/>
  <c r="N3339" i="4" s="1"/>
  <c r="H2758" i="4"/>
  <c r="N2758" i="4" s="1"/>
  <c r="F3184" i="4"/>
  <c r="H3184" i="4" s="1"/>
  <c r="N3184" i="4" s="1"/>
  <c r="H2922" i="4"/>
  <c r="N2922" i="4" s="1"/>
  <c r="G3348" i="4"/>
  <c r="H3348" i="4" s="1"/>
  <c r="N3348" i="4" s="1"/>
  <c r="H2769" i="4"/>
  <c r="N2769" i="4" s="1"/>
  <c r="F3195" i="4"/>
  <c r="H3195" i="4" s="1"/>
  <c r="N3195" i="4" s="1"/>
  <c r="H2929" i="4"/>
  <c r="N2929" i="4" s="1"/>
  <c r="G3355" i="4"/>
  <c r="H3355" i="4" s="1"/>
  <c r="N3355" i="4" s="1"/>
  <c r="H2804" i="4"/>
  <c r="N2804" i="4" s="1"/>
  <c r="F3230" i="4"/>
  <c r="H3230" i="4" s="1"/>
  <c r="N3230" i="4" s="1"/>
  <c r="H2835" i="4"/>
  <c r="N2835" i="4" s="1"/>
  <c r="F3261" i="4"/>
  <c r="H3261" i="4" s="1"/>
  <c r="N3261" i="4" s="1"/>
  <c r="H2731" i="4"/>
  <c r="N2731" i="4" s="1"/>
  <c r="F3157" i="4"/>
  <c r="H3157" i="4" s="1"/>
  <c r="N3157" i="4" s="1"/>
  <c r="H2862" i="4"/>
  <c r="N2862" i="4" s="1"/>
  <c r="G3288" i="4"/>
  <c r="H3288" i="4" s="1"/>
  <c r="N3288" i="4" s="1"/>
  <c r="H2823" i="4"/>
  <c r="N2823" i="4" s="1"/>
  <c r="F3249" i="4"/>
  <c r="H3249" i="4" s="1"/>
  <c r="N3249" i="4" s="1"/>
  <c r="H2812" i="4"/>
  <c r="N2812" i="4" s="1"/>
  <c r="F3238" i="4"/>
  <c r="H3238" i="4" s="1"/>
  <c r="N3238" i="4" s="1"/>
  <c r="H2810" i="4"/>
  <c r="N2810" i="4" s="1"/>
  <c r="F3236" i="4"/>
  <c r="H3236" i="4" s="1"/>
  <c r="N3236" i="4" s="1"/>
  <c r="H2832" i="4"/>
  <c r="N2832" i="4" s="1"/>
  <c r="G3258" i="4"/>
  <c r="H3258" i="4" s="1"/>
  <c r="N3258" i="4" s="1"/>
  <c r="H2938" i="4"/>
  <c r="N2938" i="4" s="1"/>
  <c r="G3364" i="4"/>
  <c r="H3364" i="4" s="1"/>
  <c r="N3364" i="4" s="1"/>
  <c r="H2792" i="4"/>
  <c r="N2792" i="4" s="1"/>
  <c r="F3218" i="4"/>
  <c r="H3218" i="4" s="1"/>
  <c r="N3218" i="4" s="1"/>
  <c r="H2733" i="4"/>
  <c r="N2733" i="4" s="1"/>
  <c r="F3159" i="4"/>
  <c r="H3159" i="4" s="1"/>
  <c r="N3159" i="4" s="1"/>
  <c r="H2778" i="4"/>
  <c r="N2778" i="4" s="1"/>
  <c r="G3204" i="4"/>
  <c r="H3204" i="4" s="1"/>
  <c r="N3204" i="4" s="1"/>
  <c r="H2383" i="4"/>
  <c r="N2383" i="4" s="1"/>
  <c r="F2809" i="4"/>
  <c r="H2461" i="4"/>
  <c r="N2461" i="4" s="1"/>
  <c r="F2887" i="4"/>
  <c r="H2423" i="4"/>
  <c r="N2423" i="4" s="1"/>
  <c r="G2849" i="4"/>
  <c r="H2533" i="4"/>
  <c r="N2533" i="4" s="1"/>
  <c r="F2959" i="4"/>
  <c r="H2545" i="4"/>
  <c r="N2545" i="4" s="1"/>
  <c r="F2971" i="4"/>
  <c r="H2491" i="4"/>
  <c r="N2491" i="4" s="1"/>
  <c r="F2917" i="4"/>
  <c r="H2347" i="4"/>
  <c r="N2347" i="4" s="1"/>
  <c r="F2773" i="4"/>
  <c r="H2527" i="4"/>
  <c r="N2527" i="4" s="1"/>
  <c r="F2953" i="4"/>
  <c r="H2493" i="4"/>
  <c r="N2493" i="4" s="1"/>
  <c r="F2919" i="4"/>
  <c r="H2358" i="4"/>
  <c r="N2358" i="4" s="1"/>
  <c r="F2784" i="4"/>
  <c r="H2298" i="4"/>
  <c r="N2298" i="4" s="1"/>
  <c r="G2724" i="4"/>
  <c r="H2338" i="4"/>
  <c r="N2338" i="4" s="1"/>
  <c r="F2764" i="4"/>
  <c r="H2551" i="4"/>
  <c r="N2551" i="4" s="1"/>
  <c r="F2977" i="4"/>
  <c r="H2287" i="4"/>
  <c r="N2287" i="4" s="1"/>
  <c r="F2713" i="4"/>
  <c r="H2351" i="4"/>
  <c r="N2351" i="4" s="1"/>
  <c r="G2777" i="4"/>
  <c r="H2474" i="4"/>
  <c r="N2474" i="4" s="1"/>
  <c r="F2900" i="4"/>
  <c r="H2428" i="4"/>
  <c r="N2428" i="4" s="1"/>
  <c r="F2854" i="4"/>
  <c r="H2464" i="4"/>
  <c r="N2464" i="4" s="1"/>
  <c r="F2890" i="4"/>
  <c r="H2475" i="4"/>
  <c r="N2475" i="4" s="1"/>
  <c r="F2901" i="4"/>
  <c r="H2371" i="4"/>
  <c r="N2371" i="4" s="1"/>
  <c r="F2797" i="4"/>
  <c r="H2309" i="4"/>
  <c r="N2309" i="4" s="1"/>
  <c r="F2735" i="4"/>
  <c r="H2539" i="4"/>
  <c r="N2539" i="4" s="1"/>
  <c r="F2965" i="4"/>
  <c r="H2426" i="4"/>
  <c r="N2426" i="4" s="1"/>
  <c r="F2852" i="4"/>
  <c r="H2362" i="4"/>
  <c r="N2362" i="4" s="1"/>
  <c r="F2788" i="4"/>
  <c r="H2452" i="4"/>
  <c r="N2452" i="4" s="1"/>
  <c r="F2878" i="4"/>
  <c r="H2469" i="4"/>
  <c r="N2469" i="4" s="1"/>
  <c r="F2895" i="4"/>
  <c r="H2429" i="4"/>
  <c r="N2429" i="4" s="1"/>
  <c r="F2855" i="4"/>
  <c r="H2463" i="4"/>
  <c r="N2463" i="4" s="1"/>
  <c r="F2889" i="4"/>
  <c r="H2434" i="4"/>
  <c r="N2434" i="4" s="1"/>
  <c r="F2860" i="4"/>
  <c r="H2365" i="4"/>
  <c r="N2365" i="4" s="1"/>
  <c r="F2791" i="4"/>
  <c r="H2340" i="4"/>
  <c r="N2340" i="4" s="1"/>
  <c r="F2766" i="4"/>
  <c r="H2393" i="4"/>
  <c r="N2393" i="4" s="1"/>
  <c r="G2819" i="4"/>
  <c r="H2320" i="4"/>
  <c r="N2320" i="4" s="1"/>
  <c r="F2746" i="4"/>
  <c r="H2353" i="4"/>
  <c r="N2353" i="4" s="1"/>
  <c r="F2779" i="4"/>
  <c r="H2344" i="4"/>
  <c r="N2344" i="4" s="1"/>
  <c r="G2770" i="4"/>
  <c r="H2443" i="4"/>
  <c r="N2443" i="4" s="1"/>
  <c r="F2869" i="4"/>
  <c r="H2446" i="4"/>
  <c r="N2446" i="4" s="1"/>
  <c r="F2872" i="4"/>
  <c r="H2311" i="4"/>
  <c r="N2311" i="4" s="1"/>
  <c r="F2737" i="4"/>
  <c r="H2425" i="4"/>
  <c r="N2425" i="4" s="1"/>
  <c r="G2851" i="4"/>
  <c r="H2380" i="4"/>
  <c r="N2380" i="4" s="1"/>
  <c r="F2806" i="4"/>
  <c r="H2376" i="4"/>
  <c r="N2376" i="4" s="1"/>
  <c r="F2802" i="4"/>
  <c r="H2766" i="4" l="1"/>
  <c r="N2766" i="4" s="1"/>
  <c r="F3192" i="4"/>
  <c r="H3192" i="4" s="1"/>
  <c r="N3192" i="4" s="1"/>
  <c r="H2977" i="4"/>
  <c r="N2977" i="4" s="1"/>
  <c r="F3403" i="4"/>
  <c r="H3403" i="4" s="1"/>
  <c r="N3403" i="4" s="1"/>
  <c r="H2851" i="4"/>
  <c r="N2851" i="4" s="1"/>
  <c r="G3277" i="4"/>
  <c r="H3277" i="4" s="1"/>
  <c r="N3277" i="4" s="1"/>
  <c r="H2746" i="4"/>
  <c r="N2746" i="4" s="1"/>
  <c r="F3172" i="4"/>
  <c r="H3172" i="4" s="1"/>
  <c r="N3172" i="4" s="1"/>
  <c r="H2855" i="4"/>
  <c r="N2855" i="4" s="1"/>
  <c r="F3281" i="4"/>
  <c r="H3281" i="4" s="1"/>
  <c r="N3281" i="4" s="1"/>
  <c r="H2735" i="4"/>
  <c r="N2735" i="4" s="1"/>
  <c r="F3161" i="4"/>
  <c r="H3161" i="4" s="1"/>
  <c r="N3161" i="4" s="1"/>
  <c r="H2777" i="4"/>
  <c r="N2777" i="4" s="1"/>
  <c r="G3203" i="4"/>
  <c r="H3203" i="4" s="1"/>
  <c r="N3203" i="4" s="1"/>
  <c r="H2919" i="4"/>
  <c r="N2919" i="4" s="1"/>
  <c r="F3345" i="4"/>
  <c r="H3345" i="4" s="1"/>
  <c r="N3345" i="4" s="1"/>
  <c r="H2849" i="4"/>
  <c r="N2849" i="4" s="1"/>
  <c r="G3275" i="4"/>
  <c r="H3275" i="4" s="1"/>
  <c r="N3275" i="4" s="1"/>
  <c r="H2802" i="4"/>
  <c r="N2802" i="4" s="1"/>
  <c r="F3228" i="4"/>
  <c r="H3228" i="4" s="1"/>
  <c r="N3228" i="4" s="1"/>
  <c r="H2737" i="4"/>
  <c r="N2737" i="4" s="1"/>
  <c r="F3163" i="4"/>
  <c r="H3163" i="4" s="1"/>
  <c r="N3163" i="4" s="1"/>
  <c r="H2770" i="4"/>
  <c r="N2770" i="4" s="1"/>
  <c r="G3196" i="4"/>
  <c r="H3196" i="4" s="1"/>
  <c r="N3196" i="4" s="1"/>
  <c r="H2819" i="4"/>
  <c r="N2819" i="4" s="1"/>
  <c r="G3245" i="4"/>
  <c r="H3245" i="4" s="1"/>
  <c r="N3245" i="4" s="1"/>
  <c r="H2860" i="4"/>
  <c r="N2860" i="4" s="1"/>
  <c r="F3286" i="4"/>
  <c r="H3286" i="4" s="1"/>
  <c r="N3286" i="4" s="1"/>
  <c r="H2895" i="4"/>
  <c r="N2895" i="4" s="1"/>
  <c r="F3321" i="4"/>
  <c r="H3321" i="4" s="1"/>
  <c r="N3321" i="4" s="1"/>
  <c r="H2852" i="4"/>
  <c r="N2852" i="4" s="1"/>
  <c r="F3278" i="4"/>
  <c r="H3278" i="4" s="1"/>
  <c r="N3278" i="4" s="1"/>
  <c r="H2797" i="4"/>
  <c r="N2797" i="4" s="1"/>
  <c r="F3223" i="4"/>
  <c r="H3223" i="4" s="1"/>
  <c r="N3223" i="4" s="1"/>
  <c r="H2854" i="4"/>
  <c r="N2854" i="4" s="1"/>
  <c r="F3280" i="4"/>
  <c r="H3280" i="4" s="1"/>
  <c r="N3280" i="4" s="1"/>
  <c r="H2713" i="4"/>
  <c r="N2713" i="4" s="1"/>
  <c r="F3139" i="4"/>
  <c r="H3139" i="4" s="1"/>
  <c r="N3139" i="4" s="1"/>
  <c r="H2724" i="4"/>
  <c r="N2724" i="4" s="1"/>
  <c r="G3150" i="4"/>
  <c r="H3150" i="4" s="1"/>
  <c r="N3150" i="4" s="1"/>
  <c r="H2953" i="4"/>
  <c r="N2953" i="4" s="1"/>
  <c r="F3379" i="4"/>
  <c r="H3379" i="4" s="1"/>
  <c r="N3379" i="4" s="1"/>
  <c r="H2971" i="4"/>
  <c r="N2971" i="4" s="1"/>
  <c r="F3397" i="4"/>
  <c r="H3397" i="4" s="1"/>
  <c r="N3397" i="4" s="1"/>
  <c r="H2887" i="4"/>
  <c r="N2887" i="4" s="1"/>
  <c r="F3313" i="4"/>
  <c r="H3313" i="4" s="1"/>
  <c r="N3313" i="4" s="1"/>
  <c r="H2806" i="4"/>
  <c r="N2806" i="4" s="1"/>
  <c r="F3232" i="4"/>
  <c r="H3232" i="4" s="1"/>
  <c r="N3232" i="4" s="1"/>
  <c r="H2773" i="4"/>
  <c r="N2773" i="4" s="1"/>
  <c r="F3199" i="4"/>
  <c r="H3199" i="4" s="1"/>
  <c r="N3199" i="4" s="1"/>
  <c r="H2878" i="4"/>
  <c r="N2878" i="4" s="1"/>
  <c r="F3304" i="4"/>
  <c r="H3304" i="4" s="1"/>
  <c r="N3304" i="4" s="1"/>
  <c r="H2779" i="4"/>
  <c r="N2779" i="4" s="1"/>
  <c r="F3205" i="4"/>
  <c r="H3205" i="4" s="1"/>
  <c r="N3205" i="4" s="1"/>
  <c r="H2901" i="4"/>
  <c r="N2901" i="4" s="1"/>
  <c r="F3327" i="4"/>
  <c r="H3327" i="4" s="1"/>
  <c r="N3327" i="4" s="1"/>
  <c r="H2959" i="4"/>
  <c r="N2959" i="4" s="1"/>
  <c r="F3385" i="4"/>
  <c r="H3385" i="4" s="1"/>
  <c r="N3385" i="4" s="1"/>
  <c r="H2872" i="4"/>
  <c r="N2872" i="4" s="1"/>
  <c r="F3298" i="4"/>
  <c r="H3298" i="4" s="1"/>
  <c r="N3298" i="4" s="1"/>
  <c r="H2889" i="4"/>
  <c r="N2889" i="4" s="1"/>
  <c r="F3315" i="4"/>
  <c r="H3315" i="4" s="1"/>
  <c r="N3315" i="4" s="1"/>
  <c r="H2965" i="4"/>
  <c r="N2965" i="4" s="1"/>
  <c r="F3391" i="4"/>
  <c r="H3391" i="4" s="1"/>
  <c r="N3391" i="4" s="1"/>
  <c r="H2900" i="4"/>
  <c r="N2900" i="4" s="1"/>
  <c r="F3326" i="4"/>
  <c r="H3326" i="4" s="1"/>
  <c r="N3326" i="4" s="1"/>
  <c r="H2784" i="4"/>
  <c r="N2784" i="4" s="1"/>
  <c r="F3210" i="4"/>
  <c r="H3210" i="4" s="1"/>
  <c r="N3210" i="4" s="1"/>
  <c r="H2809" i="4"/>
  <c r="N2809" i="4" s="1"/>
  <c r="F3235" i="4"/>
  <c r="H3235" i="4" s="1"/>
  <c r="N3235" i="4" s="1"/>
  <c r="H2869" i="4"/>
  <c r="N2869" i="4" s="1"/>
  <c r="F3295" i="4"/>
  <c r="H3295" i="4" s="1"/>
  <c r="N3295" i="4" s="1"/>
  <c r="H2791" i="4"/>
  <c r="N2791" i="4" s="1"/>
  <c r="F3217" i="4"/>
  <c r="H3217" i="4" s="1"/>
  <c r="N3217" i="4" s="1"/>
  <c r="H2788" i="4"/>
  <c r="N2788" i="4" s="1"/>
  <c r="F3214" i="4"/>
  <c r="H3214" i="4" s="1"/>
  <c r="N3214" i="4" s="1"/>
  <c r="H2890" i="4"/>
  <c r="N2890" i="4" s="1"/>
  <c r="F3316" i="4"/>
  <c r="H3316" i="4" s="1"/>
  <c r="N3316" i="4" s="1"/>
  <c r="H2764" i="4"/>
  <c r="N2764" i="4" s="1"/>
  <c r="F3190" i="4"/>
  <c r="H3190" i="4" s="1"/>
  <c r="N3190" i="4" s="1"/>
  <c r="H2917" i="4"/>
  <c r="N2917" i="4" s="1"/>
  <c r="F3343" i="4"/>
  <c r="H3343" i="4" s="1"/>
  <c r="N3343" i="4" s="1"/>
  <c r="G227" i="3" l="1"/>
  <c r="AP428" i="3" l="1"/>
  <c r="AP426" i="3"/>
  <c r="AP396" i="3"/>
  <c r="J822" i="4" s="1"/>
  <c r="M822" i="4" s="1"/>
  <c r="AP395" i="3"/>
  <c r="AP394" i="3"/>
  <c r="AP393" i="3"/>
  <c r="AP392" i="3"/>
  <c r="AP145" i="3"/>
  <c r="AP137" i="3"/>
  <c r="AP112" i="3"/>
  <c r="AP110" i="3"/>
  <c r="AP99" i="3"/>
  <c r="AP75" i="3"/>
  <c r="AP74" i="3"/>
  <c r="AP70" i="3"/>
  <c r="AP68" i="3"/>
  <c r="AP66" i="3"/>
  <c r="AP57" i="3"/>
  <c r="AP433" i="3" l="1"/>
  <c r="G1248" i="4"/>
  <c r="N822" i="4"/>
  <c r="AW86" i="3"/>
  <c r="AP431" i="3"/>
  <c r="AS431" i="3"/>
  <c r="O11" i="1" s="1"/>
  <c r="O13" i="1" s="1"/>
  <c r="AT431" i="3"/>
  <c r="P11" i="1" s="1"/>
  <c r="P13" i="1" s="1"/>
  <c r="AU431" i="3"/>
  <c r="Q11" i="1" s="1"/>
  <c r="Q13" i="1" s="1"/>
  <c r="AV431" i="3"/>
  <c r="R11" i="1" s="1"/>
  <c r="R13" i="1" s="1"/>
  <c r="AO430" i="3"/>
  <c r="AO429" i="3"/>
  <c r="AO427" i="3"/>
  <c r="AO426" i="3"/>
  <c r="J426" i="4" s="1"/>
  <c r="M426" i="4" s="1"/>
  <c r="N426" i="4" s="1"/>
  <c r="AO390" i="3"/>
  <c r="AO389" i="3"/>
  <c r="AQ121" i="3"/>
  <c r="AO112" i="3"/>
  <c r="AO107" i="3"/>
  <c r="AO102" i="3"/>
  <c r="AR90" i="3"/>
  <c r="J1368" i="4" s="1"/>
  <c r="M1368" i="4" s="1"/>
  <c r="AR89" i="3"/>
  <c r="J1367" i="4" s="1"/>
  <c r="M1367" i="4" s="1"/>
  <c r="AO79" i="3"/>
  <c r="AQ78" i="3"/>
  <c r="J930" i="4" s="1"/>
  <c r="M930" i="4" s="1"/>
  <c r="AO73" i="3"/>
  <c r="AO67" i="3"/>
  <c r="AO66" i="3"/>
  <c r="AO63" i="3"/>
  <c r="AQ57" i="3"/>
  <c r="J909" i="4" s="1"/>
  <c r="M909" i="4" s="1"/>
  <c r="AO57" i="3"/>
  <c r="AR57" i="3" s="1"/>
  <c r="J1335" i="4" s="1"/>
  <c r="V431" i="3"/>
  <c r="W431" i="3"/>
  <c r="L10" i="1" s="1"/>
  <c r="M10" i="1" s="1"/>
  <c r="X431" i="3"/>
  <c r="N10" i="1" s="1"/>
  <c r="Y431" i="3"/>
  <c r="O10" i="1" s="1"/>
  <c r="Z431" i="3"/>
  <c r="P10" i="1" s="1"/>
  <c r="AA431" i="3"/>
  <c r="Q10" i="1" s="1"/>
  <c r="AB431" i="3"/>
  <c r="R10" i="1" s="1"/>
  <c r="F157" i="3"/>
  <c r="E157" i="3"/>
  <c r="E158" i="3" s="1"/>
  <c r="D157" i="3"/>
  <c r="G1674" i="4" l="1"/>
  <c r="H1248" i="4"/>
  <c r="N1248" i="4" s="1"/>
  <c r="J973" i="4"/>
  <c r="D158" i="3"/>
  <c r="D157" i="2"/>
  <c r="C157" i="4"/>
  <c r="C583" i="4" s="1"/>
  <c r="C1009" i="4" s="1"/>
  <c r="C1435" i="4" s="1"/>
  <c r="C1861" i="4" s="1"/>
  <c r="C2287" i="4" s="1"/>
  <c r="C2713" i="4" s="1"/>
  <c r="C3139" i="4" s="1"/>
  <c r="E157" i="2"/>
  <c r="G157" i="2" s="1"/>
  <c r="D157" i="4"/>
  <c r="D583" i="4" s="1"/>
  <c r="D1009" i="4" s="1"/>
  <c r="D1435" i="4" s="1"/>
  <c r="D1861" i="4" s="1"/>
  <c r="D2287" i="4" s="1"/>
  <c r="D2713" i="4" s="1"/>
  <c r="D3139" i="4" s="1"/>
  <c r="M1335" i="4"/>
  <c r="M1709" i="4" s="1"/>
  <c r="J1709" i="4"/>
  <c r="AR431" i="3"/>
  <c r="N11" i="1" s="1"/>
  <c r="N13" i="1" s="1"/>
  <c r="AQ431" i="3"/>
  <c r="L11" i="1" s="1"/>
  <c r="G2100" i="4" l="1"/>
  <c r="H1674" i="4"/>
  <c r="N1674" i="4" s="1"/>
  <c r="C158" i="4"/>
  <c r="C584" i="4" s="1"/>
  <c r="C1010" i="4" s="1"/>
  <c r="C1436" i="4" s="1"/>
  <c r="C1862" i="4" s="1"/>
  <c r="C2288" i="4" s="1"/>
  <c r="C2714" i="4" s="1"/>
  <c r="C3140" i="4" s="1"/>
  <c r="D158" i="2"/>
  <c r="J1283" i="4"/>
  <c r="M973" i="4"/>
  <c r="M1283" i="4" s="1"/>
  <c r="L13" i="1"/>
  <c r="M11" i="1"/>
  <c r="M13" i="1" s="1"/>
  <c r="J437" i="4"/>
  <c r="J438" i="4"/>
  <c r="J439" i="4"/>
  <c r="J440" i="4"/>
  <c r="J441" i="4"/>
  <c r="J442" i="4"/>
  <c r="J443" i="4"/>
  <c r="J444" i="4"/>
  <c r="J445" i="4"/>
  <c r="J446" i="4"/>
  <c r="J447" i="4"/>
  <c r="J448" i="4"/>
  <c r="J449" i="4"/>
  <c r="J450" i="4"/>
  <c r="J451" i="4"/>
  <c r="J452" i="4"/>
  <c r="J453" i="4"/>
  <c r="J454" i="4"/>
  <c r="J455" i="4"/>
  <c r="J456" i="4"/>
  <c r="J457" i="4"/>
  <c r="J458" i="4"/>
  <c r="J459" i="4"/>
  <c r="J460" i="4"/>
  <c r="J461" i="4"/>
  <c r="J462" i="4"/>
  <c r="J463" i="4"/>
  <c r="J464" i="4"/>
  <c r="J465" i="4"/>
  <c r="J466" i="4"/>
  <c r="J467" i="4"/>
  <c r="J468" i="4"/>
  <c r="J469" i="4"/>
  <c r="J470" i="4"/>
  <c r="J471" i="4"/>
  <c r="J472" i="4"/>
  <c r="J473" i="4"/>
  <c r="J474" i="4"/>
  <c r="J475" i="4"/>
  <c r="J476" i="4"/>
  <c r="J477" i="4"/>
  <c r="J478" i="4"/>
  <c r="J479" i="4"/>
  <c r="J480" i="4"/>
  <c r="J481" i="4"/>
  <c r="J482" i="4"/>
  <c r="J483" i="4"/>
  <c r="J484" i="4"/>
  <c r="J485" i="4"/>
  <c r="J486" i="4"/>
  <c r="J487" i="4"/>
  <c r="J488" i="4"/>
  <c r="J489" i="4"/>
  <c r="J490" i="4"/>
  <c r="J491" i="4"/>
  <c r="J492" i="4"/>
  <c r="J493" i="4"/>
  <c r="J494" i="4"/>
  <c r="J495" i="4"/>
  <c r="J496" i="4"/>
  <c r="J497" i="4"/>
  <c r="J498" i="4"/>
  <c r="J499" i="4"/>
  <c r="J500" i="4"/>
  <c r="J501" i="4"/>
  <c r="J502" i="4"/>
  <c r="J503" i="4"/>
  <c r="J504" i="4"/>
  <c r="J505" i="4"/>
  <c r="J506" i="4"/>
  <c r="J507" i="4"/>
  <c r="J508" i="4"/>
  <c r="J509" i="4"/>
  <c r="J510" i="4"/>
  <c r="J511" i="4"/>
  <c r="J512" i="4"/>
  <c r="J513" i="4"/>
  <c r="J514" i="4"/>
  <c r="J515" i="4"/>
  <c r="J516" i="4"/>
  <c r="J517" i="4"/>
  <c r="J518" i="4"/>
  <c r="J519" i="4"/>
  <c r="J520" i="4"/>
  <c r="J521" i="4"/>
  <c r="J522" i="4"/>
  <c r="J523" i="4"/>
  <c r="J524" i="4"/>
  <c r="J525" i="4"/>
  <c r="J526" i="4"/>
  <c r="J527" i="4"/>
  <c r="J528" i="4"/>
  <c r="J529" i="4"/>
  <c r="J530" i="4"/>
  <c r="J531" i="4"/>
  <c r="J532" i="4"/>
  <c r="J533" i="4"/>
  <c r="J534" i="4"/>
  <c r="J535" i="4"/>
  <c r="J536" i="4"/>
  <c r="J537" i="4"/>
  <c r="J538" i="4"/>
  <c r="J539" i="4"/>
  <c r="J540" i="4"/>
  <c r="J541" i="4"/>
  <c r="J542" i="4"/>
  <c r="J543" i="4"/>
  <c r="J544" i="4"/>
  <c r="J545" i="4"/>
  <c r="J546" i="4"/>
  <c r="J547" i="4"/>
  <c r="J548" i="4"/>
  <c r="J549" i="4"/>
  <c r="J550" i="4"/>
  <c r="J551" i="4"/>
  <c r="J552" i="4"/>
  <c r="J553" i="4"/>
  <c r="J554" i="4"/>
  <c r="J555" i="4"/>
  <c r="J556" i="4"/>
  <c r="J557" i="4"/>
  <c r="J558" i="4"/>
  <c r="J559" i="4"/>
  <c r="J560" i="4"/>
  <c r="J561" i="4"/>
  <c r="J562" i="4"/>
  <c r="J563" i="4"/>
  <c r="J564" i="4"/>
  <c r="J565" i="4"/>
  <c r="J566" i="4"/>
  <c r="J567" i="4"/>
  <c r="J568" i="4"/>
  <c r="J569" i="4"/>
  <c r="J570" i="4"/>
  <c r="J571" i="4"/>
  <c r="J572" i="4"/>
  <c r="J573" i="4"/>
  <c r="J574" i="4"/>
  <c r="J575" i="4"/>
  <c r="J576" i="4"/>
  <c r="J577" i="4"/>
  <c r="J578" i="4"/>
  <c r="J579" i="4"/>
  <c r="J580" i="4"/>
  <c r="J581" i="4"/>
  <c r="J814" i="4"/>
  <c r="M814" i="4" s="1"/>
  <c r="J815" i="4"/>
  <c r="M815" i="4" s="1"/>
  <c r="J816" i="4"/>
  <c r="M816" i="4" s="1"/>
  <c r="J817" i="4"/>
  <c r="M817" i="4" s="1"/>
  <c r="J818" i="4"/>
  <c r="M818" i="4" s="1"/>
  <c r="J819" i="4"/>
  <c r="M819" i="4" s="1"/>
  <c r="J820" i="4"/>
  <c r="M820" i="4" s="1"/>
  <c r="J821" i="4"/>
  <c r="M821" i="4" s="1"/>
  <c r="J852" i="4"/>
  <c r="M852" i="4" s="1"/>
  <c r="J853" i="4"/>
  <c r="M853" i="4" s="1"/>
  <c r="J854" i="4"/>
  <c r="M854" i="4" s="1"/>
  <c r="J855" i="4"/>
  <c r="M855" i="4" s="1"/>
  <c r="J856" i="4"/>
  <c r="M856" i="4" s="1"/>
  <c r="I437" i="4"/>
  <c r="I438" i="4"/>
  <c r="I439" i="4"/>
  <c r="I440" i="4"/>
  <c r="I441" i="4"/>
  <c r="I442" i="4"/>
  <c r="I443" i="4"/>
  <c r="I444" i="4"/>
  <c r="I445" i="4"/>
  <c r="I446" i="4"/>
  <c r="I447" i="4"/>
  <c r="I448" i="4"/>
  <c r="I449" i="4"/>
  <c r="I450" i="4"/>
  <c r="I451" i="4"/>
  <c r="I452" i="4"/>
  <c r="I453" i="4"/>
  <c r="I454" i="4"/>
  <c r="I455" i="4"/>
  <c r="I456" i="4"/>
  <c r="I457" i="4"/>
  <c r="I458" i="4"/>
  <c r="I459" i="4"/>
  <c r="I460" i="4"/>
  <c r="I461" i="4"/>
  <c r="I462" i="4"/>
  <c r="I463" i="4"/>
  <c r="I464" i="4"/>
  <c r="I465" i="4"/>
  <c r="I466" i="4"/>
  <c r="I467" i="4"/>
  <c r="I468" i="4"/>
  <c r="I469" i="4"/>
  <c r="I470" i="4"/>
  <c r="I471" i="4"/>
  <c r="I472" i="4"/>
  <c r="I473" i="4"/>
  <c r="I474" i="4"/>
  <c r="I475" i="4"/>
  <c r="I476" i="4"/>
  <c r="I477" i="4"/>
  <c r="I478" i="4"/>
  <c r="I479" i="4"/>
  <c r="I480" i="4"/>
  <c r="I481" i="4"/>
  <c r="I482" i="4"/>
  <c r="I483" i="4"/>
  <c r="I484" i="4"/>
  <c r="I485" i="4"/>
  <c r="I486" i="4"/>
  <c r="I487" i="4"/>
  <c r="I488" i="4"/>
  <c r="I489" i="4"/>
  <c r="I490" i="4"/>
  <c r="I491" i="4"/>
  <c r="I492" i="4"/>
  <c r="I493" i="4"/>
  <c r="I494" i="4"/>
  <c r="I495" i="4"/>
  <c r="I496" i="4"/>
  <c r="I497" i="4"/>
  <c r="I498" i="4"/>
  <c r="I499" i="4"/>
  <c r="I500" i="4"/>
  <c r="I501" i="4"/>
  <c r="I502" i="4"/>
  <c r="I503" i="4"/>
  <c r="I504" i="4"/>
  <c r="I505" i="4"/>
  <c r="I506" i="4"/>
  <c r="I507" i="4"/>
  <c r="I508" i="4"/>
  <c r="I509" i="4"/>
  <c r="I510" i="4"/>
  <c r="I511" i="4"/>
  <c r="I512" i="4"/>
  <c r="I513" i="4"/>
  <c r="I514" i="4"/>
  <c r="I515" i="4"/>
  <c r="I516" i="4"/>
  <c r="I517" i="4"/>
  <c r="I518" i="4"/>
  <c r="I519" i="4"/>
  <c r="I520" i="4"/>
  <c r="I521" i="4"/>
  <c r="I522" i="4"/>
  <c r="I523" i="4"/>
  <c r="I524" i="4"/>
  <c r="I525" i="4"/>
  <c r="I526" i="4"/>
  <c r="I527" i="4"/>
  <c r="I528" i="4"/>
  <c r="I529" i="4"/>
  <c r="I530" i="4"/>
  <c r="I531" i="4"/>
  <c r="I532" i="4"/>
  <c r="I533" i="4"/>
  <c r="I534" i="4"/>
  <c r="I535" i="4"/>
  <c r="I536" i="4"/>
  <c r="I537" i="4"/>
  <c r="I538" i="4"/>
  <c r="I539" i="4"/>
  <c r="I540" i="4"/>
  <c r="I541" i="4"/>
  <c r="I542" i="4"/>
  <c r="I543" i="4"/>
  <c r="I544" i="4"/>
  <c r="I545" i="4"/>
  <c r="I546" i="4"/>
  <c r="I547" i="4"/>
  <c r="I548" i="4"/>
  <c r="I549" i="4"/>
  <c r="I550" i="4"/>
  <c r="I551" i="4"/>
  <c r="I552" i="4"/>
  <c r="I553" i="4"/>
  <c r="I554" i="4"/>
  <c r="I555" i="4"/>
  <c r="I556" i="4"/>
  <c r="I557" i="4"/>
  <c r="I558" i="4"/>
  <c r="I559" i="4"/>
  <c r="I560" i="4"/>
  <c r="I561" i="4"/>
  <c r="I562" i="4"/>
  <c r="I563" i="4"/>
  <c r="I564" i="4"/>
  <c r="I565" i="4"/>
  <c r="I566" i="4"/>
  <c r="I567" i="4"/>
  <c r="I568" i="4"/>
  <c r="I569" i="4"/>
  <c r="I570" i="4"/>
  <c r="I571" i="4"/>
  <c r="I572" i="4"/>
  <c r="I573" i="4"/>
  <c r="I574" i="4"/>
  <c r="I575" i="4"/>
  <c r="I576" i="4"/>
  <c r="I577" i="4"/>
  <c r="I578" i="4"/>
  <c r="I579" i="4"/>
  <c r="I580" i="4"/>
  <c r="I581" i="4"/>
  <c r="I814" i="4"/>
  <c r="I815" i="4"/>
  <c r="I816" i="4"/>
  <c r="I817" i="4"/>
  <c r="I818" i="4"/>
  <c r="I819" i="4"/>
  <c r="I820" i="4"/>
  <c r="I821" i="4"/>
  <c r="I852" i="4"/>
  <c r="I853" i="4"/>
  <c r="I854" i="4"/>
  <c r="I855" i="4"/>
  <c r="I856" i="4"/>
  <c r="J436" i="4"/>
  <c r="I436" i="4"/>
  <c r="G2526" i="4" l="1"/>
  <c r="H2100" i="4"/>
  <c r="N2100" i="4" s="1"/>
  <c r="AO433" i="3"/>
  <c r="G2952" i="4" l="1"/>
  <c r="H2526" i="4"/>
  <c r="N2526" i="4" s="1"/>
  <c r="A392" i="4"/>
  <c r="A818" i="4" s="1"/>
  <c r="B392" i="4"/>
  <c r="B818" i="4" s="1"/>
  <c r="C392" i="4"/>
  <c r="C818" i="4" s="1"/>
  <c r="D392" i="4"/>
  <c r="D818" i="4" s="1"/>
  <c r="E392" i="4"/>
  <c r="E818" i="4" s="1"/>
  <c r="J392" i="4"/>
  <c r="M392" i="4" s="1"/>
  <c r="A393" i="4"/>
  <c r="A819" i="4" s="1"/>
  <c r="B393" i="4"/>
  <c r="B819" i="4" s="1"/>
  <c r="C393" i="4"/>
  <c r="C819" i="4" s="1"/>
  <c r="D393" i="4"/>
  <c r="D819" i="4" s="1"/>
  <c r="E393" i="4"/>
  <c r="E819" i="4" s="1"/>
  <c r="J393" i="4"/>
  <c r="M393" i="4" s="1"/>
  <c r="A394" i="4"/>
  <c r="A820" i="4" s="1"/>
  <c r="B394" i="4"/>
  <c r="B820" i="4" s="1"/>
  <c r="C394" i="4"/>
  <c r="C820" i="4" s="1"/>
  <c r="D394" i="4"/>
  <c r="D820" i="4" s="1"/>
  <c r="E394" i="4"/>
  <c r="E820" i="4" s="1"/>
  <c r="J394" i="4"/>
  <c r="M394" i="4" s="1"/>
  <c r="A395" i="4"/>
  <c r="A821" i="4" s="1"/>
  <c r="B395" i="4"/>
  <c r="B821" i="4" s="1"/>
  <c r="C395" i="4"/>
  <c r="C821" i="4" s="1"/>
  <c r="D395" i="4"/>
  <c r="D821" i="4" s="1"/>
  <c r="E395" i="4"/>
  <c r="E821" i="4" s="1"/>
  <c r="J395" i="4"/>
  <c r="M395" i="4" s="1"/>
  <c r="A852" i="4"/>
  <c r="B852" i="4"/>
  <c r="C852" i="4"/>
  <c r="D852" i="4"/>
  <c r="E852" i="4"/>
  <c r="AW431" i="3"/>
  <c r="I395" i="4"/>
  <c r="I394" i="4"/>
  <c r="I393" i="4"/>
  <c r="I392" i="4"/>
  <c r="G3378" i="4" l="1"/>
  <c r="H3378" i="4" s="1"/>
  <c r="N3378" i="4" s="1"/>
  <c r="H2952" i="4"/>
  <c r="N2952" i="4" s="1"/>
  <c r="A1278" i="4"/>
  <c r="A1704" i="4" s="1"/>
  <c r="E1247" i="4"/>
  <c r="E1673" i="4" s="1"/>
  <c r="E1246" i="4"/>
  <c r="E1672" i="4" s="1"/>
  <c r="E1245" i="4"/>
  <c r="E1671" i="4" s="1"/>
  <c r="E1244" i="4"/>
  <c r="E1670" i="4" s="1"/>
  <c r="E1278" i="4"/>
  <c r="E1704" i="4" s="1"/>
  <c r="D1246" i="4"/>
  <c r="D1672" i="4" s="1"/>
  <c r="D1244" i="4"/>
  <c r="D1670" i="4" s="1"/>
  <c r="C1247" i="4"/>
  <c r="C1673" i="4" s="1"/>
  <c r="C1246" i="4"/>
  <c r="C1672" i="4" s="1"/>
  <c r="C1245" i="4"/>
  <c r="C1671" i="4" s="1"/>
  <c r="C1244" i="4"/>
  <c r="C1670" i="4" s="1"/>
  <c r="D1245" i="4"/>
  <c r="D1671" i="4" s="1"/>
  <c r="B1247" i="4"/>
  <c r="B1673" i="4" s="1"/>
  <c r="B1245" i="4"/>
  <c r="B1671" i="4" s="1"/>
  <c r="B1244" i="4"/>
  <c r="B1670" i="4" s="1"/>
  <c r="D1247" i="4"/>
  <c r="D1673" i="4" s="1"/>
  <c r="D1278" i="4"/>
  <c r="D1704" i="4" s="1"/>
  <c r="C1278" i="4"/>
  <c r="C1704" i="4" s="1"/>
  <c r="B1246" i="4"/>
  <c r="B1672" i="4" s="1"/>
  <c r="B1278" i="4"/>
  <c r="B1704" i="4" s="1"/>
  <c r="A1247" i="4"/>
  <c r="A1673" i="4" s="1"/>
  <c r="A1246" i="4"/>
  <c r="A1672" i="4" s="1"/>
  <c r="A1245" i="4"/>
  <c r="A1671" i="4" s="1"/>
  <c r="A1244" i="4"/>
  <c r="A1670" i="4" s="1"/>
  <c r="F821" i="4"/>
  <c r="G818" i="4"/>
  <c r="F819" i="4"/>
  <c r="F852" i="4"/>
  <c r="F818" i="4"/>
  <c r="G821" i="4"/>
  <c r="G820" i="4"/>
  <c r="F820" i="4"/>
  <c r="G819" i="4"/>
  <c r="H392" i="4"/>
  <c r="N392" i="4" s="1"/>
  <c r="H394" i="4"/>
  <c r="N394" i="4" s="1"/>
  <c r="H395" i="4"/>
  <c r="N395" i="4" s="1"/>
  <c r="H393" i="4"/>
  <c r="N393" i="4" s="1"/>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8" i="4"/>
  <c r="J59" i="4"/>
  <c r="J60" i="4"/>
  <c r="J61" i="4"/>
  <c r="J62" i="4"/>
  <c r="J64" i="4"/>
  <c r="J65" i="4"/>
  <c r="J68" i="4"/>
  <c r="J69" i="4"/>
  <c r="J70" i="4"/>
  <c r="J71" i="4"/>
  <c r="J72" i="4"/>
  <c r="J74" i="4"/>
  <c r="J75" i="4"/>
  <c r="J76" i="4"/>
  <c r="J77" i="4"/>
  <c r="J80" i="4"/>
  <c r="J81" i="4"/>
  <c r="J82" i="4"/>
  <c r="J83" i="4"/>
  <c r="J84" i="4"/>
  <c r="J85" i="4"/>
  <c r="J86" i="4"/>
  <c r="J87" i="4"/>
  <c r="J88" i="4"/>
  <c r="J89" i="4"/>
  <c r="J90" i="4"/>
  <c r="J91" i="4"/>
  <c r="J92" i="4"/>
  <c r="J93" i="4"/>
  <c r="J94" i="4"/>
  <c r="J95" i="4"/>
  <c r="J96" i="4"/>
  <c r="J97" i="4"/>
  <c r="J98" i="4"/>
  <c r="J99" i="4"/>
  <c r="J100" i="4"/>
  <c r="J101" i="4"/>
  <c r="J103" i="4"/>
  <c r="J104" i="4"/>
  <c r="J105" i="4"/>
  <c r="J106" i="4"/>
  <c r="J108" i="4"/>
  <c r="J109" i="4"/>
  <c r="J110" i="4"/>
  <c r="J111"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60" i="4"/>
  <c r="J161" i="4"/>
  <c r="J162" i="4"/>
  <c r="J163" i="4"/>
  <c r="J164" i="4"/>
  <c r="J388" i="4"/>
  <c r="J391" i="4"/>
  <c r="J10" i="4"/>
  <c r="I11" i="4"/>
  <c r="I12" i="4"/>
  <c r="I13" i="4"/>
  <c r="I14" i="4"/>
  <c r="I15" i="4"/>
  <c r="I16" i="4"/>
  <c r="I17" i="4"/>
  <c r="I18" i="4"/>
  <c r="I19" i="4"/>
  <c r="I20" i="4"/>
  <c r="I21" i="4"/>
  <c r="I22" i="4"/>
  <c r="I23" i="4"/>
  <c r="I24" i="4"/>
  <c r="I25" i="4"/>
  <c r="I26" i="4"/>
  <c r="I27" i="4"/>
  <c r="I28" i="4"/>
  <c r="I29" i="4"/>
  <c r="I30" i="4"/>
  <c r="I31" i="4"/>
  <c r="I32" i="4"/>
  <c r="I33" i="4"/>
  <c r="I34" i="4"/>
  <c r="I35" i="4"/>
  <c r="I36" i="4"/>
  <c r="I37" i="4"/>
  <c r="I38" i="4"/>
  <c r="I39" i="4"/>
  <c r="I40" i="4"/>
  <c r="I41" i="4"/>
  <c r="I42" i="4"/>
  <c r="I43" i="4"/>
  <c r="I44" i="4"/>
  <c r="I45" i="4"/>
  <c r="I46" i="4"/>
  <c r="I47" i="4"/>
  <c r="I48" i="4"/>
  <c r="I49" i="4"/>
  <c r="I50" i="4"/>
  <c r="I51" i="4"/>
  <c r="I52" i="4"/>
  <c r="I53" i="4"/>
  <c r="I54" i="4"/>
  <c r="I55" i="4"/>
  <c r="I56" i="4"/>
  <c r="I57" i="4"/>
  <c r="I58" i="4"/>
  <c r="I59" i="4"/>
  <c r="I60" i="4"/>
  <c r="I61" i="4"/>
  <c r="I62" i="4"/>
  <c r="I63" i="4"/>
  <c r="I64" i="4"/>
  <c r="I65" i="4"/>
  <c r="I66" i="4"/>
  <c r="I67" i="4"/>
  <c r="I68" i="4"/>
  <c r="I69" i="4"/>
  <c r="I70" i="4"/>
  <c r="I71" i="4"/>
  <c r="I72" i="4"/>
  <c r="I73" i="4"/>
  <c r="I74" i="4"/>
  <c r="I75" i="4"/>
  <c r="I76" i="4"/>
  <c r="I77" i="4"/>
  <c r="I78" i="4"/>
  <c r="I79" i="4"/>
  <c r="I80" i="4"/>
  <c r="I81" i="4"/>
  <c r="I82" i="4"/>
  <c r="I83" i="4"/>
  <c r="I84" i="4"/>
  <c r="I85" i="4"/>
  <c r="I86" i="4"/>
  <c r="I87" i="4"/>
  <c r="I88" i="4"/>
  <c r="I89" i="4"/>
  <c r="I90" i="4"/>
  <c r="I91" i="4"/>
  <c r="I92" i="4"/>
  <c r="I93" i="4"/>
  <c r="I94" i="4"/>
  <c r="I95" i="4"/>
  <c r="I96" i="4"/>
  <c r="I97" i="4"/>
  <c r="I98" i="4"/>
  <c r="I99" i="4"/>
  <c r="I100" i="4"/>
  <c r="I101" i="4"/>
  <c r="I102" i="4"/>
  <c r="I103" i="4"/>
  <c r="I104" i="4"/>
  <c r="I105" i="4"/>
  <c r="I106" i="4"/>
  <c r="I107" i="4"/>
  <c r="I108" i="4"/>
  <c r="I109" i="4"/>
  <c r="I110" i="4"/>
  <c r="I111" i="4"/>
  <c r="I112" i="4"/>
  <c r="I113" i="4"/>
  <c r="I114" i="4"/>
  <c r="I115" i="4"/>
  <c r="I116" i="4"/>
  <c r="I117" i="4"/>
  <c r="I118" i="4"/>
  <c r="I119" i="4"/>
  <c r="I120" i="4"/>
  <c r="I121" i="4"/>
  <c r="I122" i="4"/>
  <c r="I123" i="4"/>
  <c r="I124" i="4"/>
  <c r="I125" i="4"/>
  <c r="I126" i="4"/>
  <c r="I127" i="4"/>
  <c r="I128" i="4"/>
  <c r="I129" i="4"/>
  <c r="I130" i="4"/>
  <c r="I131" i="4"/>
  <c r="I132" i="4"/>
  <c r="I133" i="4"/>
  <c r="I134" i="4"/>
  <c r="I135" i="4"/>
  <c r="I136" i="4"/>
  <c r="I137" i="4"/>
  <c r="I138" i="4"/>
  <c r="I139" i="4"/>
  <c r="I140" i="4"/>
  <c r="I141" i="4"/>
  <c r="I142" i="4"/>
  <c r="I143" i="4"/>
  <c r="I144" i="4"/>
  <c r="I145" i="4"/>
  <c r="I146" i="4"/>
  <c r="I147" i="4"/>
  <c r="I148" i="4"/>
  <c r="I149" i="4"/>
  <c r="I150" i="4"/>
  <c r="I151" i="4"/>
  <c r="I152" i="4"/>
  <c r="I153" i="4"/>
  <c r="I154" i="4"/>
  <c r="I155" i="4"/>
  <c r="I160" i="4"/>
  <c r="F586" i="4" s="1"/>
  <c r="F1012" i="4" s="1"/>
  <c r="F1438" i="4" s="1"/>
  <c r="I161" i="4"/>
  <c r="F587" i="4" s="1"/>
  <c r="F1013" i="4" s="1"/>
  <c r="F1439" i="4" s="1"/>
  <c r="I162" i="4"/>
  <c r="F588" i="4" s="1"/>
  <c r="F1014" i="4" s="1"/>
  <c r="F1440" i="4" s="1"/>
  <c r="I163" i="4"/>
  <c r="F589" i="4" s="1"/>
  <c r="F1015" i="4" s="1"/>
  <c r="F1441" i="4" s="1"/>
  <c r="I164" i="4"/>
  <c r="F590" i="4" s="1"/>
  <c r="F1016" i="4" s="1"/>
  <c r="F1442" i="4" s="1"/>
  <c r="I388" i="4"/>
  <c r="F814" i="4" s="1"/>
  <c r="I389" i="4"/>
  <c r="F815" i="4" s="1"/>
  <c r="I390" i="4"/>
  <c r="F816" i="4" s="1"/>
  <c r="I391" i="4"/>
  <c r="F817" i="4" s="1"/>
  <c r="I427" i="4"/>
  <c r="F853" i="4" s="1"/>
  <c r="I428" i="4"/>
  <c r="F854" i="4" s="1"/>
  <c r="I429" i="4"/>
  <c r="F855" i="4" s="1"/>
  <c r="I430" i="4"/>
  <c r="F856" i="4" s="1"/>
  <c r="I10" i="4"/>
  <c r="F1866" i="4" l="1"/>
  <c r="F2292" i="4" s="1"/>
  <c r="F2718" i="4" s="1"/>
  <c r="F3144" i="4" s="1"/>
  <c r="B2130" i="4"/>
  <c r="B2556" i="4" s="1"/>
  <c r="B2982" i="4" s="1"/>
  <c r="B3408" i="4" s="1"/>
  <c r="B2097" i="4"/>
  <c r="B2523" i="4" s="1"/>
  <c r="B2949" i="4" s="1"/>
  <c r="B3375" i="4" s="1"/>
  <c r="C2099" i="4"/>
  <c r="C2525" i="4" s="1"/>
  <c r="C2951" i="4" s="1"/>
  <c r="C3377" i="4" s="1"/>
  <c r="E2098" i="4"/>
  <c r="E2524" i="4" s="1"/>
  <c r="E2950" i="4" s="1"/>
  <c r="E3376" i="4" s="1"/>
  <c r="D2130" i="4"/>
  <c r="D2556" i="4" s="1"/>
  <c r="D2982" i="4" s="1"/>
  <c r="D3408" i="4" s="1"/>
  <c r="E2130" i="4"/>
  <c r="E2556" i="4" s="1"/>
  <c r="E2982" i="4" s="1"/>
  <c r="E3408" i="4" s="1"/>
  <c r="A2098" i="4"/>
  <c r="A2524" i="4" s="1"/>
  <c r="A2950" i="4" s="1"/>
  <c r="A3376" i="4" s="1"/>
  <c r="C2097" i="4"/>
  <c r="C2523" i="4" s="1"/>
  <c r="C2949" i="4" s="1"/>
  <c r="C3375" i="4" s="1"/>
  <c r="F1867" i="4"/>
  <c r="F2293" i="4" s="1"/>
  <c r="F2719" i="4" s="1"/>
  <c r="F3145" i="4" s="1"/>
  <c r="A2099" i="4"/>
  <c r="A2525" i="4" s="1"/>
  <c r="A2951" i="4" s="1"/>
  <c r="A3377" i="4" s="1"/>
  <c r="B2096" i="4"/>
  <c r="B2522" i="4" s="1"/>
  <c r="B2948" i="4" s="1"/>
  <c r="B3374" i="4" s="1"/>
  <c r="C2098" i="4"/>
  <c r="C2524" i="4" s="1"/>
  <c r="C2950" i="4" s="1"/>
  <c r="C3376" i="4" s="1"/>
  <c r="E2097" i="4"/>
  <c r="E2523" i="4" s="1"/>
  <c r="E2949" i="4" s="1"/>
  <c r="E3375" i="4" s="1"/>
  <c r="F1865" i="4"/>
  <c r="F2291" i="4" s="1"/>
  <c r="F2717" i="4" s="1"/>
  <c r="F3143" i="4" s="1"/>
  <c r="B2098" i="4"/>
  <c r="B2524" i="4" s="1"/>
  <c r="B2950" i="4" s="1"/>
  <c r="B3376" i="4" s="1"/>
  <c r="B2099" i="4"/>
  <c r="B2525" i="4" s="1"/>
  <c r="B2951" i="4" s="1"/>
  <c r="B3377" i="4" s="1"/>
  <c r="D2096" i="4"/>
  <c r="D2522" i="4" s="1"/>
  <c r="D2948" i="4" s="1"/>
  <c r="D3374" i="4" s="1"/>
  <c r="E2099" i="4"/>
  <c r="E2525" i="4" s="1"/>
  <c r="E2951" i="4" s="1"/>
  <c r="E3377" i="4" s="1"/>
  <c r="A2097" i="4"/>
  <c r="A2523" i="4" s="1"/>
  <c r="A2949" i="4" s="1"/>
  <c r="A3375" i="4" s="1"/>
  <c r="C2096" i="4"/>
  <c r="C2522" i="4" s="1"/>
  <c r="C2948" i="4" s="1"/>
  <c r="C3374" i="4" s="1"/>
  <c r="F1868" i="4"/>
  <c r="F2294" i="4" s="1"/>
  <c r="F2720" i="4" s="1"/>
  <c r="F3146" i="4" s="1"/>
  <c r="D2099" i="4"/>
  <c r="D2525" i="4" s="1"/>
  <c r="D2951" i="4" s="1"/>
  <c r="D3377" i="4" s="1"/>
  <c r="E2096" i="4"/>
  <c r="E2522" i="4" s="1"/>
  <c r="E2948" i="4" s="1"/>
  <c r="E3374" i="4" s="1"/>
  <c r="F1864" i="4"/>
  <c r="F2290" i="4" s="1"/>
  <c r="F2716" i="4" s="1"/>
  <c r="F3142" i="4" s="1"/>
  <c r="A2096" i="4"/>
  <c r="A2522" i="4" s="1"/>
  <c r="A2948" i="4" s="1"/>
  <c r="A3374" i="4" s="1"/>
  <c r="C2130" i="4"/>
  <c r="C2556" i="4" s="1"/>
  <c r="C2982" i="4" s="1"/>
  <c r="C3408" i="4" s="1"/>
  <c r="D2097" i="4"/>
  <c r="D2523" i="4" s="1"/>
  <c r="D2949" i="4" s="1"/>
  <c r="D3375" i="4" s="1"/>
  <c r="D2098" i="4"/>
  <c r="D2524" i="4" s="1"/>
  <c r="D2950" i="4" s="1"/>
  <c r="D3376" i="4" s="1"/>
  <c r="A2130" i="4"/>
  <c r="A2556" i="4" s="1"/>
  <c r="A2982" i="4" s="1"/>
  <c r="A3408" i="4" s="1"/>
  <c r="F1279" i="4"/>
  <c r="F1705" i="4" s="1"/>
  <c r="G1246" i="4"/>
  <c r="G1672" i="4" s="1"/>
  <c r="G1244" i="4"/>
  <c r="G1670" i="4" s="1"/>
  <c r="F1243" i="4"/>
  <c r="F1669" i="4" s="1"/>
  <c r="G1247" i="4"/>
  <c r="G1673" i="4" s="1"/>
  <c r="F1247" i="4"/>
  <c r="F1673" i="4" s="1"/>
  <c r="F2099" i="4" s="1"/>
  <c r="F2525" i="4" s="1"/>
  <c r="F2951" i="4" s="1"/>
  <c r="F3377" i="4" s="1"/>
  <c r="F1242" i="4"/>
  <c r="F1668" i="4" s="1"/>
  <c r="F1244" i="4"/>
  <c r="F1670" i="4" s="1"/>
  <c r="F1241" i="4"/>
  <c r="F1667" i="4" s="1"/>
  <c r="F1281" i="4"/>
  <c r="F1707" i="4" s="1"/>
  <c r="F1240" i="4"/>
  <c r="F1666" i="4" s="1"/>
  <c r="G1245" i="4"/>
  <c r="G1671" i="4" s="1"/>
  <c r="F1278" i="4"/>
  <c r="F1704" i="4" s="1"/>
  <c r="F1282" i="4"/>
  <c r="F1708" i="4" s="1"/>
  <c r="F1280" i="4"/>
  <c r="F1706" i="4" s="1"/>
  <c r="F1246" i="4"/>
  <c r="F1672" i="4" s="1"/>
  <c r="F2098" i="4" s="1"/>
  <c r="F2524" i="4" s="1"/>
  <c r="F2950" i="4" s="1"/>
  <c r="F3376" i="4" s="1"/>
  <c r="F1245" i="4"/>
  <c r="F1671" i="4" s="1"/>
  <c r="H818" i="4"/>
  <c r="N818" i="4" s="1"/>
  <c r="H821" i="4"/>
  <c r="N821" i="4" s="1"/>
  <c r="H819" i="4"/>
  <c r="N819" i="4" s="1"/>
  <c r="H820" i="4"/>
  <c r="N820" i="4" s="1"/>
  <c r="I431" i="4"/>
  <c r="K431" i="4"/>
  <c r="L431" i="4"/>
  <c r="C430" i="4"/>
  <c r="C856" i="4" s="1"/>
  <c r="A429" i="4"/>
  <c r="A855" i="4" s="1"/>
  <c r="B429" i="4"/>
  <c r="B855" i="4" s="1"/>
  <c r="C429" i="4"/>
  <c r="C855" i="4" s="1"/>
  <c r="D429" i="4"/>
  <c r="D855" i="4" s="1"/>
  <c r="E429" i="4"/>
  <c r="E855" i="4" s="1"/>
  <c r="A430" i="4"/>
  <c r="A856" i="4" s="1"/>
  <c r="B430" i="4"/>
  <c r="B856" i="4" s="1"/>
  <c r="D430" i="4"/>
  <c r="D856" i="4" s="1"/>
  <c r="E430" i="4"/>
  <c r="E856" i="4" s="1"/>
  <c r="A388" i="4"/>
  <c r="A814" i="4" s="1"/>
  <c r="B388" i="4"/>
  <c r="B814" i="4" s="1"/>
  <c r="C388" i="4"/>
  <c r="C814" i="4" s="1"/>
  <c r="D388" i="4"/>
  <c r="D814" i="4" s="1"/>
  <c r="E388" i="4"/>
  <c r="E814" i="4" s="1"/>
  <c r="M388" i="4"/>
  <c r="G814" i="4" s="1"/>
  <c r="G1240" i="4" s="1"/>
  <c r="G1666" i="4" s="1"/>
  <c r="A389" i="4"/>
  <c r="A815" i="4" s="1"/>
  <c r="B389" i="4"/>
  <c r="B815" i="4" s="1"/>
  <c r="C389" i="4"/>
  <c r="C815" i="4" s="1"/>
  <c r="D389" i="4"/>
  <c r="D815" i="4" s="1"/>
  <c r="E389" i="4"/>
  <c r="E815" i="4" s="1"/>
  <c r="A390" i="4"/>
  <c r="A816" i="4" s="1"/>
  <c r="B390" i="4"/>
  <c r="B816" i="4" s="1"/>
  <c r="C390" i="4"/>
  <c r="C816" i="4" s="1"/>
  <c r="D390" i="4"/>
  <c r="D816" i="4" s="1"/>
  <c r="E390" i="4"/>
  <c r="E816" i="4" s="1"/>
  <c r="A391" i="4"/>
  <c r="A817" i="4" s="1"/>
  <c r="B391" i="4"/>
  <c r="B817" i="4" s="1"/>
  <c r="C391" i="4"/>
  <c r="C817" i="4" s="1"/>
  <c r="D391" i="4"/>
  <c r="D817" i="4" s="1"/>
  <c r="E391" i="4"/>
  <c r="E817" i="4" s="1"/>
  <c r="M391" i="4"/>
  <c r="G817" i="4" s="1"/>
  <c r="G1243" i="4" s="1"/>
  <c r="G1669" i="4" s="1"/>
  <c r="A120" i="4"/>
  <c r="B120" i="4"/>
  <c r="C120" i="4"/>
  <c r="D120" i="4"/>
  <c r="E120" i="4"/>
  <c r="M120" i="4"/>
  <c r="A121" i="4"/>
  <c r="B121" i="4"/>
  <c r="D121" i="4"/>
  <c r="E121" i="4"/>
  <c r="M121" i="4"/>
  <c r="A122" i="4"/>
  <c r="B122" i="4"/>
  <c r="D122" i="4"/>
  <c r="E122" i="4"/>
  <c r="M122" i="4"/>
  <c r="A123" i="4"/>
  <c r="B123" i="4"/>
  <c r="C123" i="4"/>
  <c r="D123" i="4"/>
  <c r="M123" i="4"/>
  <c r="A124" i="4"/>
  <c r="B124" i="4"/>
  <c r="M124" i="4"/>
  <c r="A125" i="4"/>
  <c r="B125" i="4"/>
  <c r="M125" i="4"/>
  <c r="A126" i="4"/>
  <c r="B126" i="4"/>
  <c r="M126" i="4"/>
  <c r="A127" i="4"/>
  <c r="B127" i="4"/>
  <c r="M127" i="4"/>
  <c r="A128" i="4"/>
  <c r="B128" i="4"/>
  <c r="C128" i="4"/>
  <c r="D128" i="4"/>
  <c r="M128" i="4"/>
  <c r="A129" i="4"/>
  <c r="B129" i="4"/>
  <c r="M129" i="4"/>
  <c r="A130" i="4"/>
  <c r="B130" i="4"/>
  <c r="E130" i="4"/>
  <c r="M130" i="4"/>
  <c r="A131" i="4"/>
  <c r="B131" i="4"/>
  <c r="C131" i="4"/>
  <c r="D131" i="4"/>
  <c r="M131" i="4"/>
  <c r="A132" i="4"/>
  <c r="B132" i="4"/>
  <c r="E132" i="4"/>
  <c r="M132" i="4"/>
  <c r="A133" i="4"/>
  <c r="B133" i="4"/>
  <c r="E133" i="4"/>
  <c r="M133" i="4"/>
  <c r="A134" i="4"/>
  <c r="B134" i="4"/>
  <c r="C134" i="4"/>
  <c r="D134" i="4"/>
  <c r="M134" i="4"/>
  <c r="A135" i="4"/>
  <c r="B135" i="4"/>
  <c r="E135" i="4"/>
  <c r="M135" i="4"/>
  <c r="A136" i="4"/>
  <c r="B136" i="4"/>
  <c r="E136" i="4"/>
  <c r="M136" i="4"/>
  <c r="A137" i="4"/>
  <c r="B137" i="4"/>
  <c r="M137" i="4"/>
  <c r="A138" i="4"/>
  <c r="B138" i="4"/>
  <c r="M138" i="4"/>
  <c r="A139" i="4"/>
  <c r="B139" i="4"/>
  <c r="M139" i="4"/>
  <c r="A140" i="4"/>
  <c r="B140" i="4"/>
  <c r="C140" i="4"/>
  <c r="D140" i="4"/>
  <c r="M140" i="4"/>
  <c r="A141" i="4"/>
  <c r="B141" i="4"/>
  <c r="E141" i="4"/>
  <c r="M141" i="4"/>
  <c r="A142" i="4"/>
  <c r="B142" i="4"/>
  <c r="E142" i="4"/>
  <c r="M142" i="4"/>
  <c r="A143" i="4"/>
  <c r="B143" i="4"/>
  <c r="E143" i="4"/>
  <c r="M143" i="4"/>
  <c r="A144" i="4"/>
  <c r="B144" i="4"/>
  <c r="E144" i="4"/>
  <c r="M144" i="4"/>
  <c r="A145" i="4"/>
  <c r="B145" i="4"/>
  <c r="E145" i="4"/>
  <c r="M145" i="4"/>
  <c r="A146" i="4"/>
  <c r="B146" i="4"/>
  <c r="E146" i="4"/>
  <c r="M146" i="4"/>
  <c r="A147" i="4"/>
  <c r="B147" i="4"/>
  <c r="C147" i="4"/>
  <c r="D147" i="4"/>
  <c r="M147" i="4"/>
  <c r="A148" i="4"/>
  <c r="B148" i="4"/>
  <c r="M148" i="4"/>
  <c r="A149" i="4"/>
  <c r="B149" i="4"/>
  <c r="E149" i="4"/>
  <c r="M149" i="4"/>
  <c r="A150" i="4"/>
  <c r="B150" i="4"/>
  <c r="C150" i="4"/>
  <c r="D150" i="4"/>
  <c r="M150" i="4"/>
  <c r="A151" i="4"/>
  <c r="B151" i="4"/>
  <c r="E151" i="4"/>
  <c r="M151" i="4"/>
  <c r="A152" i="4"/>
  <c r="B152" i="4"/>
  <c r="E152" i="4"/>
  <c r="M152" i="4"/>
  <c r="A153" i="4"/>
  <c r="B153" i="4"/>
  <c r="C153" i="4"/>
  <c r="D153" i="4"/>
  <c r="M153" i="4"/>
  <c r="A154" i="4"/>
  <c r="B154" i="4"/>
  <c r="E154" i="4"/>
  <c r="M154" i="4"/>
  <c r="A155" i="4"/>
  <c r="B155" i="4"/>
  <c r="E155" i="4"/>
  <c r="M155" i="4"/>
  <c r="A160" i="4"/>
  <c r="A586" i="4" s="1"/>
  <c r="A1012" i="4" s="1"/>
  <c r="A1438" i="4" s="1"/>
  <c r="B160" i="4"/>
  <c r="B586" i="4" s="1"/>
  <c r="B1012" i="4" s="1"/>
  <c r="B1438" i="4" s="1"/>
  <c r="C160" i="4"/>
  <c r="C586" i="4" s="1"/>
  <c r="C1012" i="4" s="1"/>
  <c r="C1438" i="4" s="1"/>
  <c r="D160" i="4"/>
  <c r="D586" i="4" s="1"/>
  <c r="D1012" i="4" s="1"/>
  <c r="D1438" i="4" s="1"/>
  <c r="E160" i="4"/>
  <c r="E586" i="4" s="1"/>
  <c r="E1012" i="4" s="1"/>
  <c r="E1438" i="4" s="1"/>
  <c r="M160" i="4"/>
  <c r="G586" i="4" s="1"/>
  <c r="A161" i="4"/>
  <c r="A587" i="4" s="1"/>
  <c r="A1013" i="4" s="1"/>
  <c r="A1439" i="4" s="1"/>
  <c r="B161" i="4"/>
  <c r="B587" i="4" s="1"/>
  <c r="B1013" i="4" s="1"/>
  <c r="B1439" i="4" s="1"/>
  <c r="C161" i="4"/>
  <c r="C587" i="4" s="1"/>
  <c r="C1013" i="4" s="1"/>
  <c r="C1439" i="4" s="1"/>
  <c r="D161" i="4"/>
  <c r="D587" i="4" s="1"/>
  <c r="D1013" i="4" s="1"/>
  <c r="D1439" i="4" s="1"/>
  <c r="M161" i="4"/>
  <c r="G587" i="4" s="1"/>
  <c r="A162" i="4"/>
  <c r="A588" i="4" s="1"/>
  <c r="A1014" i="4" s="1"/>
  <c r="A1440" i="4" s="1"/>
  <c r="B162" i="4"/>
  <c r="B588" i="4" s="1"/>
  <c r="B1014" i="4" s="1"/>
  <c r="B1440" i="4" s="1"/>
  <c r="D162" i="4"/>
  <c r="D588" i="4" s="1"/>
  <c r="D1014" i="4" s="1"/>
  <c r="D1440" i="4" s="1"/>
  <c r="E162" i="4"/>
  <c r="E588" i="4" s="1"/>
  <c r="E1014" i="4" s="1"/>
  <c r="E1440" i="4" s="1"/>
  <c r="M162" i="4"/>
  <c r="G588" i="4" s="1"/>
  <c r="A163" i="4"/>
  <c r="A589" i="4" s="1"/>
  <c r="A1015" i="4" s="1"/>
  <c r="A1441" i="4" s="1"/>
  <c r="B163" i="4"/>
  <c r="B589" i="4" s="1"/>
  <c r="B1015" i="4" s="1"/>
  <c r="B1441" i="4" s="1"/>
  <c r="D163" i="4"/>
  <c r="D589" i="4" s="1"/>
  <c r="D1015" i="4" s="1"/>
  <c r="D1441" i="4" s="1"/>
  <c r="E163" i="4"/>
  <c r="E589" i="4" s="1"/>
  <c r="E1015" i="4" s="1"/>
  <c r="E1441" i="4" s="1"/>
  <c r="M163" i="4"/>
  <c r="G589" i="4" s="1"/>
  <c r="A164" i="4"/>
  <c r="A590" i="4" s="1"/>
  <c r="A1016" i="4" s="1"/>
  <c r="A1442" i="4" s="1"/>
  <c r="B164" i="4"/>
  <c r="B590" i="4" s="1"/>
  <c r="B1016" i="4" s="1"/>
  <c r="B1442" i="4" s="1"/>
  <c r="D164" i="4"/>
  <c r="D590" i="4" s="1"/>
  <c r="D1016" i="4" s="1"/>
  <c r="D1442" i="4" s="1"/>
  <c r="E164" i="4"/>
  <c r="E590" i="4" s="1"/>
  <c r="E1016" i="4" s="1"/>
  <c r="E1442" i="4" s="1"/>
  <c r="M164" i="4"/>
  <c r="G590" i="4" s="1"/>
  <c r="B1866" i="4" l="1"/>
  <c r="B2292" i="4" s="1"/>
  <c r="B2718" i="4" s="1"/>
  <c r="B3144" i="4" s="1"/>
  <c r="A1864" i="4"/>
  <c r="A2290" i="4" s="1"/>
  <c r="A2716" i="4" s="1"/>
  <c r="A3142" i="4" s="1"/>
  <c r="D1868" i="4"/>
  <c r="D2294" i="4" s="1"/>
  <c r="D2720" i="4" s="1"/>
  <c r="D3146" i="4" s="1"/>
  <c r="F2092" i="4"/>
  <c r="F2518" i="4" s="1"/>
  <c r="F2944" i="4" s="1"/>
  <c r="E1864" i="4"/>
  <c r="E2290" i="4" s="1"/>
  <c r="E2716" i="4" s="1"/>
  <c r="E3142" i="4" s="1"/>
  <c r="G2092" i="4"/>
  <c r="G2518" i="4" s="1"/>
  <c r="G2944" i="4" s="1"/>
  <c r="G3370" i="4" s="1"/>
  <c r="F2133" i="4"/>
  <c r="F2559" i="4" s="1"/>
  <c r="F2985" i="4" s="1"/>
  <c r="F3411" i="4" s="1"/>
  <c r="F2095" i="4"/>
  <c r="F2521" i="4" s="1"/>
  <c r="F2947" i="4" s="1"/>
  <c r="F3373" i="4" s="1"/>
  <c r="B1867" i="4"/>
  <c r="B2293" i="4" s="1"/>
  <c r="B2719" i="4" s="1"/>
  <c r="B3145" i="4" s="1"/>
  <c r="F2132" i="4"/>
  <c r="F2558" i="4" s="1"/>
  <c r="F2984" i="4" s="1"/>
  <c r="F3410" i="4" s="1"/>
  <c r="F2093" i="4"/>
  <c r="F2519" i="4" s="1"/>
  <c r="F2945" i="4" s="1"/>
  <c r="F3371" i="4" s="1"/>
  <c r="G2096" i="4"/>
  <c r="G2522" i="4" s="1"/>
  <c r="G2948" i="4" s="1"/>
  <c r="G3374" i="4" s="1"/>
  <c r="D1867" i="4"/>
  <c r="D2293" i="4" s="1"/>
  <c r="D2719" i="4" s="1"/>
  <c r="D3145" i="4" s="1"/>
  <c r="G2097" i="4"/>
  <c r="G2523" i="4" s="1"/>
  <c r="G2949" i="4" s="1"/>
  <c r="G3375" i="4" s="1"/>
  <c r="A1866" i="4"/>
  <c r="A2292" i="4" s="1"/>
  <c r="A2718" i="4" s="1"/>
  <c r="A3144" i="4" s="1"/>
  <c r="F2097" i="4"/>
  <c r="F2523" i="4" s="1"/>
  <c r="A1867" i="4"/>
  <c r="A2293" i="4" s="1"/>
  <c r="A2719" i="4" s="1"/>
  <c r="A3145" i="4" s="1"/>
  <c r="D1865" i="4"/>
  <c r="D2291" i="4" s="1"/>
  <c r="D2717" i="4" s="1"/>
  <c r="D3143" i="4" s="1"/>
  <c r="E1866" i="4"/>
  <c r="E2292" i="4" s="1"/>
  <c r="E2718" i="4" s="1"/>
  <c r="E3144" i="4" s="1"/>
  <c r="C1865" i="4"/>
  <c r="C2291" i="4" s="1"/>
  <c r="C2717" i="4" s="1"/>
  <c r="C3143" i="4" s="1"/>
  <c r="C1864" i="4"/>
  <c r="C2290" i="4" s="1"/>
  <c r="C2716" i="4" s="1"/>
  <c r="C3142" i="4" s="1"/>
  <c r="G2095" i="4"/>
  <c r="G2521" i="4" s="1"/>
  <c r="G2947" i="4" s="1"/>
  <c r="G3373" i="4" s="1"/>
  <c r="F2134" i="4"/>
  <c r="F2560" i="4" s="1"/>
  <c r="F2986" i="4" s="1"/>
  <c r="F3412" i="4" s="1"/>
  <c r="F2096" i="4"/>
  <c r="G2098" i="4"/>
  <c r="E1868" i="4"/>
  <c r="E2294" i="4" s="1"/>
  <c r="E2720" i="4" s="1"/>
  <c r="E3146" i="4" s="1"/>
  <c r="A1865" i="4"/>
  <c r="A2291" i="4" s="1"/>
  <c r="A2717" i="4" s="1"/>
  <c r="A3143" i="4" s="1"/>
  <c r="G2099" i="4"/>
  <c r="B1868" i="4"/>
  <c r="B2294" i="4" s="1"/>
  <c r="B2720" i="4" s="1"/>
  <c r="B3146" i="4" s="1"/>
  <c r="A1868" i="4"/>
  <c r="A2294" i="4" s="1"/>
  <c r="A2720" i="4" s="1"/>
  <c r="A3146" i="4" s="1"/>
  <c r="D1864" i="4"/>
  <c r="D2290" i="4" s="1"/>
  <c r="D2716" i="4" s="1"/>
  <c r="D3142" i="4" s="1"/>
  <c r="E1867" i="4"/>
  <c r="E2293" i="4" s="1"/>
  <c r="E2719" i="4" s="1"/>
  <c r="E3145" i="4" s="1"/>
  <c r="D1866" i="4"/>
  <c r="D2292" i="4" s="1"/>
  <c r="D2718" i="4" s="1"/>
  <c r="D3144" i="4" s="1"/>
  <c r="B1865" i="4"/>
  <c r="B2291" i="4" s="1"/>
  <c r="B2717" i="4" s="1"/>
  <c r="B3143" i="4" s="1"/>
  <c r="B1864" i="4"/>
  <c r="B2290" i="4" s="1"/>
  <c r="B2716" i="4" s="1"/>
  <c r="B3142" i="4" s="1"/>
  <c r="F2130" i="4"/>
  <c r="F2556" i="4" s="1"/>
  <c r="F2982" i="4" s="1"/>
  <c r="F3408" i="4" s="1"/>
  <c r="F2094" i="4"/>
  <c r="F2520" i="4" s="1"/>
  <c r="F2946" i="4" s="1"/>
  <c r="F3372" i="4" s="1"/>
  <c r="F2131" i="4"/>
  <c r="F2557" i="4" s="1"/>
  <c r="F2983" i="4" s="1"/>
  <c r="F3409" i="4" s="1"/>
  <c r="H1673" i="4"/>
  <c r="N1673" i="4" s="1"/>
  <c r="H1672" i="4"/>
  <c r="N1672" i="4" s="1"/>
  <c r="H1670" i="4"/>
  <c r="N1670" i="4" s="1"/>
  <c r="H1671" i="4"/>
  <c r="N1671" i="4" s="1"/>
  <c r="H1666" i="4"/>
  <c r="N1666" i="4" s="1"/>
  <c r="H1669" i="4"/>
  <c r="N1669" i="4" s="1"/>
  <c r="H1244" i="4"/>
  <c r="N1244" i="4" s="1"/>
  <c r="H586" i="4"/>
  <c r="N586" i="4" s="1"/>
  <c r="G1012" i="4"/>
  <c r="E1242" i="4"/>
  <c r="E1668" i="4" s="1"/>
  <c r="D1241" i="4"/>
  <c r="D1667" i="4" s="1"/>
  <c r="D1240" i="4"/>
  <c r="D1666" i="4" s="1"/>
  <c r="D1282" i="4"/>
  <c r="D1708" i="4" s="1"/>
  <c r="B1281" i="4"/>
  <c r="B1707" i="4" s="1"/>
  <c r="E1243" i="4"/>
  <c r="E1669" i="4" s="1"/>
  <c r="D1242" i="4"/>
  <c r="D1668" i="4" s="1"/>
  <c r="C1241" i="4"/>
  <c r="C1667" i="4" s="1"/>
  <c r="C1240" i="4"/>
  <c r="C1666" i="4" s="1"/>
  <c r="B1282" i="4"/>
  <c r="B1708" i="4" s="1"/>
  <c r="A1281" i="4"/>
  <c r="A1707" i="4" s="1"/>
  <c r="D1243" i="4"/>
  <c r="D1669" i="4" s="1"/>
  <c r="C1242" i="4"/>
  <c r="C1668" i="4" s="1"/>
  <c r="B1241" i="4"/>
  <c r="B1667" i="4" s="1"/>
  <c r="B1240" i="4"/>
  <c r="B1666" i="4" s="1"/>
  <c r="A1282" i="4"/>
  <c r="A1708" i="4" s="1"/>
  <c r="C1282" i="4"/>
  <c r="C1708" i="4" s="1"/>
  <c r="C1243" i="4"/>
  <c r="C1669" i="4" s="1"/>
  <c r="B1242" i="4"/>
  <c r="B1668" i="4" s="1"/>
  <c r="A1241" i="4"/>
  <c r="A1667" i="4" s="1"/>
  <c r="A1240" i="4"/>
  <c r="A1666" i="4" s="1"/>
  <c r="E1281" i="4"/>
  <c r="E1707" i="4" s="1"/>
  <c r="H1245" i="4"/>
  <c r="N1245" i="4" s="1"/>
  <c r="H1243" i="4"/>
  <c r="N1243" i="4" s="1"/>
  <c r="H587" i="4"/>
  <c r="N587" i="4" s="1"/>
  <c r="G1013" i="4"/>
  <c r="H588" i="4"/>
  <c r="N588" i="4" s="1"/>
  <c r="G1014" i="4"/>
  <c r="H589" i="4"/>
  <c r="N589" i="4" s="1"/>
  <c r="G1015" i="4"/>
  <c r="H590" i="4"/>
  <c r="N590" i="4" s="1"/>
  <c r="G1016" i="4"/>
  <c r="B1243" i="4"/>
  <c r="B1669" i="4" s="1"/>
  <c r="A1242" i="4"/>
  <c r="A1668" i="4" s="1"/>
  <c r="D1281" i="4"/>
  <c r="D1707" i="4" s="1"/>
  <c r="H1240" i="4"/>
  <c r="N1240" i="4" s="1"/>
  <c r="H1247" i="4"/>
  <c r="N1247" i="4" s="1"/>
  <c r="A1243" i="4"/>
  <c r="A1669" i="4" s="1"/>
  <c r="E1241" i="4"/>
  <c r="E1667" i="4" s="1"/>
  <c r="E1240" i="4"/>
  <c r="E1666" i="4" s="1"/>
  <c r="E1282" i="4"/>
  <c r="E1708" i="4" s="1"/>
  <c r="C1281" i="4"/>
  <c r="C1707" i="4" s="1"/>
  <c r="H1246" i="4"/>
  <c r="N1246" i="4" s="1"/>
  <c r="H817" i="4"/>
  <c r="N817" i="4" s="1"/>
  <c r="H814" i="4"/>
  <c r="N814" i="4" s="1"/>
  <c r="H429" i="4"/>
  <c r="H430" i="4"/>
  <c r="H388" i="4"/>
  <c r="N388" i="4" s="1"/>
  <c r="H391" i="4"/>
  <c r="N391" i="4" s="1"/>
  <c r="H389" i="4"/>
  <c r="H390" i="4"/>
  <c r="H125" i="4"/>
  <c r="N125" i="4" s="1"/>
  <c r="H123" i="4"/>
  <c r="N123" i="4" s="1"/>
  <c r="H121" i="4"/>
  <c r="N121" i="4" s="1"/>
  <c r="H139" i="4"/>
  <c r="N139" i="4" s="1"/>
  <c r="H129" i="4"/>
  <c r="N129" i="4" s="1"/>
  <c r="H137" i="4"/>
  <c r="N137" i="4" s="1"/>
  <c r="H135" i="4"/>
  <c r="N135" i="4" s="1"/>
  <c r="H131" i="4"/>
  <c r="N131" i="4" s="1"/>
  <c r="H151" i="4"/>
  <c r="N151" i="4" s="1"/>
  <c r="H149" i="4"/>
  <c r="N149" i="4" s="1"/>
  <c r="H147" i="4"/>
  <c r="N147" i="4" s="1"/>
  <c r="H145" i="4"/>
  <c r="N145" i="4" s="1"/>
  <c r="H143" i="4"/>
  <c r="N143" i="4" s="1"/>
  <c r="H141" i="4"/>
  <c r="N141" i="4" s="1"/>
  <c r="H133" i="4"/>
  <c r="N133" i="4" s="1"/>
  <c r="H127" i="4"/>
  <c r="N127" i="4" s="1"/>
  <c r="H152" i="4"/>
  <c r="N152" i="4" s="1"/>
  <c r="H150" i="4"/>
  <c r="N150" i="4" s="1"/>
  <c r="H148" i="4"/>
  <c r="N148" i="4" s="1"/>
  <c r="H144" i="4"/>
  <c r="N144" i="4" s="1"/>
  <c r="H142" i="4"/>
  <c r="N142" i="4" s="1"/>
  <c r="H140" i="4"/>
  <c r="N140" i="4" s="1"/>
  <c r="H138" i="4"/>
  <c r="N138" i="4" s="1"/>
  <c r="H136" i="4"/>
  <c r="N136" i="4" s="1"/>
  <c r="H134" i="4"/>
  <c r="N134" i="4" s="1"/>
  <c r="H132" i="4"/>
  <c r="N132" i="4" s="1"/>
  <c r="H130" i="4"/>
  <c r="N130" i="4" s="1"/>
  <c r="H128" i="4"/>
  <c r="N128" i="4" s="1"/>
  <c r="H126" i="4"/>
  <c r="N126" i="4" s="1"/>
  <c r="H124" i="4"/>
  <c r="N124" i="4" s="1"/>
  <c r="H122" i="4"/>
  <c r="N122" i="4" s="1"/>
  <c r="H120" i="4"/>
  <c r="N120" i="4" s="1"/>
  <c r="H146" i="4"/>
  <c r="N146" i="4" s="1"/>
  <c r="H164" i="4"/>
  <c r="N164" i="4" s="1"/>
  <c r="H162" i="4"/>
  <c r="N162" i="4" s="1"/>
  <c r="H160" i="4"/>
  <c r="N160" i="4" s="1"/>
  <c r="H155" i="4"/>
  <c r="N155" i="4" s="1"/>
  <c r="H153" i="4"/>
  <c r="N153" i="4" s="1"/>
  <c r="H163" i="4"/>
  <c r="N163" i="4" s="1"/>
  <c r="H161" i="4"/>
  <c r="N161" i="4" s="1"/>
  <c r="H154" i="4"/>
  <c r="N154" i="4" s="1"/>
  <c r="H2944" i="4" l="1"/>
  <c r="N2944" i="4" s="1"/>
  <c r="F3370" i="4"/>
  <c r="H3370" i="4" s="1"/>
  <c r="N3370" i="4" s="1"/>
  <c r="H3373" i="4"/>
  <c r="N3373" i="4" s="1"/>
  <c r="H2523" i="4"/>
  <c r="N2523" i="4" s="1"/>
  <c r="F2949" i="4"/>
  <c r="H2947" i="4"/>
  <c r="N2947" i="4" s="1"/>
  <c r="H2518" i="4"/>
  <c r="N2518" i="4" s="1"/>
  <c r="H2099" i="4"/>
  <c r="N2099" i="4" s="1"/>
  <c r="G2525" i="4"/>
  <c r="H2521" i="4"/>
  <c r="N2521" i="4" s="1"/>
  <c r="H2098" i="4"/>
  <c r="N2098" i="4" s="1"/>
  <c r="G2524" i="4"/>
  <c r="H2096" i="4"/>
  <c r="N2096" i="4" s="1"/>
  <c r="F2522" i="4"/>
  <c r="H2095" i="4"/>
  <c r="N2095" i="4" s="1"/>
  <c r="A2094" i="4"/>
  <c r="A2520" i="4" s="1"/>
  <c r="A2946" i="4" s="1"/>
  <c r="A3372" i="4" s="1"/>
  <c r="D2134" i="4"/>
  <c r="D2560" i="4" s="1"/>
  <c r="D2986" i="4" s="1"/>
  <c r="D3412" i="4" s="1"/>
  <c r="A2092" i="4"/>
  <c r="A2518" i="4" s="1"/>
  <c r="A2944" i="4" s="1"/>
  <c r="A3370" i="4" s="1"/>
  <c r="A2095" i="4"/>
  <c r="A2521" i="4" s="1"/>
  <c r="A2947" i="4" s="1"/>
  <c r="A3373" i="4" s="1"/>
  <c r="A2093" i="4"/>
  <c r="A2519" i="4" s="1"/>
  <c r="A2945" i="4" s="1"/>
  <c r="A3371" i="4" s="1"/>
  <c r="B2093" i="4"/>
  <c r="B2519" i="4" s="1"/>
  <c r="B2945" i="4" s="1"/>
  <c r="B3371" i="4" s="1"/>
  <c r="C2093" i="4"/>
  <c r="C2519" i="4" s="1"/>
  <c r="C2945" i="4" s="1"/>
  <c r="C3371" i="4" s="1"/>
  <c r="D2093" i="4"/>
  <c r="D2519" i="4" s="1"/>
  <c r="D2945" i="4" s="1"/>
  <c r="D3371" i="4" s="1"/>
  <c r="H2097" i="4"/>
  <c r="N2097" i="4" s="1"/>
  <c r="A2134" i="4"/>
  <c r="A2560" i="4" s="1"/>
  <c r="A2986" i="4" s="1"/>
  <c r="A3412" i="4" s="1"/>
  <c r="B2092" i="4"/>
  <c r="B2518" i="4" s="1"/>
  <c r="B2944" i="4" s="1"/>
  <c r="B3370" i="4" s="1"/>
  <c r="B2094" i="4"/>
  <c r="B2520" i="4" s="1"/>
  <c r="B2946" i="4" s="1"/>
  <c r="B3372" i="4" s="1"/>
  <c r="C2094" i="4"/>
  <c r="C2520" i="4" s="1"/>
  <c r="C2946" i="4" s="1"/>
  <c r="C3372" i="4" s="1"/>
  <c r="D2094" i="4"/>
  <c r="D2520" i="4" s="1"/>
  <c r="D2946" i="4" s="1"/>
  <c r="D3372" i="4" s="1"/>
  <c r="E2094" i="4"/>
  <c r="E2520" i="4" s="1"/>
  <c r="E2946" i="4" s="1"/>
  <c r="E3372" i="4" s="1"/>
  <c r="E2092" i="4"/>
  <c r="E2518" i="4" s="1"/>
  <c r="E2944" i="4" s="1"/>
  <c r="E3370" i="4" s="1"/>
  <c r="E2133" i="4"/>
  <c r="E2559" i="4" s="1"/>
  <c r="E2985" i="4" s="1"/>
  <c r="E3411" i="4" s="1"/>
  <c r="E2093" i="4"/>
  <c r="E2519" i="4" s="1"/>
  <c r="E2945" i="4" s="1"/>
  <c r="E3371" i="4" s="1"/>
  <c r="C2092" i="4"/>
  <c r="C2518" i="4" s="1"/>
  <c r="C2944" i="4" s="1"/>
  <c r="C3370" i="4" s="1"/>
  <c r="C2133" i="4"/>
  <c r="C2559" i="4" s="1"/>
  <c r="C2985" i="4" s="1"/>
  <c r="C3411" i="4" s="1"/>
  <c r="C2095" i="4"/>
  <c r="C2521" i="4" s="1"/>
  <c r="C2947" i="4" s="1"/>
  <c r="C3373" i="4" s="1"/>
  <c r="D2095" i="4"/>
  <c r="D2521" i="4" s="1"/>
  <c r="D2947" i="4" s="1"/>
  <c r="D3373" i="4" s="1"/>
  <c r="E2095" i="4"/>
  <c r="E2521" i="4" s="1"/>
  <c r="E2947" i="4" s="1"/>
  <c r="E3373" i="4" s="1"/>
  <c r="H2092" i="4"/>
  <c r="N2092" i="4" s="1"/>
  <c r="B2134" i="4"/>
  <c r="B2560" i="4" s="1"/>
  <c r="B2986" i="4" s="1"/>
  <c r="B3412" i="4" s="1"/>
  <c r="B2095" i="4"/>
  <c r="B2521" i="4" s="1"/>
  <c r="B2947" i="4" s="1"/>
  <c r="B3373" i="4" s="1"/>
  <c r="D2092" i="4"/>
  <c r="D2518" i="4" s="1"/>
  <c r="D2944" i="4" s="1"/>
  <c r="D3370" i="4" s="1"/>
  <c r="E2134" i="4"/>
  <c r="E2560" i="4" s="1"/>
  <c r="E2986" i="4" s="1"/>
  <c r="E3412" i="4" s="1"/>
  <c r="D2133" i="4"/>
  <c r="D2559" i="4" s="1"/>
  <c r="D2985" i="4" s="1"/>
  <c r="D3411" i="4" s="1"/>
  <c r="C2134" i="4"/>
  <c r="C2560" i="4" s="1"/>
  <c r="C2986" i="4" s="1"/>
  <c r="C3412" i="4" s="1"/>
  <c r="A2133" i="4"/>
  <c r="A2559" i="4" s="1"/>
  <c r="A2985" i="4" s="1"/>
  <c r="A3411" i="4" s="1"/>
  <c r="B2133" i="4"/>
  <c r="B2559" i="4" s="1"/>
  <c r="B2985" i="4" s="1"/>
  <c r="B3411" i="4" s="1"/>
  <c r="H1014" i="4"/>
  <c r="N1014" i="4" s="1"/>
  <c r="G1440" i="4"/>
  <c r="G1866" i="4" s="1"/>
  <c r="H1016" i="4"/>
  <c r="N1016" i="4" s="1"/>
  <c r="G1442" i="4"/>
  <c r="G1868" i="4" s="1"/>
  <c r="H1013" i="4"/>
  <c r="N1013" i="4" s="1"/>
  <c r="G1439" i="4"/>
  <c r="G1865" i="4" s="1"/>
  <c r="H1015" i="4"/>
  <c r="N1015" i="4" s="1"/>
  <c r="G1441" i="4"/>
  <c r="G1867" i="4" s="1"/>
  <c r="H1012" i="4"/>
  <c r="N1012" i="4" s="1"/>
  <c r="G1438" i="4"/>
  <c r="G1864" i="4" s="1"/>
  <c r="A11" i="2"/>
  <c r="B11" i="2"/>
  <c r="C11" i="2"/>
  <c r="M11" i="2" s="1"/>
  <c r="I11" i="2"/>
  <c r="J11" i="2"/>
  <c r="L11" i="2"/>
  <c r="A12" i="2"/>
  <c r="B12" i="2"/>
  <c r="C12" i="2"/>
  <c r="M12" i="2" s="1"/>
  <c r="I12" i="2"/>
  <c r="J12" i="2"/>
  <c r="L12" i="2"/>
  <c r="A13" i="2"/>
  <c r="B13" i="2"/>
  <c r="C13" i="2"/>
  <c r="M13" i="2" s="1"/>
  <c r="I13" i="2"/>
  <c r="J13" i="2"/>
  <c r="L13" i="2"/>
  <c r="A14" i="2"/>
  <c r="B14" i="2"/>
  <c r="C14" i="2"/>
  <c r="M14" i="2" s="1"/>
  <c r="I14" i="2"/>
  <c r="J14" i="2"/>
  <c r="L14" i="2"/>
  <c r="A15" i="2"/>
  <c r="B15" i="2"/>
  <c r="C15" i="2"/>
  <c r="M15" i="2" s="1"/>
  <c r="D15" i="2"/>
  <c r="E15" i="2"/>
  <c r="G15" i="2" s="1"/>
  <c r="I15" i="2"/>
  <c r="J15" i="2"/>
  <c r="L15" i="2"/>
  <c r="A16" i="2"/>
  <c r="B16" i="2"/>
  <c r="C16" i="2"/>
  <c r="M16" i="2" s="1"/>
  <c r="I16" i="2"/>
  <c r="J16" i="2"/>
  <c r="L16" i="2"/>
  <c r="A17" i="2"/>
  <c r="B17" i="2"/>
  <c r="C17" i="2"/>
  <c r="M17" i="2" s="1"/>
  <c r="I17" i="2"/>
  <c r="J17" i="2"/>
  <c r="L17" i="2"/>
  <c r="A18" i="2"/>
  <c r="B18" i="2"/>
  <c r="C18" i="2"/>
  <c r="M18" i="2" s="1"/>
  <c r="D18" i="2"/>
  <c r="E18" i="2"/>
  <c r="G18" i="2" s="1"/>
  <c r="I18" i="2"/>
  <c r="J18" i="2"/>
  <c r="L18" i="2"/>
  <c r="A19" i="2"/>
  <c r="B19" i="2"/>
  <c r="C19" i="2"/>
  <c r="M19" i="2" s="1"/>
  <c r="I19" i="2"/>
  <c r="J19" i="2"/>
  <c r="L19" i="2"/>
  <c r="A20" i="2"/>
  <c r="B20" i="2"/>
  <c r="C20" i="2"/>
  <c r="M20" i="2" s="1"/>
  <c r="D20" i="2"/>
  <c r="E20" i="2"/>
  <c r="G20" i="2" s="1"/>
  <c r="I20" i="2"/>
  <c r="J20" i="2"/>
  <c r="L20" i="2"/>
  <c r="A21" i="2"/>
  <c r="B21" i="2"/>
  <c r="C21" i="2"/>
  <c r="I21" i="2"/>
  <c r="J21" i="2"/>
  <c r="L21" i="2"/>
  <c r="A22" i="2"/>
  <c r="B22" i="2"/>
  <c r="C22" i="2"/>
  <c r="I22" i="2"/>
  <c r="J22" i="2"/>
  <c r="L22" i="2"/>
  <c r="A23" i="2"/>
  <c r="B23" i="2"/>
  <c r="C23" i="2"/>
  <c r="I23" i="2"/>
  <c r="J23" i="2"/>
  <c r="L23" i="2"/>
  <c r="A24" i="2"/>
  <c r="B24" i="2"/>
  <c r="C24" i="2"/>
  <c r="M24" i="2" s="1"/>
  <c r="D24" i="2"/>
  <c r="E24" i="2"/>
  <c r="G24" i="2" s="1"/>
  <c r="I24" i="2"/>
  <c r="J24" i="2"/>
  <c r="L24" i="2"/>
  <c r="A25" i="2"/>
  <c r="B25" i="2"/>
  <c r="C25" i="2"/>
  <c r="I25" i="2"/>
  <c r="J25" i="2"/>
  <c r="L25" i="2"/>
  <c r="A26" i="2"/>
  <c r="B26" i="2"/>
  <c r="C26" i="2"/>
  <c r="I26" i="2"/>
  <c r="J26" i="2"/>
  <c r="L26" i="2"/>
  <c r="A27" i="2"/>
  <c r="B27" i="2"/>
  <c r="C27" i="2"/>
  <c r="I27" i="2"/>
  <c r="J27" i="2"/>
  <c r="L27" i="2"/>
  <c r="A28" i="2"/>
  <c r="B28" i="2"/>
  <c r="C28" i="2"/>
  <c r="M28" i="2" s="1"/>
  <c r="D28" i="2"/>
  <c r="E28" i="2"/>
  <c r="G28" i="2" s="1"/>
  <c r="I28" i="2"/>
  <c r="J28" i="2"/>
  <c r="L28" i="2"/>
  <c r="A29" i="2"/>
  <c r="B29" i="2"/>
  <c r="C29" i="2"/>
  <c r="M29" i="2" s="1"/>
  <c r="I29" i="2"/>
  <c r="J29" i="2"/>
  <c r="L29" i="2"/>
  <c r="A30" i="2"/>
  <c r="B30" i="2"/>
  <c r="C30" i="2"/>
  <c r="M30" i="2" s="1"/>
  <c r="D30" i="2"/>
  <c r="E30" i="2"/>
  <c r="G30" i="2" s="1"/>
  <c r="I30" i="2"/>
  <c r="J30" i="2"/>
  <c r="L30" i="2"/>
  <c r="A31" i="2"/>
  <c r="B31" i="2"/>
  <c r="C31" i="2"/>
  <c r="M31" i="2" s="1"/>
  <c r="I31" i="2"/>
  <c r="J31" i="2"/>
  <c r="L31" i="2"/>
  <c r="A32" i="2"/>
  <c r="B32" i="2"/>
  <c r="C32" i="2"/>
  <c r="M32" i="2" s="1"/>
  <c r="I32" i="2"/>
  <c r="J32" i="2"/>
  <c r="L32" i="2"/>
  <c r="A33" i="2"/>
  <c r="B33" i="2"/>
  <c r="C33" i="2"/>
  <c r="M33" i="2" s="1"/>
  <c r="I33" i="2"/>
  <c r="J33" i="2"/>
  <c r="L33" i="2"/>
  <c r="A34" i="2"/>
  <c r="B34" i="2"/>
  <c r="C34" i="2"/>
  <c r="M34" i="2" s="1"/>
  <c r="I34" i="2"/>
  <c r="J34" i="2"/>
  <c r="L34" i="2"/>
  <c r="A35" i="2"/>
  <c r="B35" i="2"/>
  <c r="C35" i="2"/>
  <c r="M35" i="2" s="1"/>
  <c r="D35" i="2"/>
  <c r="E35" i="2"/>
  <c r="G35" i="2" s="1"/>
  <c r="I35" i="2"/>
  <c r="J35" i="2"/>
  <c r="L35" i="2"/>
  <c r="A36" i="2"/>
  <c r="B36" i="2"/>
  <c r="C36" i="2"/>
  <c r="M36" i="2" s="1"/>
  <c r="I36" i="2"/>
  <c r="J36" i="2"/>
  <c r="L36" i="2"/>
  <c r="A37" i="2"/>
  <c r="B37" i="2"/>
  <c r="C37" i="2"/>
  <c r="M37" i="2" s="1"/>
  <c r="I37" i="2"/>
  <c r="J37" i="2"/>
  <c r="L37" i="2"/>
  <c r="A38" i="2"/>
  <c r="B38" i="2"/>
  <c r="C38" i="2"/>
  <c r="M38" i="2" s="1"/>
  <c r="I38" i="2"/>
  <c r="J38" i="2"/>
  <c r="L38" i="2"/>
  <c r="A39" i="2"/>
  <c r="B39" i="2"/>
  <c r="C39" i="2"/>
  <c r="M39" i="2" s="1"/>
  <c r="D39" i="2"/>
  <c r="E39" i="2"/>
  <c r="G39" i="2" s="1"/>
  <c r="I39" i="2"/>
  <c r="J39" i="2"/>
  <c r="L39" i="2"/>
  <c r="A40" i="2"/>
  <c r="B40" i="2"/>
  <c r="C40" i="2"/>
  <c r="M40" i="2" s="1"/>
  <c r="I40" i="2"/>
  <c r="J40" i="2"/>
  <c r="L40" i="2"/>
  <c r="A41" i="2"/>
  <c r="B41" i="2"/>
  <c r="C41" i="2"/>
  <c r="M41" i="2" s="1"/>
  <c r="I41" i="2"/>
  <c r="J41" i="2"/>
  <c r="L41" i="2"/>
  <c r="A42" i="2"/>
  <c r="B42" i="2"/>
  <c r="C42" i="2"/>
  <c r="M42" i="2" s="1"/>
  <c r="I42" i="2"/>
  <c r="J42" i="2"/>
  <c r="L42" i="2"/>
  <c r="A43" i="2"/>
  <c r="B43" i="2"/>
  <c r="C43" i="2"/>
  <c r="M43" i="2" s="1"/>
  <c r="I43" i="2"/>
  <c r="J43" i="2"/>
  <c r="L43" i="2"/>
  <c r="A44" i="2"/>
  <c r="B44" i="2"/>
  <c r="C44" i="2"/>
  <c r="M44" i="2" s="1"/>
  <c r="D44" i="2"/>
  <c r="E44" i="2"/>
  <c r="G44" i="2" s="1"/>
  <c r="I44" i="2"/>
  <c r="J44" i="2"/>
  <c r="L44" i="2"/>
  <c r="A45" i="2"/>
  <c r="B45" i="2"/>
  <c r="C45" i="2"/>
  <c r="M45" i="2" s="1"/>
  <c r="I45" i="2"/>
  <c r="J45" i="2"/>
  <c r="L45" i="2"/>
  <c r="A46" i="2"/>
  <c r="B46" i="2"/>
  <c r="C46" i="2"/>
  <c r="M46" i="2" s="1"/>
  <c r="I46" i="2"/>
  <c r="J46" i="2"/>
  <c r="L46" i="2"/>
  <c r="A47" i="2"/>
  <c r="B47" i="2"/>
  <c r="C47" i="2"/>
  <c r="M47" i="2" s="1"/>
  <c r="I47" i="2"/>
  <c r="J47" i="2"/>
  <c r="L47" i="2"/>
  <c r="A48" i="2"/>
  <c r="B48" i="2"/>
  <c r="C48" i="2"/>
  <c r="M48" i="2" s="1"/>
  <c r="I48" i="2"/>
  <c r="J48" i="2"/>
  <c r="L48" i="2"/>
  <c r="A49" i="2"/>
  <c r="B49" i="2"/>
  <c r="C49" i="2"/>
  <c r="M49" i="2" s="1"/>
  <c r="I49" i="2"/>
  <c r="J49" i="2"/>
  <c r="L49" i="2"/>
  <c r="A50" i="2"/>
  <c r="B50" i="2"/>
  <c r="C50" i="2"/>
  <c r="M50" i="2" s="1"/>
  <c r="I50" i="2"/>
  <c r="J50" i="2"/>
  <c r="L50" i="2"/>
  <c r="A51" i="2"/>
  <c r="B51" i="2"/>
  <c r="C51" i="2"/>
  <c r="M51" i="2" s="1"/>
  <c r="I51" i="2"/>
  <c r="J51" i="2"/>
  <c r="L51" i="2"/>
  <c r="A52" i="2"/>
  <c r="B52" i="2"/>
  <c r="C52" i="2"/>
  <c r="M52" i="2" s="1"/>
  <c r="I52" i="2"/>
  <c r="J52" i="2"/>
  <c r="L52" i="2"/>
  <c r="A53" i="2"/>
  <c r="B53" i="2"/>
  <c r="C53" i="2"/>
  <c r="M53" i="2" s="1"/>
  <c r="D53" i="2"/>
  <c r="E53" i="2"/>
  <c r="G53" i="2" s="1"/>
  <c r="I53" i="2"/>
  <c r="J53" i="2"/>
  <c r="L53" i="2"/>
  <c r="A54" i="2"/>
  <c r="B54" i="2"/>
  <c r="C54" i="2"/>
  <c r="M54" i="2" s="1"/>
  <c r="I54" i="2"/>
  <c r="J54" i="2"/>
  <c r="L54" i="2"/>
  <c r="A55" i="2"/>
  <c r="B55" i="2"/>
  <c r="C55" i="2"/>
  <c r="M55" i="2" s="1"/>
  <c r="D55" i="2"/>
  <c r="E55" i="2"/>
  <c r="G55" i="2" s="1"/>
  <c r="I55" i="2"/>
  <c r="J55" i="2"/>
  <c r="L55" i="2"/>
  <c r="A56" i="2"/>
  <c r="B56" i="2"/>
  <c r="C56" i="2"/>
  <c r="M56" i="2" s="1"/>
  <c r="I56" i="2"/>
  <c r="J56" i="2"/>
  <c r="L56" i="2"/>
  <c r="A57" i="2"/>
  <c r="B57" i="2"/>
  <c r="C57" i="2"/>
  <c r="M57" i="2" s="1"/>
  <c r="I57" i="2"/>
  <c r="J57" i="2"/>
  <c r="L57" i="2"/>
  <c r="A58" i="2"/>
  <c r="B58" i="2"/>
  <c r="C58" i="2"/>
  <c r="M58" i="2" s="1"/>
  <c r="I58" i="2"/>
  <c r="J58" i="2"/>
  <c r="L58" i="2"/>
  <c r="A59" i="2"/>
  <c r="B59" i="2"/>
  <c r="C59" i="2"/>
  <c r="M59" i="2" s="1"/>
  <c r="I59" i="2"/>
  <c r="J59" i="2"/>
  <c r="L59" i="2"/>
  <c r="A60" i="2"/>
  <c r="B60" i="2"/>
  <c r="C60" i="2"/>
  <c r="M60" i="2" s="1"/>
  <c r="I60" i="2"/>
  <c r="J60" i="2"/>
  <c r="L60" i="2"/>
  <c r="A61" i="2"/>
  <c r="B61" i="2"/>
  <c r="C61" i="2"/>
  <c r="M61" i="2" s="1"/>
  <c r="I61" i="2"/>
  <c r="J61" i="2"/>
  <c r="L61" i="2"/>
  <c r="A62" i="2"/>
  <c r="B62" i="2"/>
  <c r="C62" i="2"/>
  <c r="M62" i="2" s="1"/>
  <c r="D62" i="2"/>
  <c r="E62" i="2"/>
  <c r="G62" i="2" s="1"/>
  <c r="I62" i="2"/>
  <c r="J62" i="2"/>
  <c r="L62" i="2"/>
  <c r="A63" i="2"/>
  <c r="B63" i="2"/>
  <c r="C63" i="2"/>
  <c r="I63" i="2"/>
  <c r="J63" i="2"/>
  <c r="L63" i="2"/>
  <c r="A64" i="2"/>
  <c r="B64" i="2"/>
  <c r="C64" i="2"/>
  <c r="M64" i="2" s="1"/>
  <c r="I64" i="2"/>
  <c r="J64" i="2"/>
  <c r="L64" i="2"/>
  <c r="A65" i="2"/>
  <c r="B65" i="2"/>
  <c r="C65" i="2"/>
  <c r="M65" i="2" s="1"/>
  <c r="D65" i="2"/>
  <c r="E65" i="2"/>
  <c r="G65" i="2" s="1"/>
  <c r="I65" i="2"/>
  <c r="J65" i="2"/>
  <c r="L65" i="2"/>
  <c r="A66" i="2"/>
  <c r="B66" i="2"/>
  <c r="C66" i="2"/>
  <c r="M66" i="2" s="1"/>
  <c r="I66" i="2"/>
  <c r="J66" i="2"/>
  <c r="L66" i="2"/>
  <c r="A67" i="2"/>
  <c r="B67" i="2"/>
  <c r="C67" i="2"/>
  <c r="M67" i="2" s="1"/>
  <c r="I67" i="2"/>
  <c r="J67" i="2"/>
  <c r="L67" i="2"/>
  <c r="A68" i="2"/>
  <c r="B68" i="2"/>
  <c r="C68" i="2"/>
  <c r="M68" i="2" s="1"/>
  <c r="I68" i="2"/>
  <c r="J68" i="2"/>
  <c r="L68" i="2"/>
  <c r="A69" i="2"/>
  <c r="B69" i="2"/>
  <c r="C69" i="2"/>
  <c r="M69" i="2" s="1"/>
  <c r="D69" i="2"/>
  <c r="E69" i="2"/>
  <c r="G69" i="2" s="1"/>
  <c r="I69" i="2"/>
  <c r="J69" i="2"/>
  <c r="L69" i="2"/>
  <c r="A70" i="2"/>
  <c r="B70" i="2"/>
  <c r="C70" i="2"/>
  <c r="I70" i="2"/>
  <c r="J70" i="2"/>
  <c r="L70" i="2"/>
  <c r="A71" i="2"/>
  <c r="B71" i="2"/>
  <c r="C71" i="2"/>
  <c r="M71" i="2" s="1"/>
  <c r="I71" i="2"/>
  <c r="J71" i="2"/>
  <c r="L71" i="2"/>
  <c r="A72" i="2"/>
  <c r="B72" i="2"/>
  <c r="C72" i="2"/>
  <c r="M72" i="2" s="1"/>
  <c r="D72" i="2"/>
  <c r="E72" i="2"/>
  <c r="G72" i="2" s="1"/>
  <c r="I72" i="2"/>
  <c r="J72" i="2"/>
  <c r="L72" i="2"/>
  <c r="A73" i="2"/>
  <c r="B73" i="2"/>
  <c r="C73" i="2"/>
  <c r="M73" i="2" s="1"/>
  <c r="I73" i="2"/>
  <c r="J73" i="2"/>
  <c r="L73" i="2"/>
  <c r="A74" i="2"/>
  <c r="B74" i="2"/>
  <c r="C74" i="2"/>
  <c r="I74" i="2"/>
  <c r="J74" i="2"/>
  <c r="L74" i="2"/>
  <c r="A75" i="2"/>
  <c r="B75" i="2"/>
  <c r="C75" i="2"/>
  <c r="M75" i="2" s="1"/>
  <c r="I75" i="2"/>
  <c r="J75" i="2"/>
  <c r="L75" i="2"/>
  <c r="A76" i="2"/>
  <c r="B76" i="2"/>
  <c r="C76" i="2"/>
  <c r="M76" i="2" s="1"/>
  <c r="I76" i="2"/>
  <c r="J76" i="2"/>
  <c r="L76" i="2"/>
  <c r="A77" i="2"/>
  <c r="B77" i="2"/>
  <c r="C77" i="2"/>
  <c r="M77" i="2" s="1"/>
  <c r="D77" i="2"/>
  <c r="E77" i="2"/>
  <c r="G77" i="2" s="1"/>
  <c r="I77" i="2"/>
  <c r="J77" i="2"/>
  <c r="L77" i="2"/>
  <c r="A78" i="2"/>
  <c r="B78" i="2"/>
  <c r="C78" i="2"/>
  <c r="I78" i="2"/>
  <c r="J78" i="2"/>
  <c r="L78" i="2"/>
  <c r="A79" i="2"/>
  <c r="B79" i="2"/>
  <c r="C79" i="2"/>
  <c r="M79" i="2" s="1"/>
  <c r="I79" i="2"/>
  <c r="J79" i="2"/>
  <c r="L79" i="2"/>
  <c r="A80" i="2"/>
  <c r="B80" i="2"/>
  <c r="C80" i="2"/>
  <c r="M80" i="2" s="1"/>
  <c r="D80" i="2"/>
  <c r="E80" i="2"/>
  <c r="G80" i="2" s="1"/>
  <c r="I80" i="2"/>
  <c r="J80" i="2"/>
  <c r="L80" i="2"/>
  <c r="A81" i="2"/>
  <c r="B81" i="2"/>
  <c r="C81" i="2"/>
  <c r="I81" i="2"/>
  <c r="J81" i="2"/>
  <c r="L81" i="2"/>
  <c r="A82" i="2"/>
  <c r="B82" i="2"/>
  <c r="C82" i="2"/>
  <c r="M82" i="2" s="1"/>
  <c r="I82" i="2"/>
  <c r="J82" i="2"/>
  <c r="L82" i="2"/>
  <c r="A83" i="2"/>
  <c r="B83" i="2"/>
  <c r="C83" i="2"/>
  <c r="I83" i="2"/>
  <c r="J83" i="2"/>
  <c r="L83" i="2"/>
  <c r="A84" i="2"/>
  <c r="B84" i="2"/>
  <c r="C84" i="2"/>
  <c r="M84" i="2" s="1"/>
  <c r="D84" i="2"/>
  <c r="E84" i="2"/>
  <c r="G84" i="2" s="1"/>
  <c r="I84" i="2"/>
  <c r="J84" i="2"/>
  <c r="L84" i="2"/>
  <c r="A85" i="2"/>
  <c r="B85" i="2"/>
  <c r="C85" i="2"/>
  <c r="I85" i="2"/>
  <c r="J85" i="2"/>
  <c r="L85" i="2"/>
  <c r="A86" i="2"/>
  <c r="B86" i="2"/>
  <c r="C86" i="2"/>
  <c r="I86" i="2"/>
  <c r="J86" i="2"/>
  <c r="L86" i="2"/>
  <c r="A87" i="2"/>
  <c r="B87" i="2"/>
  <c r="C87" i="2"/>
  <c r="M87" i="2" s="1"/>
  <c r="I87" i="2"/>
  <c r="J87" i="2"/>
  <c r="L87" i="2"/>
  <c r="A88" i="2"/>
  <c r="B88" i="2"/>
  <c r="C88" i="2"/>
  <c r="M88" i="2" s="1"/>
  <c r="D88" i="2"/>
  <c r="E88" i="2"/>
  <c r="G88" i="2" s="1"/>
  <c r="I88" i="2"/>
  <c r="J88" i="2"/>
  <c r="L88" i="2"/>
  <c r="A89" i="2"/>
  <c r="B89" i="2"/>
  <c r="C89" i="2"/>
  <c r="M89" i="2" s="1"/>
  <c r="I89" i="2"/>
  <c r="J89" i="2"/>
  <c r="L89" i="2"/>
  <c r="A90" i="2"/>
  <c r="B90" i="2"/>
  <c r="C90" i="2"/>
  <c r="M90" i="2" s="1"/>
  <c r="I90" i="2"/>
  <c r="J90" i="2"/>
  <c r="L90" i="2"/>
  <c r="A91" i="2"/>
  <c r="B91" i="2"/>
  <c r="C91" i="2"/>
  <c r="I91" i="2"/>
  <c r="J91" i="2"/>
  <c r="L91" i="2"/>
  <c r="A92" i="2"/>
  <c r="B92" i="2"/>
  <c r="C92" i="2"/>
  <c r="M92" i="2" s="1"/>
  <c r="D92" i="2"/>
  <c r="E92" i="2"/>
  <c r="G92" i="2" s="1"/>
  <c r="I92" i="2"/>
  <c r="J92" i="2"/>
  <c r="L92" i="2"/>
  <c r="A93" i="2"/>
  <c r="B93" i="2"/>
  <c r="C93" i="2"/>
  <c r="I93" i="2"/>
  <c r="J93" i="2"/>
  <c r="L93" i="2"/>
  <c r="A94" i="2"/>
  <c r="B94" i="2"/>
  <c r="C94" i="2"/>
  <c r="I94" i="2"/>
  <c r="J94" i="2"/>
  <c r="L94" i="2"/>
  <c r="A95" i="2"/>
  <c r="B95" i="2"/>
  <c r="C95" i="2"/>
  <c r="M95" i="2" s="1"/>
  <c r="D95" i="2"/>
  <c r="E95" i="2"/>
  <c r="G95" i="2" s="1"/>
  <c r="I95" i="2"/>
  <c r="J95" i="2"/>
  <c r="L95" i="2"/>
  <c r="A96" i="2"/>
  <c r="B96" i="2"/>
  <c r="C96" i="2"/>
  <c r="M96" i="2" s="1"/>
  <c r="I96" i="2"/>
  <c r="J96" i="2"/>
  <c r="L96" i="2"/>
  <c r="A97" i="2"/>
  <c r="B97" i="2"/>
  <c r="C97" i="2"/>
  <c r="M97" i="2" s="1"/>
  <c r="I97" i="2"/>
  <c r="J97" i="2"/>
  <c r="L97" i="2"/>
  <c r="A98" i="2"/>
  <c r="B98" i="2"/>
  <c r="C98" i="2"/>
  <c r="M98" i="2" s="1"/>
  <c r="D98" i="2"/>
  <c r="E98" i="2"/>
  <c r="G98" i="2" s="1"/>
  <c r="I98" i="2"/>
  <c r="J98" i="2"/>
  <c r="L98" i="2"/>
  <c r="A99" i="2"/>
  <c r="B99" i="2"/>
  <c r="C99" i="2"/>
  <c r="I99" i="2"/>
  <c r="J99" i="2"/>
  <c r="L99" i="2"/>
  <c r="A100" i="2"/>
  <c r="B100" i="2"/>
  <c r="C100" i="2"/>
  <c r="M100" i="2" s="1"/>
  <c r="I100" i="2"/>
  <c r="J100" i="2"/>
  <c r="L100" i="2"/>
  <c r="A101" i="2"/>
  <c r="B101" i="2"/>
  <c r="C101" i="2"/>
  <c r="M101" i="2" s="1"/>
  <c r="D101" i="2"/>
  <c r="E101" i="2"/>
  <c r="G101" i="2" s="1"/>
  <c r="I101" i="2"/>
  <c r="J101" i="2"/>
  <c r="L101" i="2"/>
  <c r="A102" i="2"/>
  <c r="B102" i="2"/>
  <c r="C102" i="2"/>
  <c r="M102" i="2" s="1"/>
  <c r="I102" i="2"/>
  <c r="J102" i="2"/>
  <c r="L102" i="2"/>
  <c r="A103" i="2"/>
  <c r="B103" i="2"/>
  <c r="C103" i="2"/>
  <c r="M103" i="2" s="1"/>
  <c r="D103" i="2"/>
  <c r="E103" i="2"/>
  <c r="G103" i="2" s="1"/>
  <c r="I103" i="2"/>
  <c r="J103" i="2"/>
  <c r="L103" i="2"/>
  <c r="A104" i="2"/>
  <c r="B104" i="2"/>
  <c r="C104" i="2"/>
  <c r="M104" i="2" s="1"/>
  <c r="I104" i="2"/>
  <c r="J104" i="2"/>
  <c r="L104" i="2"/>
  <c r="A105" i="2"/>
  <c r="B105" i="2"/>
  <c r="C105" i="2"/>
  <c r="M105" i="2" s="1"/>
  <c r="D105" i="2"/>
  <c r="E105" i="2"/>
  <c r="G105" i="2" s="1"/>
  <c r="I105" i="2"/>
  <c r="J105" i="2"/>
  <c r="L105" i="2"/>
  <c r="A106" i="2"/>
  <c r="B106" i="2"/>
  <c r="C106" i="2"/>
  <c r="I106" i="2"/>
  <c r="J106" i="2"/>
  <c r="L106" i="2"/>
  <c r="A107" i="2"/>
  <c r="B107" i="2"/>
  <c r="C107" i="2"/>
  <c r="I107" i="2"/>
  <c r="J107" i="2"/>
  <c r="L107" i="2"/>
  <c r="A108" i="2"/>
  <c r="B108" i="2"/>
  <c r="C108" i="2"/>
  <c r="M108" i="2" s="1"/>
  <c r="I108" i="2"/>
  <c r="J108" i="2"/>
  <c r="L108" i="2"/>
  <c r="A109" i="2"/>
  <c r="B109" i="2"/>
  <c r="C109" i="2"/>
  <c r="M109" i="2" s="1"/>
  <c r="D109" i="2"/>
  <c r="E109" i="2"/>
  <c r="G109" i="2" s="1"/>
  <c r="I109" i="2"/>
  <c r="J109" i="2"/>
  <c r="L109" i="2"/>
  <c r="A110" i="2"/>
  <c r="B110" i="2"/>
  <c r="C110" i="2"/>
  <c r="I110" i="2"/>
  <c r="J110" i="2"/>
  <c r="L110" i="2"/>
  <c r="A111" i="2"/>
  <c r="B111" i="2"/>
  <c r="C111" i="2"/>
  <c r="M111" i="2" s="1"/>
  <c r="D111" i="2"/>
  <c r="E111" i="2"/>
  <c r="G111" i="2" s="1"/>
  <c r="I111" i="2"/>
  <c r="J111" i="2"/>
  <c r="L111" i="2"/>
  <c r="A112" i="2"/>
  <c r="B112" i="2"/>
  <c r="C112" i="2"/>
  <c r="M112" i="2" s="1"/>
  <c r="I112" i="2"/>
  <c r="J112" i="2"/>
  <c r="L112" i="2"/>
  <c r="A113" i="2"/>
  <c r="B113" i="2"/>
  <c r="C113" i="2"/>
  <c r="M113" i="2" s="1"/>
  <c r="D113" i="2"/>
  <c r="E113" i="2"/>
  <c r="G113" i="2" s="1"/>
  <c r="I113" i="2"/>
  <c r="J113" i="2"/>
  <c r="L113" i="2"/>
  <c r="A114" i="2"/>
  <c r="B114" i="2"/>
  <c r="C114" i="2"/>
  <c r="M114" i="2" s="1"/>
  <c r="I114" i="2"/>
  <c r="J114" i="2"/>
  <c r="L114" i="2"/>
  <c r="A115" i="2"/>
  <c r="B115" i="2"/>
  <c r="C115" i="2"/>
  <c r="M115" i="2" s="1"/>
  <c r="I115" i="2"/>
  <c r="J115" i="2"/>
  <c r="L115" i="2"/>
  <c r="A116" i="2"/>
  <c r="B116" i="2"/>
  <c r="C116" i="2"/>
  <c r="M116" i="2" s="1"/>
  <c r="D116" i="2"/>
  <c r="E116" i="2"/>
  <c r="G116" i="2" s="1"/>
  <c r="I116" i="2"/>
  <c r="J116" i="2"/>
  <c r="L116" i="2"/>
  <c r="A117" i="2"/>
  <c r="B117" i="2"/>
  <c r="C117" i="2"/>
  <c r="M117" i="2" s="1"/>
  <c r="I117" i="2"/>
  <c r="J117" i="2"/>
  <c r="L117" i="2"/>
  <c r="A118" i="2"/>
  <c r="B118" i="2"/>
  <c r="C118" i="2"/>
  <c r="M118" i="2" s="1"/>
  <c r="I118" i="2"/>
  <c r="J118" i="2"/>
  <c r="L118" i="2"/>
  <c r="A119" i="2"/>
  <c r="B119" i="2"/>
  <c r="C119" i="2"/>
  <c r="M119" i="2" s="1"/>
  <c r="I119" i="2"/>
  <c r="J119" i="2"/>
  <c r="L119" i="2"/>
  <c r="A120" i="2"/>
  <c r="B120" i="2"/>
  <c r="C120" i="2"/>
  <c r="M120" i="2" s="1"/>
  <c r="D120" i="2"/>
  <c r="E120" i="2"/>
  <c r="G120" i="2" s="1"/>
  <c r="I120" i="2"/>
  <c r="J120" i="2"/>
  <c r="L120" i="2"/>
  <c r="A121" i="2"/>
  <c r="B121" i="2"/>
  <c r="C121" i="2"/>
  <c r="M121" i="2" s="1"/>
  <c r="E121" i="2"/>
  <c r="G121" i="2" s="1"/>
  <c r="I121" i="2"/>
  <c r="J121" i="2"/>
  <c r="L121" i="2"/>
  <c r="A122" i="2"/>
  <c r="B122" i="2"/>
  <c r="C122" i="2"/>
  <c r="M122" i="2" s="1"/>
  <c r="E122" i="2"/>
  <c r="G122" i="2" s="1"/>
  <c r="I122" i="2"/>
  <c r="J122" i="2"/>
  <c r="L122" i="2"/>
  <c r="A123" i="2"/>
  <c r="B123" i="2"/>
  <c r="C123" i="2"/>
  <c r="M123" i="2" s="1"/>
  <c r="D123" i="2"/>
  <c r="E123" i="2"/>
  <c r="G123" i="2" s="1"/>
  <c r="I123" i="2"/>
  <c r="J123" i="2"/>
  <c r="L123" i="2"/>
  <c r="A124" i="2"/>
  <c r="B124" i="2"/>
  <c r="C124" i="2"/>
  <c r="I124" i="2"/>
  <c r="J124" i="2"/>
  <c r="L124" i="2"/>
  <c r="A125" i="2"/>
  <c r="B125" i="2"/>
  <c r="C125" i="2"/>
  <c r="I125" i="2"/>
  <c r="J125" i="2"/>
  <c r="L125" i="2"/>
  <c r="A126" i="2"/>
  <c r="B126" i="2"/>
  <c r="C126" i="2"/>
  <c r="I126" i="2"/>
  <c r="J126" i="2"/>
  <c r="L126" i="2"/>
  <c r="A127" i="2"/>
  <c r="B127" i="2"/>
  <c r="C127" i="2"/>
  <c r="I127" i="2"/>
  <c r="J127" i="2"/>
  <c r="L127" i="2"/>
  <c r="A128" i="2"/>
  <c r="B128" i="2"/>
  <c r="C128" i="2"/>
  <c r="M128" i="2" s="1"/>
  <c r="D128" i="2"/>
  <c r="E128" i="2"/>
  <c r="G128" i="2" s="1"/>
  <c r="I128" i="2"/>
  <c r="J128" i="2"/>
  <c r="L128" i="2"/>
  <c r="A129" i="2"/>
  <c r="B129" i="2"/>
  <c r="C129" i="2"/>
  <c r="I129" i="2"/>
  <c r="J129" i="2"/>
  <c r="L129" i="2"/>
  <c r="A130" i="2"/>
  <c r="B130" i="2"/>
  <c r="C130" i="2"/>
  <c r="M130" i="2" s="1"/>
  <c r="I130" i="2"/>
  <c r="J130" i="2"/>
  <c r="L130" i="2"/>
  <c r="A131" i="2"/>
  <c r="B131" i="2"/>
  <c r="C131" i="2"/>
  <c r="M131" i="2" s="1"/>
  <c r="D131" i="2"/>
  <c r="E131" i="2"/>
  <c r="G131" i="2" s="1"/>
  <c r="I131" i="2"/>
  <c r="J131" i="2"/>
  <c r="L131" i="2"/>
  <c r="A132" i="2"/>
  <c r="B132" i="2"/>
  <c r="C132" i="2"/>
  <c r="M132" i="2" s="1"/>
  <c r="I132" i="2"/>
  <c r="J132" i="2"/>
  <c r="L132" i="2"/>
  <c r="A133" i="2"/>
  <c r="B133" i="2"/>
  <c r="C133" i="2"/>
  <c r="M133" i="2" s="1"/>
  <c r="I133" i="2"/>
  <c r="J133" i="2"/>
  <c r="L133" i="2"/>
  <c r="A134" i="2"/>
  <c r="B134" i="2"/>
  <c r="C134" i="2"/>
  <c r="M134" i="2" s="1"/>
  <c r="D134" i="2"/>
  <c r="E134" i="2"/>
  <c r="G134" i="2" s="1"/>
  <c r="I134" i="2"/>
  <c r="J134" i="2"/>
  <c r="L134" i="2"/>
  <c r="A135" i="2"/>
  <c r="B135" i="2"/>
  <c r="C135" i="2"/>
  <c r="M135" i="2" s="1"/>
  <c r="I135" i="2"/>
  <c r="J135" i="2"/>
  <c r="L135" i="2"/>
  <c r="A136" i="2"/>
  <c r="B136" i="2"/>
  <c r="C136" i="2"/>
  <c r="M136" i="2" s="1"/>
  <c r="I136" i="2"/>
  <c r="J136" i="2"/>
  <c r="L136" i="2"/>
  <c r="A137" i="2"/>
  <c r="B137" i="2"/>
  <c r="C137" i="2"/>
  <c r="I137" i="2"/>
  <c r="J137" i="2"/>
  <c r="L137" i="2"/>
  <c r="A138" i="2"/>
  <c r="B138" i="2"/>
  <c r="C138" i="2"/>
  <c r="I138" i="2"/>
  <c r="J138" i="2"/>
  <c r="L138" i="2"/>
  <c r="A139" i="2"/>
  <c r="B139" i="2"/>
  <c r="C139" i="2"/>
  <c r="I139" i="2"/>
  <c r="J139" i="2"/>
  <c r="L139" i="2"/>
  <c r="A140" i="2"/>
  <c r="B140" i="2"/>
  <c r="C140" i="2"/>
  <c r="M140" i="2" s="1"/>
  <c r="D140" i="2"/>
  <c r="E140" i="2"/>
  <c r="G140" i="2" s="1"/>
  <c r="I140" i="2"/>
  <c r="J140" i="2"/>
  <c r="L140" i="2"/>
  <c r="A141" i="2"/>
  <c r="B141" i="2"/>
  <c r="C141" i="2"/>
  <c r="M141" i="2" s="1"/>
  <c r="I141" i="2"/>
  <c r="J141" i="2"/>
  <c r="L141" i="2"/>
  <c r="A142" i="2"/>
  <c r="B142" i="2"/>
  <c r="C142" i="2"/>
  <c r="M142" i="2" s="1"/>
  <c r="I142" i="2"/>
  <c r="J142" i="2"/>
  <c r="L142" i="2"/>
  <c r="A143" i="2"/>
  <c r="B143" i="2"/>
  <c r="C143" i="2"/>
  <c r="M143" i="2" s="1"/>
  <c r="I143" i="2"/>
  <c r="J143" i="2"/>
  <c r="L143" i="2"/>
  <c r="A144" i="2"/>
  <c r="B144" i="2"/>
  <c r="C144" i="2"/>
  <c r="M144" i="2" s="1"/>
  <c r="I144" i="2"/>
  <c r="J144" i="2"/>
  <c r="L144" i="2"/>
  <c r="A145" i="2"/>
  <c r="B145" i="2"/>
  <c r="C145" i="2"/>
  <c r="M145" i="2" s="1"/>
  <c r="I145" i="2"/>
  <c r="J145" i="2"/>
  <c r="L145" i="2"/>
  <c r="A146" i="2"/>
  <c r="B146" i="2"/>
  <c r="C146" i="2"/>
  <c r="M146" i="2" s="1"/>
  <c r="I146" i="2"/>
  <c r="J146" i="2"/>
  <c r="L146" i="2"/>
  <c r="A147" i="2"/>
  <c r="B147" i="2"/>
  <c r="C147" i="2"/>
  <c r="M147" i="2" s="1"/>
  <c r="D147" i="2"/>
  <c r="E147" i="2"/>
  <c r="G147" i="2" s="1"/>
  <c r="I147" i="2"/>
  <c r="J147" i="2"/>
  <c r="L147" i="2"/>
  <c r="A148" i="2"/>
  <c r="B148" i="2"/>
  <c r="C148" i="2"/>
  <c r="I148" i="2"/>
  <c r="J148" i="2"/>
  <c r="L148" i="2"/>
  <c r="A149" i="2"/>
  <c r="B149" i="2"/>
  <c r="C149" i="2"/>
  <c r="M149" i="2" s="1"/>
  <c r="I149" i="2"/>
  <c r="J149" i="2"/>
  <c r="L149" i="2"/>
  <c r="A150" i="2"/>
  <c r="B150" i="2"/>
  <c r="C150" i="2"/>
  <c r="M150" i="2" s="1"/>
  <c r="D150" i="2"/>
  <c r="E150" i="2"/>
  <c r="G150" i="2" s="1"/>
  <c r="I150" i="2"/>
  <c r="J150" i="2"/>
  <c r="L150" i="2"/>
  <c r="A151" i="2"/>
  <c r="B151" i="2"/>
  <c r="C151" i="2"/>
  <c r="M151" i="2" s="1"/>
  <c r="I151" i="2"/>
  <c r="J151" i="2"/>
  <c r="L151" i="2"/>
  <c r="A152" i="2"/>
  <c r="B152" i="2"/>
  <c r="C152" i="2"/>
  <c r="M152" i="2" s="1"/>
  <c r="I152" i="2"/>
  <c r="J152" i="2"/>
  <c r="L152" i="2"/>
  <c r="A153" i="2"/>
  <c r="B153" i="2"/>
  <c r="C153" i="2"/>
  <c r="M153" i="2" s="1"/>
  <c r="D153" i="2"/>
  <c r="E153" i="2"/>
  <c r="G153" i="2" s="1"/>
  <c r="I153" i="2"/>
  <c r="J153" i="2"/>
  <c r="L153" i="2"/>
  <c r="A154" i="2"/>
  <c r="B154" i="2"/>
  <c r="C154" i="2"/>
  <c r="M154" i="2" s="1"/>
  <c r="I154" i="2"/>
  <c r="J154" i="2"/>
  <c r="L154" i="2"/>
  <c r="A155" i="2"/>
  <c r="B155" i="2"/>
  <c r="C155" i="2"/>
  <c r="M155" i="2" s="1"/>
  <c r="I155" i="2"/>
  <c r="J155" i="2"/>
  <c r="L155" i="2"/>
  <c r="H2949" i="4" l="1"/>
  <c r="N2949" i="4" s="1"/>
  <c r="F3375" i="4"/>
  <c r="H3375" i="4" s="1"/>
  <c r="N3375" i="4" s="1"/>
  <c r="H2522" i="4"/>
  <c r="N2522" i="4" s="1"/>
  <c r="F2948" i="4"/>
  <c r="H2524" i="4"/>
  <c r="N2524" i="4" s="1"/>
  <c r="G2950" i="4"/>
  <c r="H2525" i="4"/>
  <c r="N2525" i="4" s="1"/>
  <c r="G2951" i="4"/>
  <c r="H1865" i="4"/>
  <c r="N1865" i="4" s="1"/>
  <c r="G2291" i="4"/>
  <c r="H1864" i="4"/>
  <c r="N1864" i="4" s="1"/>
  <c r="G2290" i="4"/>
  <c r="H1868" i="4"/>
  <c r="N1868" i="4" s="1"/>
  <c r="G2294" i="4"/>
  <c r="H1867" i="4"/>
  <c r="N1867" i="4" s="1"/>
  <c r="G2293" i="4"/>
  <c r="H1866" i="4"/>
  <c r="N1866" i="4" s="1"/>
  <c r="G2292" i="4"/>
  <c r="H1439" i="4"/>
  <c r="N1439" i="4" s="1"/>
  <c r="H1438" i="4"/>
  <c r="N1438" i="4" s="1"/>
  <c r="H1442" i="4"/>
  <c r="N1442" i="4" s="1"/>
  <c r="H1441" i="4"/>
  <c r="N1441" i="4" s="1"/>
  <c r="H1440" i="4"/>
  <c r="N1440" i="4" s="1"/>
  <c r="P119" i="2"/>
  <c r="S119" i="2" s="1"/>
  <c r="P41" i="2"/>
  <c r="S41" i="2" s="1"/>
  <c r="P131" i="2"/>
  <c r="S131" i="2" s="1"/>
  <c r="P140" i="2"/>
  <c r="S140" i="2" s="1"/>
  <c r="P53" i="2"/>
  <c r="S53" i="2" s="1"/>
  <c r="P33" i="2"/>
  <c r="S33" i="2" s="1"/>
  <c r="P115" i="2"/>
  <c r="S115" i="2" s="1"/>
  <c r="P151" i="2"/>
  <c r="S151" i="2" s="1"/>
  <c r="P89" i="2"/>
  <c r="S89" i="2" s="1"/>
  <c r="P87" i="2"/>
  <c r="S87" i="2" s="1"/>
  <c r="P34" i="2"/>
  <c r="S34" i="2" s="1"/>
  <c r="P123" i="2"/>
  <c r="S123" i="2" s="1"/>
  <c r="P43" i="2"/>
  <c r="S43" i="2" s="1"/>
  <c r="P133" i="2"/>
  <c r="S133" i="2" s="1"/>
  <c r="P52" i="2"/>
  <c r="S52" i="2" s="1"/>
  <c r="P36" i="2"/>
  <c r="S36" i="2" s="1"/>
  <c r="P142" i="2"/>
  <c r="S142" i="2" s="1"/>
  <c r="P118" i="2"/>
  <c r="S118" i="2" s="1"/>
  <c r="P47" i="2"/>
  <c r="S47" i="2" s="1"/>
  <c r="P32" i="2"/>
  <c r="S32" i="2" s="1"/>
  <c r="P29" i="2"/>
  <c r="S29" i="2" s="1"/>
  <c r="P154" i="2"/>
  <c r="S154" i="2" s="1"/>
  <c r="P147" i="2"/>
  <c r="S147" i="2" s="1"/>
  <c r="P145" i="2"/>
  <c r="S145" i="2" s="1"/>
  <c r="P108" i="2"/>
  <c r="S108" i="2" s="1"/>
  <c r="P64" i="2"/>
  <c r="S64" i="2" s="1"/>
  <c r="P50" i="2"/>
  <c r="S50" i="2" s="1"/>
  <c r="P24" i="2"/>
  <c r="S24" i="2" s="1"/>
  <c r="P11" i="2"/>
  <c r="S11" i="2" s="1"/>
  <c r="P132" i="2"/>
  <c r="S132" i="2" s="1"/>
  <c r="P117" i="2"/>
  <c r="S117" i="2" s="1"/>
  <c r="P109" i="2"/>
  <c r="S109" i="2" s="1"/>
  <c r="P97" i="2"/>
  <c r="S97" i="2" s="1"/>
  <c r="P80" i="2"/>
  <c r="S80" i="2" s="1"/>
  <c r="P77" i="2"/>
  <c r="S77" i="2" s="1"/>
  <c r="P71" i="2"/>
  <c r="S71" i="2" s="1"/>
  <c r="P65" i="2"/>
  <c r="S65" i="2" s="1"/>
  <c r="P62" i="2"/>
  <c r="S62" i="2" s="1"/>
  <c r="P48" i="2"/>
  <c r="S48" i="2" s="1"/>
  <c r="P38" i="2"/>
  <c r="S38" i="2" s="1"/>
  <c r="P35" i="2"/>
  <c r="S35" i="2" s="1"/>
  <c r="P12" i="2"/>
  <c r="S12" i="2" s="1"/>
  <c r="P149" i="2"/>
  <c r="S149" i="2" s="1"/>
  <c r="P46" i="2"/>
  <c r="S46" i="2" s="1"/>
  <c r="P150" i="2"/>
  <c r="S150" i="2" s="1"/>
  <c r="P121" i="2"/>
  <c r="S121" i="2" s="1"/>
  <c r="P113" i="2"/>
  <c r="S113" i="2" s="1"/>
  <c r="P103" i="2"/>
  <c r="S103" i="2" s="1"/>
  <c r="P30" i="2"/>
  <c r="S30" i="2" s="1"/>
  <c r="P16" i="2"/>
  <c r="S16" i="2" s="1"/>
  <c r="P95" i="2"/>
  <c r="S95" i="2" s="1"/>
  <c r="P136" i="2"/>
  <c r="S136" i="2" s="1"/>
  <c r="P101" i="2"/>
  <c r="S101" i="2" s="1"/>
  <c r="P39" i="2"/>
  <c r="S39" i="2" s="1"/>
  <c r="P28" i="2"/>
  <c r="S28" i="2" s="1"/>
  <c r="P20" i="2"/>
  <c r="S20" i="2" s="1"/>
  <c r="P17" i="2"/>
  <c r="S17" i="2" s="1"/>
  <c r="P96" i="2"/>
  <c r="S96" i="2" s="1"/>
  <c r="P59" i="2"/>
  <c r="S59" i="2" s="1"/>
  <c r="P55" i="2"/>
  <c r="S55" i="2" s="1"/>
  <c r="P45" i="2"/>
  <c r="S45" i="2" s="1"/>
  <c r="P31" i="2"/>
  <c r="S31" i="2" s="1"/>
  <c r="P19" i="2"/>
  <c r="S19" i="2" s="1"/>
  <c r="P14" i="2"/>
  <c r="S14" i="2" s="1"/>
  <c r="P155" i="2"/>
  <c r="S155" i="2" s="1"/>
  <c r="P152" i="2"/>
  <c r="S152" i="2" s="1"/>
  <c r="P141" i="2"/>
  <c r="S141" i="2" s="1"/>
  <c r="P134" i="2"/>
  <c r="S134" i="2" s="1"/>
  <c r="P92" i="2"/>
  <c r="S92" i="2" s="1"/>
  <c r="P88" i="2"/>
  <c r="S88" i="2" s="1"/>
  <c r="P76" i="2"/>
  <c r="S76" i="2" s="1"/>
  <c r="P68" i="2"/>
  <c r="S68" i="2" s="1"/>
  <c r="P51" i="2"/>
  <c r="S51" i="2" s="1"/>
  <c r="P100" i="2"/>
  <c r="S100" i="2" s="1"/>
  <c r="P144" i="2"/>
  <c r="S144" i="2" s="1"/>
  <c r="P130" i="2"/>
  <c r="S130" i="2" s="1"/>
  <c r="P105" i="2"/>
  <c r="S105" i="2" s="1"/>
  <c r="P146" i="2"/>
  <c r="S146" i="2" s="1"/>
  <c r="P135" i="2"/>
  <c r="S135" i="2" s="1"/>
  <c r="P111" i="2"/>
  <c r="S111" i="2" s="1"/>
  <c r="P79" i="2"/>
  <c r="S79" i="2" s="1"/>
  <c r="P69" i="2"/>
  <c r="S69" i="2" s="1"/>
  <c r="P61" i="2"/>
  <c r="S61" i="2" s="1"/>
  <c r="P49" i="2"/>
  <c r="S49" i="2" s="1"/>
  <c r="P37" i="2"/>
  <c r="S37" i="2" s="1"/>
  <c r="P15" i="2"/>
  <c r="S15" i="2" s="1"/>
  <c r="P153" i="2"/>
  <c r="S153" i="2" s="1"/>
  <c r="P143" i="2"/>
  <c r="S143" i="2" s="1"/>
  <c r="P128" i="2"/>
  <c r="S128" i="2" s="1"/>
  <c r="P120" i="2"/>
  <c r="S120" i="2" s="1"/>
  <c r="P75" i="2"/>
  <c r="S75" i="2" s="1"/>
  <c r="P44" i="2"/>
  <c r="S44" i="2" s="1"/>
  <c r="P60" i="2"/>
  <c r="S60" i="2" s="1"/>
  <c r="P104" i="2"/>
  <c r="S104" i="2" s="1"/>
  <c r="P122" i="2"/>
  <c r="S122" i="2" s="1"/>
  <c r="P42" i="2"/>
  <c r="S42" i="2" s="1"/>
  <c r="P72" i="2"/>
  <c r="S72" i="2" s="1"/>
  <c r="P90" i="2"/>
  <c r="S90" i="2" s="1"/>
  <c r="P116" i="2"/>
  <c r="S116" i="2" s="1"/>
  <c r="P98" i="2"/>
  <c r="S98" i="2" s="1"/>
  <c r="P84" i="2"/>
  <c r="S84" i="2" s="1"/>
  <c r="P54" i="2"/>
  <c r="S54" i="2" s="1"/>
  <c r="P18" i="2"/>
  <c r="S18" i="2" s="1"/>
  <c r="H2948" i="4" l="1"/>
  <c r="N2948" i="4" s="1"/>
  <c r="F3374" i="4"/>
  <c r="H3374" i="4" s="1"/>
  <c r="N3374" i="4" s="1"/>
  <c r="H2951" i="4"/>
  <c r="N2951" i="4" s="1"/>
  <c r="G3377" i="4"/>
  <c r="H3377" i="4" s="1"/>
  <c r="N3377" i="4" s="1"/>
  <c r="H2950" i="4"/>
  <c r="N2950" i="4" s="1"/>
  <c r="G3376" i="4"/>
  <c r="H3376" i="4" s="1"/>
  <c r="N3376" i="4" s="1"/>
  <c r="H2290" i="4"/>
  <c r="N2290" i="4" s="1"/>
  <c r="G2716" i="4"/>
  <c r="H2294" i="4"/>
  <c r="N2294" i="4" s="1"/>
  <c r="G2720" i="4"/>
  <c r="H2292" i="4"/>
  <c r="N2292" i="4" s="1"/>
  <c r="G2718" i="4"/>
  <c r="H2293" i="4"/>
  <c r="N2293" i="4" s="1"/>
  <c r="G2719" i="4"/>
  <c r="H2291" i="4"/>
  <c r="N2291" i="4" s="1"/>
  <c r="G2717" i="4"/>
  <c r="J430" i="4"/>
  <c r="M430" i="4" s="1"/>
  <c r="J429" i="4"/>
  <c r="M429" i="4" s="1"/>
  <c r="J428" i="4"/>
  <c r="J427" i="4"/>
  <c r="J390" i="4"/>
  <c r="M390" i="4" s="1"/>
  <c r="J389" i="4"/>
  <c r="M389" i="4" s="1"/>
  <c r="J112" i="4"/>
  <c r="J107" i="4"/>
  <c r="J102" i="4"/>
  <c r="J73" i="4"/>
  <c r="J67" i="4"/>
  <c r="J66" i="4"/>
  <c r="J63" i="4"/>
  <c r="J57" i="4"/>
  <c r="K153" i="3"/>
  <c r="K116" i="3"/>
  <c r="K113" i="3"/>
  <c r="K111" i="3"/>
  <c r="K109" i="3"/>
  <c r="K105" i="3"/>
  <c r="K103" i="3"/>
  <c r="K101" i="3"/>
  <c r="K98" i="3"/>
  <c r="K95" i="3"/>
  <c r="K92" i="3"/>
  <c r="K88" i="3"/>
  <c r="K84" i="3"/>
  <c r="K80" i="3"/>
  <c r="K77" i="3"/>
  <c r="K72" i="3"/>
  <c r="K69" i="3"/>
  <c r="K65" i="3"/>
  <c r="K62" i="3"/>
  <c r="K55" i="3"/>
  <c r="K53" i="3"/>
  <c r="K44" i="3"/>
  <c r="K39" i="3"/>
  <c r="K35" i="3"/>
  <c r="K30" i="3"/>
  <c r="K28" i="3"/>
  <c r="K24" i="3"/>
  <c r="K20" i="3"/>
  <c r="K18" i="3"/>
  <c r="K15" i="3"/>
  <c r="K10" i="3"/>
  <c r="H2717" i="4" l="1"/>
  <c r="N2717" i="4" s="1"/>
  <c r="G3143" i="4"/>
  <c r="H3143" i="4" s="1"/>
  <c r="N3143" i="4" s="1"/>
  <c r="H2716" i="4"/>
  <c r="N2716" i="4" s="1"/>
  <c r="G3142" i="4"/>
  <c r="H3142" i="4" s="1"/>
  <c r="N3142" i="4" s="1"/>
  <c r="H2718" i="4"/>
  <c r="N2718" i="4" s="1"/>
  <c r="G3144" i="4"/>
  <c r="H3144" i="4" s="1"/>
  <c r="N3144" i="4" s="1"/>
  <c r="H2720" i="4"/>
  <c r="N2720" i="4" s="1"/>
  <c r="G3146" i="4"/>
  <c r="H3146" i="4" s="1"/>
  <c r="N3146" i="4" s="1"/>
  <c r="H2719" i="4"/>
  <c r="N2719" i="4" s="1"/>
  <c r="G3145" i="4"/>
  <c r="H3145" i="4" s="1"/>
  <c r="N3145" i="4" s="1"/>
  <c r="N390" i="4"/>
  <c r="G816" i="4"/>
  <c r="G1242" i="4" s="1"/>
  <c r="N429" i="4"/>
  <c r="G855" i="4"/>
  <c r="G1281" i="4" s="1"/>
  <c r="N389" i="4"/>
  <c r="G815" i="4"/>
  <c r="G1241" i="4" s="1"/>
  <c r="G852" i="4"/>
  <c r="G1278" i="4" s="1"/>
  <c r="N430" i="4"/>
  <c r="G856" i="4"/>
  <c r="G1282" i="4" s="1"/>
  <c r="J79" i="4"/>
  <c r="F154" i="3"/>
  <c r="E154" i="3"/>
  <c r="E155" i="3" s="1"/>
  <c r="D154" i="3"/>
  <c r="H153" i="3"/>
  <c r="E153" i="4" s="1"/>
  <c r="G153" i="3"/>
  <c r="H1282" i="4" l="1"/>
  <c r="N1282" i="4" s="1"/>
  <c r="G1708" i="4"/>
  <c r="G2134" i="4" s="1"/>
  <c r="H1241" i="4"/>
  <c r="N1241" i="4" s="1"/>
  <c r="G1667" i="4"/>
  <c r="G2093" i="4" s="1"/>
  <c r="H1242" i="4"/>
  <c r="N1242" i="4" s="1"/>
  <c r="G1668" i="4"/>
  <c r="G2094" i="4" s="1"/>
  <c r="H1281" i="4"/>
  <c r="N1281" i="4" s="1"/>
  <c r="G1707" i="4"/>
  <c r="G2133" i="4" s="1"/>
  <c r="H1278" i="4"/>
  <c r="N1278" i="4" s="1"/>
  <c r="G1704" i="4"/>
  <c r="G2130" i="4" s="1"/>
  <c r="H815" i="4"/>
  <c r="N815" i="4" s="1"/>
  <c r="H856" i="4"/>
  <c r="N856" i="4" s="1"/>
  <c r="H852" i="4"/>
  <c r="N852" i="4" s="1"/>
  <c r="H855" i="4"/>
  <c r="N855" i="4" s="1"/>
  <c r="H816" i="4"/>
  <c r="N816" i="4" s="1"/>
  <c r="D154" i="4"/>
  <c r="E154" i="2"/>
  <c r="G154" i="2" s="1"/>
  <c r="K154" i="3"/>
  <c r="D155" i="3"/>
  <c r="C154" i="4"/>
  <c r="D154" i="2"/>
  <c r="F155" i="3"/>
  <c r="H2130" i="4" l="1"/>
  <c r="N2130" i="4" s="1"/>
  <c r="G2556" i="4"/>
  <c r="H2093" i="4"/>
  <c r="N2093" i="4" s="1"/>
  <c r="G2519" i="4"/>
  <c r="H2094" i="4"/>
  <c r="N2094" i="4" s="1"/>
  <c r="G2520" i="4"/>
  <c r="H2133" i="4"/>
  <c r="N2133" i="4" s="1"/>
  <c r="G2559" i="4"/>
  <c r="H2134" i="4"/>
  <c r="N2134" i="4" s="1"/>
  <c r="G2560" i="4"/>
  <c r="H1668" i="4"/>
  <c r="N1668" i="4" s="1"/>
  <c r="H1707" i="4"/>
  <c r="N1707" i="4" s="1"/>
  <c r="H1708" i="4"/>
  <c r="N1708" i="4" s="1"/>
  <c r="H1704" i="4"/>
  <c r="N1704" i="4" s="1"/>
  <c r="H1667" i="4"/>
  <c r="N1667" i="4" s="1"/>
  <c r="C155" i="4"/>
  <c r="D155" i="2"/>
  <c r="D155" i="4"/>
  <c r="E155" i="2"/>
  <c r="G155" i="2" s="1"/>
  <c r="K155" i="3"/>
  <c r="U431" i="3"/>
  <c r="D10" i="1" s="1"/>
  <c r="G10" i="1"/>
  <c r="F151" i="3"/>
  <c r="E151" i="3"/>
  <c r="E152" i="3" s="1"/>
  <c r="D151" i="3"/>
  <c r="H150" i="3"/>
  <c r="E150" i="4" s="1"/>
  <c r="G150" i="3"/>
  <c r="H148" i="3"/>
  <c r="F148" i="3"/>
  <c r="E148" i="3"/>
  <c r="E149" i="3" s="1"/>
  <c r="D148" i="3"/>
  <c r="G147" i="3"/>
  <c r="H2520" i="4" l="1"/>
  <c r="N2520" i="4" s="1"/>
  <c r="G2946" i="4"/>
  <c r="H2519" i="4"/>
  <c r="N2519" i="4" s="1"/>
  <c r="G2945" i="4"/>
  <c r="H2559" i="4"/>
  <c r="N2559" i="4" s="1"/>
  <c r="G2985" i="4"/>
  <c r="H2556" i="4"/>
  <c r="N2556" i="4" s="1"/>
  <c r="G2982" i="4"/>
  <c r="H2560" i="4"/>
  <c r="N2560" i="4" s="1"/>
  <c r="G2986" i="4"/>
  <c r="H147" i="3"/>
  <c r="E147" i="4" s="1"/>
  <c r="E148" i="4"/>
  <c r="M148" i="2"/>
  <c r="P148" i="2" s="1"/>
  <c r="S148" i="2" s="1"/>
  <c r="D152" i="3"/>
  <c r="C151" i="4"/>
  <c r="D151" i="2"/>
  <c r="F152" i="3"/>
  <c r="D151" i="4"/>
  <c r="E151" i="2"/>
  <c r="G151" i="2" s="1"/>
  <c r="F149" i="3"/>
  <c r="D148" i="4"/>
  <c r="E148" i="2"/>
  <c r="G148" i="2" s="1"/>
  <c r="D149" i="3"/>
  <c r="C148" i="4"/>
  <c r="D148" i="2"/>
  <c r="E162" i="3"/>
  <c r="E163" i="3" s="1"/>
  <c r="E164" i="3" s="1"/>
  <c r="H161" i="3"/>
  <c r="E161" i="4" s="1"/>
  <c r="E587" i="4" s="1"/>
  <c r="E1013" i="4" s="1"/>
  <c r="E1439" i="4" s="1"/>
  <c r="D162" i="3"/>
  <c r="G164" i="3"/>
  <c r="G163" i="3"/>
  <c r="F141" i="3"/>
  <c r="E141" i="3"/>
  <c r="E142" i="3" s="1"/>
  <c r="E143" i="3" s="1"/>
  <c r="E144" i="3" s="1"/>
  <c r="E145" i="3" s="1"/>
  <c r="E146" i="3" s="1"/>
  <c r="D141" i="3"/>
  <c r="H140" i="3"/>
  <c r="E140" i="4" s="1"/>
  <c r="G140" i="3"/>
  <c r="H2985" i="4" l="1"/>
  <c r="N2985" i="4" s="1"/>
  <c r="G3411" i="4"/>
  <c r="H3411" i="4" s="1"/>
  <c r="N3411" i="4" s="1"/>
  <c r="H2986" i="4"/>
  <c r="N2986" i="4" s="1"/>
  <c r="G3412" i="4"/>
  <c r="H3412" i="4" s="1"/>
  <c r="N3412" i="4" s="1"/>
  <c r="H2945" i="4"/>
  <c r="N2945" i="4" s="1"/>
  <c r="G3371" i="4"/>
  <c r="H3371" i="4" s="1"/>
  <c r="N3371" i="4" s="1"/>
  <c r="H2946" i="4"/>
  <c r="N2946" i="4" s="1"/>
  <c r="G3372" i="4"/>
  <c r="H3372" i="4" s="1"/>
  <c r="N3372" i="4" s="1"/>
  <c r="H2982" i="4"/>
  <c r="N2982" i="4" s="1"/>
  <c r="G3408" i="4"/>
  <c r="H3408" i="4" s="1"/>
  <c r="N3408" i="4" s="1"/>
  <c r="E1865" i="4"/>
  <c r="E2291" i="4" s="1"/>
  <c r="E2717" i="4" s="1"/>
  <c r="E3143" i="4" s="1"/>
  <c r="G161" i="3"/>
  <c r="D163" i="3"/>
  <c r="D164" i="3" s="1"/>
  <c r="C164" i="4" s="1"/>
  <c r="C590" i="4" s="1"/>
  <c r="C1016" i="4" s="1"/>
  <c r="C1442" i="4" s="1"/>
  <c r="C162" i="4"/>
  <c r="C588" i="4" s="1"/>
  <c r="C1014" i="4" s="1"/>
  <c r="C1440" i="4" s="1"/>
  <c r="C152" i="4"/>
  <c r="D152" i="2"/>
  <c r="D142" i="3"/>
  <c r="C142" i="4" s="1"/>
  <c r="C141" i="4"/>
  <c r="D141" i="2"/>
  <c r="F142" i="3"/>
  <c r="F143" i="3" s="1"/>
  <c r="D141" i="4"/>
  <c r="E141" i="2"/>
  <c r="G141" i="2" s="1"/>
  <c r="D149" i="4"/>
  <c r="E149" i="2"/>
  <c r="G149" i="2" s="1"/>
  <c r="C149" i="4"/>
  <c r="D149" i="2"/>
  <c r="D152" i="4"/>
  <c r="E152" i="2"/>
  <c r="G152" i="2" s="1"/>
  <c r="H139" i="3"/>
  <c r="G139" i="3"/>
  <c r="H137" i="3"/>
  <c r="G137" i="3"/>
  <c r="H138" i="3"/>
  <c r="F135" i="3"/>
  <c r="E135" i="3"/>
  <c r="E136" i="3" s="1"/>
  <c r="E137" i="3" s="1"/>
  <c r="E138" i="3" s="1"/>
  <c r="E139" i="3" s="1"/>
  <c r="D135" i="3"/>
  <c r="G138" i="3"/>
  <c r="D132" i="3"/>
  <c r="F132" i="3"/>
  <c r="E132" i="3"/>
  <c r="E133" i="3" s="1"/>
  <c r="H131" i="3"/>
  <c r="E131" i="4" s="1"/>
  <c r="G131" i="3"/>
  <c r="H129" i="3"/>
  <c r="G129" i="3"/>
  <c r="G128" i="3" s="1"/>
  <c r="F129" i="3"/>
  <c r="E129" i="3"/>
  <c r="E130" i="3" s="1"/>
  <c r="D129" i="3"/>
  <c r="E124" i="3"/>
  <c r="E125" i="3" s="1"/>
  <c r="E126" i="3" s="1"/>
  <c r="E127" i="3" s="1"/>
  <c r="C1868" i="4" l="1"/>
  <c r="C2294" i="4" s="1"/>
  <c r="C2720" i="4" s="1"/>
  <c r="C3146" i="4" s="1"/>
  <c r="C1866" i="4"/>
  <c r="C2292" i="4" s="1"/>
  <c r="C2718" i="4" s="1"/>
  <c r="C3144" i="4" s="1"/>
  <c r="D143" i="3"/>
  <c r="D144" i="3" s="1"/>
  <c r="D142" i="2"/>
  <c r="C163" i="4"/>
  <c r="C589" i="4" s="1"/>
  <c r="C1015" i="4" s="1"/>
  <c r="C1441" i="4" s="1"/>
  <c r="E142" i="2"/>
  <c r="G142" i="2" s="1"/>
  <c r="D136" i="3"/>
  <c r="C136" i="4" s="1"/>
  <c r="C135" i="4"/>
  <c r="D135" i="2"/>
  <c r="E139" i="4"/>
  <c r="M139" i="2"/>
  <c r="P139" i="2" s="1"/>
  <c r="S139" i="2" s="1"/>
  <c r="D130" i="3"/>
  <c r="C129" i="4"/>
  <c r="D129" i="2"/>
  <c r="F136" i="3"/>
  <c r="F137" i="3" s="1"/>
  <c r="D135" i="4"/>
  <c r="E135" i="2"/>
  <c r="G135" i="2" s="1"/>
  <c r="F133" i="3"/>
  <c r="D132" i="4"/>
  <c r="E132" i="2"/>
  <c r="G132" i="2" s="1"/>
  <c r="D142" i="4"/>
  <c r="F130" i="3"/>
  <c r="D129" i="4"/>
  <c r="E129" i="2"/>
  <c r="G129" i="2" s="1"/>
  <c r="E138" i="4"/>
  <c r="M138" i="2"/>
  <c r="P138" i="2" s="1"/>
  <c r="S138" i="2" s="1"/>
  <c r="D133" i="3"/>
  <c r="C132" i="4"/>
  <c r="D132" i="2"/>
  <c r="H128" i="3"/>
  <c r="E128" i="4" s="1"/>
  <c r="E129" i="4"/>
  <c r="M129" i="2"/>
  <c r="P129" i="2" s="1"/>
  <c r="S129" i="2" s="1"/>
  <c r="E137" i="4"/>
  <c r="M137" i="2"/>
  <c r="P137" i="2" s="1"/>
  <c r="S137" i="2" s="1"/>
  <c r="F144" i="3"/>
  <c r="D143" i="4"/>
  <c r="E143" i="2"/>
  <c r="G143" i="2" s="1"/>
  <c r="H134" i="3"/>
  <c r="E134" i="4" s="1"/>
  <c r="G134" i="3"/>
  <c r="C1867" i="4" l="1"/>
  <c r="C2293" i="4" s="1"/>
  <c r="C2719" i="4" s="1"/>
  <c r="C3145" i="4" s="1"/>
  <c r="D143" i="2"/>
  <c r="C143" i="4"/>
  <c r="D136" i="4"/>
  <c r="E136" i="2"/>
  <c r="G136" i="2" s="1"/>
  <c r="D137" i="3"/>
  <c r="D137" i="2" s="1"/>
  <c r="D136" i="2"/>
  <c r="D133" i="4"/>
  <c r="E133" i="2"/>
  <c r="G133" i="2" s="1"/>
  <c r="C130" i="4"/>
  <c r="D130" i="2"/>
  <c r="D130" i="4"/>
  <c r="E130" i="2"/>
  <c r="G130" i="2" s="1"/>
  <c r="C133" i="4"/>
  <c r="D133" i="2"/>
  <c r="F145" i="3"/>
  <c r="D144" i="4"/>
  <c r="E144" i="2"/>
  <c r="G144" i="2" s="1"/>
  <c r="F138" i="3"/>
  <c r="D137" i="4"/>
  <c r="E137" i="2"/>
  <c r="G137" i="2" s="1"/>
  <c r="D145" i="3"/>
  <c r="C144" i="4"/>
  <c r="D144" i="2"/>
  <c r="D124" i="3"/>
  <c r="F124" i="3"/>
  <c r="D138" i="3" l="1"/>
  <c r="D139" i="3" s="1"/>
  <c r="C137" i="4"/>
  <c r="D125" i="3"/>
  <c r="D125" i="2" s="1"/>
  <c r="C124" i="4"/>
  <c r="D124" i="2"/>
  <c r="F125" i="3"/>
  <c r="F126" i="3" s="1"/>
  <c r="D124" i="4"/>
  <c r="E124" i="2"/>
  <c r="G124" i="2" s="1"/>
  <c r="F139" i="3"/>
  <c r="D138" i="4"/>
  <c r="E138" i="2"/>
  <c r="G138" i="2" s="1"/>
  <c r="D146" i="3"/>
  <c r="C145" i="4"/>
  <c r="D145" i="2"/>
  <c r="F146" i="3"/>
  <c r="D145" i="4"/>
  <c r="E145" i="2"/>
  <c r="G145" i="2" s="1"/>
  <c r="H124" i="3"/>
  <c r="H125" i="3"/>
  <c r="H126" i="3"/>
  <c r="H127" i="3"/>
  <c r="G127" i="3"/>
  <c r="G126" i="3"/>
  <c r="G125" i="3"/>
  <c r="G124" i="3"/>
  <c r="D138" i="2" l="1"/>
  <c r="C138" i="4"/>
  <c r="D126" i="3"/>
  <c r="D127" i="3" s="1"/>
  <c r="C125" i="4"/>
  <c r="E125" i="2"/>
  <c r="G125" i="2" s="1"/>
  <c r="D125" i="4"/>
  <c r="E125" i="4"/>
  <c r="M125" i="2"/>
  <c r="P125" i="2" s="1"/>
  <c r="S125" i="2" s="1"/>
  <c r="E127" i="4"/>
  <c r="M127" i="2"/>
  <c r="P127" i="2" s="1"/>
  <c r="S127" i="2" s="1"/>
  <c r="E126" i="4"/>
  <c r="M126" i="2"/>
  <c r="P126" i="2" s="1"/>
  <c r="S126" i="2" s="1"/>
  <c r="E124" i="4"/>
  <c r="M124" i="2"/>
  <c r="P124" i="2" s="1"/>
  <c r="S124" i="2" s="1"/>
  <c r="D139" i="4"/>
  <c r="E139" i="2"/>
  <c r="G139" i="2" s="1"/>
  <c r="C146" i="4"/>
  <c r="D146" i="2"/>
  <c r="D146" i="4"/>
  <c r="E146" i="2"/>
  <c r="G146" i="2" s="1"/>
  <c r="C126" i="4"/>
  <c r="D126" i="2"/>
  <c r="C139" i="4"/>
  <c r="D139" i="2"/>
  <c r="F127" i="3"/>
  <c r="D126" i="4"/>
  <c r="E126" i="2"/>
  <c r="G126" i="2" s="1"/>
  <c r="H123" i="3"/>
  <c r="E123" i="4" s="1"/>
  <c r="G123" i="3"/>
  <c r="G120" i="3"/>
  <c r="C127" i="4" l="1"/>
  <c r="D127" i="2"/>
  <c r="D127" i="4"/>
  <c r="E127" i="2"/>
  <c r="G127" i="2" s="1"/>
  <c r="H110" i="3" l="1"/>
  <c r="G110" i="3"/>
  <c r="M110" i="2" l="1"/>
  <c r="P110" i="2" s="1"/>
  <c r="S110" i="2" s="1"/>
  <c r="F78" i="3"/>
  <c r="E78" i="3"/>
  <c r="E79" i="3" s="1"/>
  <c r="D78" i="3"/>
  <c r="A78" i="4"/>
  <c r="B78" i="4"/>
  <c r="A79" i="4"/>
  <c r="B79" i="4"/>
  <c r="E79" i="4"/>
  <c r="M79" i="4"/>
  <c r="D79" i="3" l="1"/>
  <c r="D78" i="2"/>
  <c r="F79" i="3"/>
  <c r="E78" i="2"/>
  <c r="G78" i="2" s="1"/>
  <c r="K78" i="3"/>
  <c r="D78" i="4"/>
  <c r="O79" i="4"/>
  <c r="P79" i="4" s="1"/>
  <c r="C78" i="4"/>
  <c r="H79" i="4"/>
  <c r="N79" i="4" s="1"/>
  <c r="D79" i="4" l="1"/>
  <c r="E79" i="2"/>
  <c r="G79" i="2" s="1"/>
  <c r="C79" i="4"/>
  <c r="D79" i="2"/>
  <c r="H78" i="3"/>
  <c r="M437" i="4"/>
  <c r="O437" i="4" s="1"/>
  <c r="P437" i="4" s="1"/>
  <c r="M438" i="4"/>
  <c r="O438" i="4" s="1"/>
  <c r="P438" i="4" s="1"/>
  <c r="M439" i="4"/>
  <c r="O439" i="4" s="1"/>
  <c r="P439" i="4" s="1"/>
  <c r="M440" i="4"/>
  <c r="O440" i="4" s="1"/>
  <c r="P440" i="4" s="1"/>
  <c r="M441" i="4"/>
  <c r="O441" i="4" s="1"/>
  <c r="P441" i="4" s="1"/>
  <c r="M442" i="4"/>
  <c r="O442" i="4" s="1"/>
  <c r="P442" i="4" s="1"/>
  <c r="M443" i="4"/>
  <c r="O443" i="4" s="1"/>
  <c r="P443" i="4" s="1"/>
  <c r="M444" i="4"/>
  <c r="O444" i="4" s="1"/>
  <c r="P444" i="4" s="1"/>
  <c r="M445" i="4"/>
  <c r="O445" i="4" s="1"/>
  <c r="P445" i="4" s="1"/>
  <c r="M446" i="4"/>
  <c r="O446" i="4" s="1"/>
  <c r="P446" i="4" s="1"/>
  <c r="M447" i="4"/>
  <c r="O447" i="4" s="1"/>
  <c r="P447" i="4" s="1"/>
  <c r="M448" i="4"/>
  <c r="O448" i="4" s="1"/>
  <c r="P448" i="4" s="1"/>
  <c r="M449" i="4"/>
  <c r="O449" i="4" s="1"/>
  <c r="P449" i="4" s="1"/>
  <c r="M450" i="4"/>
  <c r="O450" i="4" s="1"/>
  <c r="P450" i="4" s="1"/>
  <c r="M451" i="4"/>
  <c r="O451" i="4" s="1"/>
  <c r="P451" i="4" s="1"/>
  <c r="M452" i="4"/>
  <c r="O452" i="4" s="1"/>
  <c r="P452" i="4" s="1"/>
  <c r="M453" i="4"/>
  <c r="O453" i="4" s="1"/>
  <c r="P453" i="4" s="1"/>
  <c r="M454" i="4"/>
  <c r="O454" i="4" s="1"/>
  <c r="P454" i="4" s="1"/>
  <c r="M455" i="4"/>
  <c r="O455" i="4" s="1"/>
  <c r="P455" i="4" s="1"/>
  <c r="M456" i="4"/>
  <c r="O456" i="4" s="1"/>
  <c r="P456" i="4" s="1"/>
  <c r="M457" i="4"/>
  <c r="O457" i="4" s="1"/>
  <c r="P457" i="4" s="1"/>
  <c r="M458" i="4"/>
  <c r="O458" i="4" s="1"/>
  <c r="P458" i="4" s="1"/>
  <c r="M459" i="4"/>
  <c r="O459" i="4" s="1"/>
  <c r="P459" i="4" s="1"/>
  <c r="M460" i="4"/>
  <c r="O460" i="4" s="1"/>
  <c r="P460" i="4" s="1"/>
  <c r="M461" i="4"/>
  <c r="O461" i="4" s="1"/>
  <c r="P461" i="4" s="1"/>
  <c r="M462" i="4"/>
  <c r="O462" i="4" s="1"/>
  <c r="P462" i="4" s="1"/>
  <c r="M463" i="4"/>
  <c r="O463" i="4" s="1"/>
  <c r="P463" i="4" s="1"/>
  <c r="M464" i="4"/>
  <c r="O464" i="4" s="1"/>
  <c r="P464" i="4" s="1"/>
  <c r="M465" i="4"/>
  <c r="O465" i="4" s="1"/>
  <c r="P465" i="4" s="1"/>
  <c r="M466" i="4"/>
  <c r="O466" i="4" s="1"/>
  <c r="P466" i="4" s="1"/>
  <c r="M467" i="4"/>
  <c r="O467" i="4" s="1"/>
  <c r="P467" i="4" s="1"/>
  <c r="M468" i="4"/>
  <c r="O468" i="4" s="1"/>
  <c r="P468" i="4" s="1"/>
  <c r="M469" i="4"/>
  <c r="O469" i="4" s="1"/>
  <c r="P469" i="4" s="1"/>
  <c r="M470" i="4"/>
  <c r="O470" i="4" s="1"/>
  <c r="P470" i="4" s="1"/>
  <c r="M471" i="4"/>
  <c r="O471" i="4" s="1"/>
  <c r="P471" i="4" s="1"/>
  <c r="M472" i="4"/>
  <c r="O472" i="4" s="1"/>
  <c r="P472" i="4" s="1"/>
  <c r="M474" i="4"/>
  <c r="O474" i="4" s="1"/>
  <c r="P474" i="4" s="1"/>
  <c r="M475" i="4"/>
  <c r="O475" i="4" s="1"/>
  <c r="P475" i="4" s="1"/>
  <c r="M476" i="4"/>
  <c r="O476" i="4" s="1"/>
  <c r="P476" i="4" s="1"/>
  <c r="M477" i="4"/>
  <c r="O477" i="4" s="1"/>
  <c r="P477" i="4" s="1"/>
  <c r="M478" i="4"/>
  <c r="O478" i="4" s="1"/>
  <c r="P478" i="4" s="1"/>
  <c r="M479" i="4"/>
  <c r="O479" i="4" s="1"/>
  <c r="P479" i="4" s="1"/>
  <c r="M480" i="4"/>
  <c r="O480" i="4" s="1"/>
  <c r="P480" i="4" s="1"/>
  <c r="M481" i="4"/>
  <c r="O481" i="4" s="1"/>
  <c r="P481" i="4" s="1"/>
  <c r="M482" i="4"/>
  <c r="O482" i="4" s="1"/>
  <c r="P482" i="4" s="1"/>
  <c r="M483" i="4"/>
  <c r="M484" i="4"/>
  <c r="O484" i="4" s="1"/>
  <c r="P484" i="4" s="1"/>
  <c r="M485" i="4"/>
  <c r="O485" i="4" s="1"/>
  <c r="P485" i="4" s="1"/>
  <c r="M486" i="4"/>
  <c r="O486" i="4" s="1"/>
  <c r="P486" i="4" s="1"/>
  <c r="M487" i="4"/>
  <c r="O487" i="4" s="1"/>
  <c r="P487" i="4" s="1"/>
  <c r="M488" i="4"/>
  <c r="O488" i="4" s="1"/>
  <c r="P488" i="4" s="1"/>
  <c r="M490" i="4"/>
  <c r="O490" i="4" s="1"/>
  <c r="P490" i="4" s="1"/>
  <c r="M491" i="4"/>
  <c r="O491" i="4" s="1"/>
  <c r="P491" i="4" s="1"/>
  <c r="M493" i="4"/>
  <c r="O493" i="4" s="1"/>
  <c r="P493" i="4" s="1"/>
  <c r="M494" i="4"/>
  <c r="M495" i="4"/>
  <c r="O495" i="4" s="1"/>
  <c r="P495" i="4" s="1"/>
  <c r="M496" i="4"/>
  <c r="M497" i="4"/>
  <c r="O497" i="4" s="1"/>
  <c r="P497" i="4" s="1"/>
  <c r="M498" i="4"/>
  <c r="O498" i="4" s="1"/>
  <c r="P498" i="4" s="1"/>
  <c r="M499" i="4"/>
  <c r="M500" i="4"/>
  <c r="M501" i="4"/>
  <c r="M502" i="4"/>
  <c r="O502" i="4" s="1"/>
  <c r="P502" i="4" s="1"/>
  <c r="M503" i="4"/>
  <c r="O503" i="4" s="1"/>
  <c r="P503" i="4" s="1"/>
  <c r="M504" i="4"/>
  <c r="O504" i="4" s="1"/>
  <c r="P504" i="4" s="1"/>
  <c r="M505" i="4"/>
  <c r="O505" i="4" s="1"/>
  <c r="P505" i="4" s="1"/>
  <c r="M506" i="4"/>
  <c r="O506" i="4" s="1"/>
  <c r="P506" i="4" s="1"/>
  <c r="M507" i="4"/>
  <c r="O507" i="4" s="1"/>
  <c r="P507" i="4" s="1"/>
  <c r="M508" i="4"/>
  <c r="O508" i="4" s="1"/>
  <c r="P508" i="4" s="1"/>
  <c r="M509" i="4"/>
  <c r="O509" i="4" s="1"/>
  <c r="P509" i="4" s="1"/>
  <c r="M510" i="4"/>
  <c r="O510" i="4" s="1"/>
  <c r="P510" i="4" s="1"/>
  <c r="M511" i="4"/>
  <c r="O511" i="4" s="1"/>
  <c r="P511" i="4" s="1"/>
  <c r="M512" i="4"/>
  <c r="O512" i="4" s="1"/>
  <c r="P512" i="4" s="1"/>
  <c r="M513" i="4"/>
  <c r="O513" i="4" s="1"/>
  <c r="P513" i="4" s="1"/>
  <c r="M514" i="4"/>
  <c r="O514" i="4" s="1"/>
  <c r="P514" i="4" s="1"/>
  <c r="M515" i="4"/>
  <c r="O515" i="4" s="1"/>
  <c r="P515" i="4" s="1"/>
  <c r="M516" i="4"/>
  <c r="O516" i="4" s="1"/>
  <c r="P516" i="4" s="1"/>
  <c r="M517" i="4"/>
  <c r="O517" i="4" s="1"/>
  <c r="P517" i="4" s="1"/>
  <c r="M518" i="4"/>
  <c r="O518" i="4" s="1"/>
  <c r="P518" i="4" s="1"/>
  <c r="M519" i="4"/>
  <c r="O519" i="4" s="1"/>
  <c r="P519" i="4" s="1"/>
  <c r="M520" i="4"/>
  <c r="O520" i="4" s="1"/>
  <c r="P520" i="4" s="1"/>
  <c r="M521" i="4"/>
  <c r="O521" i="4" s="1"/>
  <c r="P521" i="4" s="1"/>
  <c r="M522" i="4"/>
  <c r="O522" i="4" s="1"/>
  <c r="P522" i="4" s="1"/>
  <c r="M523" i="4"/>
  <c r="O523" i="4" s="1"/>
  <c r="P523" i="4" s="1"/>
  <c r="M524" i="4"/>
  <c r="O524" i="4" s="1"/>
  <c r="P524" i="4" s="1"/>
  <c r="M526" i="4"/>
  <c r="M527" i="4"/>
  <c r="O527" i="4" s="1"/>
  <c r="P527" i="4" s="1"/>
  <c r="M529" i="4"/>
  <c r="O529" i="4" s="1"/>
  <c r="P529" i="4" s="1"/>
  <c r="M530" i="4"/>
  <c r="O530" i="4" s="1"/>
  <c r="P530" i="4" s="1"/>
  <c r="M531" i="4"/>
  <c r="O531" i="4" s="1"/>
  <c r="P531" i="4" s="1"/>
  <c r="M532" i="4"/>
  <c r="O532" i="4" s="1"/>
  <c r="P532" i="4" s="1"/>
  <c r="M533" i="4"/>
  <c r="O533" i="4" s="1"/>
  <c r="P533" i="4" s="1"/>
  <c r="M534" i="4"/>
  <c r="O534" i="4" s="1"/>
  <c r="P534" i="4" s="1"/>
  <c r="M535" i="4"/>
  <c r="O535" i="4" s="1"/>
  <c r="P535" i="4" s="1"/>
  <c r="M536" i="4"/>
  <c r="M537" i="4"/>
  <c r="O537" i="4" s="1"/>
  <c r="P537" i="4" s="1"/>
  <c r="M538" i="4"/>
  <c r="M539" i="4"/>
  <c r="O539" i="4" s="1"/>
  <c r="P539" i="4" s="1"/>
  <c r="M540" i="4"/>
  <c r="O540" i="4" s="1"/>
  <c r="P540" i="4" s="1"/>
  <c r="M541" i="4"/>
  <c r="O541" i="4" s="1"/>
  <c r="P541" i="4" s="1"/>
  <c r="M542" i="4"/>
  <c r="O542" i="4" s="1"/>
  <c r="P542" i="4" s="1"/>
  <c r="M543" i="4"/>
  <c r="O543" i="4" s="1"/>
  <c r="P543" i="4" s="1"/>
  <c r="M544" i="4"/>
  <c r="O544" i="4" s="1"/>
  <c r="P544" i="4" s="1"/>
  <c r="M545" i="4"/>
  <c r="O545" i="4" s="1"/>
  <c r="P545" i="4" s="1"/>
  <c r="M546" i="4"/>
  <c r="O546" i="4" s="1"/>
  <c r="P546" i="4" s="1"/>
  <c r="M547" i="4"/>
  <c r="O547" i="4" s="1"/>
  <c r="P547" i="4" s="1"/>
  <c r="M548" i="4"/>
  <c r="O548" i="4" s="1"/>
  <c r="P548" i="4" s="1"/>
  <c r="M549" i="4"/>
  <c r="O549" i="4" s="1"/>
  <c r="P549" i="4" s="1"/>
  <c r="M550" i="4"/>
  <c r="O550" i="4" s="1"/>
  <c r="P550" i="4" s="1"/>
  <c r="M551" i="4"/>
  <c r="O551" i="4" s="1"/>
  <c r="P551" i="4" s="1"/>
  <c r="M552" i="4"/>
  <c r="O552" i="4" s="1"/>
  <c r="P552" i="4" s="1"/>
  <c r="M553" i="4"/>
  <c r="M554" i="4"/>
  <c r="M555" i="4"/>
  <c r="M556" i="4"/>
  <c r="M557" i="4"/>
  <c r="M558" i="4"/>
  <c r="M559" i="4"/>
  <c r="M560" i="4"/>
  <c r="M561" i="4"/>
  <c r="M562" i="4"/>
  <c r="M563" i="4"/>
  <c r="M564" i="4"/>
  <c r="M565" i="4"/>
  <c r="M566" i="4"/>
  <c r="M567" i="4"/>
  <c r="M568" i="4"/>
  <c r="M569" i="4"/>
  <c r="M570" i="4"/>
  <c r="M571" i="4"/>
  <c r="M572" i="4"/>
  <c r="M573" i="4"/>
  <c r="M574" i="4"/>
  <c r="M575" i="4"/>
  <c r="M576" i="4"/>
  <c r="M577" i="4"/>
  <c r="M578" i="4"/>
  <c r="M579" i="4"/>
  <c r="M580" i="4"/>
  <c r="M581" i="4"/>
  <c r="A427" i="4"/>
  <c r="B427" i="4"/>
  <c r="C427" i="4"/>
  <c r="D427" i="4"/>
  <c r="E427" i="4"/>
  <c r="A428" i="4"/>
  <c r="B428" i="4"/>
  <c r="C428" i="4"/>
  <c r="D428" i="4"/>
  <c r="E428" i="4"/>
  <c r="A11" i="4"/>
  <c r="A437" i="4" s="1"/>
  <c r="B11" i="4"/>
  <c r="B437" i="4" s="1"/>
  <c r="E11" i="4"/>
  <c r="E437" i="4" s="1"/>
  <c r="M11" i="4"/>
  <c r="O11" i="4" s="1"/>
  <c r="P11" i="4" s="1"/>
  <c r="A12" i="4"/>
  <c r="A438" i="4" s="1"/>
  <c r="B12" i="4"/>
  <c r="B438" i="4" s="1"/>
  <c r="E12" i="4"/>
  <c r="E438" i="4" s="1"/>
  <c r="M12" i="4"/>
  <c r="A13" i="4"/>
  <c r="A439" i="4" s="1"/>
  <c r="B13" i="4"/>
  <c r="B439" i="4" s="1"/>
  <c r="E13" i="4"/>
  <c r="E439" i="4" s="1"/>
  <c r="M13" i="4"/>
  <c r="A14" i="4"/>
  <c r="A440" i="4" s="1"/>
  <c r="B14" i="4"/>
  <c r="B440" i="4" s="1"/>
  <c r="E14" i="4"/>
  <c r="E440" i="4" s="1"/>
  <c r="M14" i="4"/>
  <c r="O14" i="4" s="1"/>
  <c r="P14" i="4" s="1"/>
  <c r="A15" i="4"/>
  <c r="A441" i="4" s="1"/>
  <c r="B15" i="4"/>
  <c r="B441" i="4" s="1"/>
  <c r="C15" i="4"/>
  <c r="C441" i="4" s="1"/>
  <c r="D15" i="4"/>
  <c r="D441" i="4" s="1"/>
  <c r="M15" i="4"/>
  <c r="A16" i="4"/>
  <c r="A442" i="4" s="1"/>
  <c r="B16" i="4"/>
  <c r="B442" i="4" s="1"/>
  <c r="E16" i="4"/>
  <c r="E442" i="4" s="1"/>
  <c r="M16" i="4"/>
  <c r="A17" i="4"/>
  <c r="A443" i="4" s="1"/>
  <c r="B17" i="4"/>
  <c r="B443" i="4" s="1"/>
  <c r="E17" i="4"/>
  <c r="E443" i="4" s="1"/>
  <c r="M17" i="4"/>
  <c r="O17" i="4" s="1"/>
  <c r="P17" i="4" s="1"/>
  <c r="A18" i="4"/>
  <c r="A444" i="4" s="1"/>
  <c r="B18" i="4"/>
  <c r="B444" i="4" s="1"/>
  <c r="C18" i="4"/>
  <c r="C444" i="4" s="1"/>
  <c r="D18" i="4"/>
  <c r="D444" i="4" s="1"/>
  <c r="M18" i="4"/>
  <c r="A19" i="4"/>
  <c r="A445" i="4" s="1"/>
  <c r="B19" i="4"/>
  <c r="B445" i="4" s="1"/>
  <c r="E19" i="4"/>
  <c r="E445" i="4" s="1"/>
  <c r="M19" i="4"/>
  <c r="A20" i="4"/>
  <c r="A446" i="4" s="1"/>
  <c r="B20" i="4"/>
  <c r="B446" i="4" s="1"/>
  <c r="C20" i="4"/>
  <c r="C446" i="4" s="1"/>
  <c r="D20" i="4"/>
  <c r="D446" i="4" s="1"/>
  <c r="M20" i="4"/>
  <c r="O20" i="4" s="1"/>
  <c r="P20" i="4" s="1"/>
  <c r="A21" i="4"/>
  <c r="A447" i="4" s="1"/>
  <c r="B21" i="4"/>
  <c r="B447" i="4" s="1"/>
  <c r="M21" i="4"/>
  <c r="A22" i="4"/>
  <c r="A448" i="4" s="1"/>
  <c r="B22" i="4"/>
  <c r="B448" i="4" s="1"/>
  <c r="M22" i="4"/>
  <c r="A23" i="4"/>
  <c r="A449" i="4" s="1"/>
  <c r="B23" i="4"/>
  <c r="B449" i="4" s="1"/>
  <c r="M23" i="4"/>
  <c r="O23" i="4" s="1"/>
  <c r="P23" i="4" s="1"/>
  <c r="A24" i="4"/>
  <c r="A450" i="4" s="1"/>
  <c r="B24" i="4"/>
  <c r="B450" i="4" s="1"/>
  <c r="C24" i="4"/>
  <c r="C450" i="4" s="1"/>
  <c r="D24" i="4"/>
  <c r="D450" i="4" s="1"/>
  <c r="M24" i="4"/>
  <c r="A25" i="4"/>
  <c r="A451" i="4" s="1"/>
  <c r="B25" i="4"/>
  <c r="B451" i="4" s="1"/>
  <c r="M25" i="4"/>
  <c r="A26" i="4"/>
  <c r="A452" i="4" s="1"/>
  <c r="B26" i="4"/>
  <c r="B452" i="4" s="1"/>
  <c r="M26" i="4"/>
  <c r="O26" i="4" s="1"/>
  <c r="P26" i="4" s="1"/>
  <c r="A27" i="4"/>
  <c r="A453" i="4" s="1"/>
  <c r="B27" i="4"/>
  <c r="B453" i="4" s="1"/>
  <c r="M27" i="4"/>
  <c r="A28" i="4"/>
  <c r="A454" i="4" s="1"/>
  <c r="B28" i="4"/>
  <c r="B454" i="4" s="1"/>
  <c r="C28" i="4"/>
  <c r="C454" i="4" s="1"/>
  <c r="D28" i="4"/>
  <c r="D454" i="4" s="1"/>
  <c r="M28" i="4"/>
  <c r="A29" i="4"/>
  <c r="A455" i="4" s="1"/>
  <c r="B29" i="4"/>
  <c r="B455" i="4" s="1"/>
  <c r="E29" i="4"/>
  <c r="E455" i="4" s="1"/>
  <c r="M29" i="4"/>
  <c r="O29" i="4" s="1"/>
  <c r="P29" i="4" s="1"/>
  <c r="A30" i="4"/>
  <c r="A456" i="4" s="1"/>
  <c r="B30" i="4"/>
  <c r="B456" i="4" s="1"/>
  <c r="C30" i="4"/>
  <c r="C456" i="4" s="1"/>
  <c r="D30" i="4"/>
  <c r="D456" i="4" s="1"/>
  <c r="M30" i="4"/>
  <c r="A31" i="4"/>
  <c r="A457" i="4" s="1"/>
  <c r="B31" i="4"/>
  <c r="B457" i="4" s="1"/>
  <c r="E31" i="4"/>
  <c r="E457" i="4" s="1"/>
  <c r="M31" i="4"/>
  <c r="A32" i="4"/>
  <c r="A458" i="4" s="1"/>
  <c r="B32" i="4"/>
  <c r="B458" i="4" s="1"/>
  <c r="E32" i="4"/>
  <c r="E458" i="4" s="1"/>
  <c r="M32" i="4"/>
  <c r="O32" i="4" s="1"/>
  <c r="P32" i="4" s="1"/>
  <c r="A33" i="4"/>
  <c r="A459" i="4" s="1"/>
  <c r="B33" i="4"/>
  <c r="B459" i="4" s="1"/>
  <c r="E33" i="4"/>
  <c r="E459" i="4" s="1"/>
  <c r="M33" i="4"/>
  <c r="A34" i="4"/>
  <c r="A460" i="4" s="1"/>
  <c r="B34" i="4"/>
  <c r="B460" i="4" s="1"/>
  <c r="E34" i="4"/>
  <c r="E460" i="4" s="1"/>
  <c r="M34" i="4"/>
  <c r="A35" i="4"/>
  <c r="A461" i="4" s="1"/>
  <c r="B35" i="4"/>
  <c r="B461" i="4" s="1"/>
  <c r="C35" i="4"/>
  <c r="C461" i="4" s="1"/>
  <c r="D35" i="4"/>
  <c r="D461" i="4" s="1"/>
  <c r="M35" i="4"/>
  <c r="O35" i="4" s="1"/>
  <c r="P35" i="4" s="1"/>
  <c r="A36" i="4"/>
  <c r="A462" i="4" s="1"/>
  <c r="B36" i="4"/>
  <c r="B462" i="4" s="1"/>
  <c r="E36" i="4"/>
  <c r="E462" i="4" s="1"/>
  <c r="M36" i="4"/>
  <c r="A37" i="4"/>
  <c r="A463" i="4" s="1"/>
  <c r="B37" i="4"/>
  <c r="B463" i="4" s="1"/>
  <c r="E37" i="4"/>
  <c r="E463" i="4" s="1"/>
  <c r="M37" i="4"/>
  <c r="A38" i="4"/>
  <c r="A464" i="4" s="1"/>
  <c r="B38" i="4"/>
  <c r="B464" i="4" s="1"/>
  <c r="E38" i="4"/>
  <c r="E464" i="4" s="1"/>
  <c r="M38" i="4"/>
  <c r="O38" i="4" s="1"/>
  <c r="P38" i="4" s="1"/>
  <c r="A39" i="4"/>
  <c r="A465" i="4" s="1"/>
  <c r="B39" i="4"/>
  <c r="B465" i="4" s="1"/>
  <c r="C39" i="4"/>
  <c r="C465" i="4" s="1"/>
  <c r="D39" i="4"/>
  <c r="D465" i="4" s="1"/>
  <c r="M39" i="4"/>
  <c r="A40" i="4"/>
  <c r="A466" i="4" s="1"/>
  <c r="B40" i="4"/>
  <c r="B466" i="4" s="1"/>
  <c r="E40" i="4"/>
  <c r="E466" i="4" s="1"/>
  <c r="A41" i="4"/>
  <c r="A467" i="4" s="1"/>
  <c r="B41" i="4"/>
  <c r="B467" i="4" s="1"/>
  <c r="E41" i="4"/>
  <c r="E467" i="4" s="1"/>
  <c r="M41" i="4"/>
  <c r="O41" i="4" s="1"/>
  <c r="P41" i="4" s="1"/>
  <c r="A42" i="4"/>
  <c r="A468" i="4" s="1"/>
  <c r="B42" i="4"/>
  <c r="B468" i="4" s="1"/>
  <c r="E42" i="4"/>
  <c r="E468" i="4" s="1"/>
  <c r="M42" i="4"/>
  <c r="A43" i="4"/>
  <c r="A469" i="4" s="1"/>
  <c r="B43" i="4"/>
  <c r="B469" i="4" s="1"/>
  <c r="E43" i="4"/>
  <c r="E469" i="4" s="1"/>
  <c r="M43" i="4"/>
  <c r="A44" i="4"/>
  <c r="A470" i="4" s="1"/>
  <c r="B44" i="4"/>
  <c r="B470" i="4" s="1"/>
  <c r="C44" i="4"/>
  <c r="C470" i="4" s="1"/>
  <c r="D44" i="4"/>
  <c r="D470" i="4" s="1"/>
  <c r="M44" i="4"/>
  <c r="O44" i="4" s="1"/>
  <c r="P44" i="4" s="1"/>
  <c r="A45" i="4"/>
  <c r="A471" i="4" s="1"/>
  <c r="B45" i="4"/>
  <c r="B471" i="4" s="1"/>
  <c r="E45" i="4"/>
  <c r="E471" i="4" s="1"/>
  <c r="A46" i="4"/>
  <c r="A472" i="4" s="1"/>
  <c r="B46" i="4"/>
  <c r="B472" i="4" s="1"/>
  <c r="E46" i="4"/>
  <c r="E472" i="4" s="1"/>
  <c r="M46" i="4"/>
  <c r="A47" i="4"/>
  <c r="A473" i="4" s="1"/>
  <c r="B47" i="4"/>
  <c r="B473" i="4" s="1"/>
  <c r="E47" i="4"/>
  <c r="E473" i="4" s="1"/>
  <c r="A48" i="4"/>
  <c r="A474" i="4" s="1"/>
  <c r="B48" i="4"/>
  <c r="B474" i="4" s="1"/>
  <c r="E48" i="4"/>
  <c r="E474" i="4" s="1"/>
  <c r="M48" i="4"/>
  <c r="A49" i="4"/>
  <c r="A475" i="4" s="1"/>
  <c r="B49" i="4"/>
  <c r="B475" i="4" s="1"/>
  <c r="E49" i="4"/>
  <c r="E475" i="4" s="1"/>
  <c r="M49" i="4"/>
  <c r="A50" i="4"/>
  <c r="A476" i="4" s="1"/>
  <c r="B50" i="4"/>
  <c r="B476" i="4" s="1"/>
  <c r="E50" i="4"/>
  <c r="E476" i="4" s="1"/>
  <c r="M50" i="4"/>
  <c r="O50" i="4" s="1"/>
  <c r="P50" i="4" s="1"/>
  <c r="A51" i="4"/>
  <c r="A477" i="4" s="1"/>
  <c r="B51" i="4"/>
  <c r="B477" i="4" s="1"/>
  <c r="E51" i="4"/>
  <c r="E477" i="4" s="1"/>
  <c r="M51" i="4"/>
  <c r="A52" i="4"/>
  <c r="A478" i="4" s="1"/>
  <c r="B52" i="4"/>
  <c r="B478" i="4" s="1"/>
  <c r="E52" i="4"/>
  <c r="E478" i="4" s="1"/>
  <c r="M52" i="4"/>
  <c r="A53" i="4"/>
  <c r="A479" i="4" s="1"/>
  <c r="B53" i="4"/>
  <c r="B479" i="4" s="1"/>
  <c r="C53" i="4"/>
  <c r="C479" i="4" s="1"/>
  <c r="D53" i="4"/>
  <c r="D479" i="4" s="1"/>
  <c r="M53" i="4"/>
  <c r="O53" i="4" s="1"/>
  <c r="P53" i="4" s="1"/>
  <c r="A54" i="4"/>
  <c r="A480" i="4" s="1"/>
  <c r="B54" i="4"/>
  <c r="B480" i="4" s="1"/>
  <c r="E54" i="4"/>
  <c r="E480" i="4" s="1"/>
  <c r="M54" i="4"/>
  <c r="A55" i="4"/>
  <c r="A481" i="4" s="1"/>
  <c r="B55" i="4"/>
  <c r="B481" i="4" s="1"/>
  <c r="C55" i="4"/>
  <c r="C481" i="4" s="1"/>
  <c r="D55" i="4"/>
  <c r="D481" i="4" s="1"/>
  <c r="M55" i="4"/>
  <c r="A56" i="4"/>
  <c r="A482" i="4" s="1"/>
  <c r="B56" i="4"/>
  <c r="B482" i="4" s="1"/>
  <c r="E56" i="4"/>
  <c r="E482" i="4" s="1"/>
  <c r="A57" i="4"/>
  <c r="A483" i="4" s="1"/>
  <c r="B57" i="4"/>
  <c r="B483" i="4" s="1"/>
  <c r="E57" i="4"/>
  <c r="E483" i="4" s="1"/>
  <c r="M57" i="4"/>
  <c r="A58" i="4"/>
  <c r="A484" i="4" s="1"/>
  <c r="B58" i="4"/>
  <c r="B484" i="4" s="1"/>
  <c r="E58" i="4"/>
  <c r="E484" i="4" s="1"/>
  <c r="A59" i="4"/>
  <c r="A485" i="4" s="1"/>
  <c r="B59" i="4"/>
  <c r="B485" i="4" s="1"/>
  <c r="E59" i="4"/>
  <c r="E485" i="4" s="1"/>
  <c r="M59" i="4"/>
  <c r="O59" i="4" s="1"/>
  <c r="P59" i="4" s="1"/>
  <c r="A60" i="4"/>
  <c r="A486" i="4" s="1"/>
  <c r="B60" i="4"/>
  <c r="B486" i="4" s="1"/>
  <c r="E60" i="4"/>
  <c r="E486" i="4" s="1"/>
  <c r="M60" i="4"/>
  <c r="A61" i="4"/>
  <c r="A487" i="4" s="1"/>
  <c r="B61" i="4"/>
  <c r="B487" i="4" s="1"/>
  <c r="E61" i="4"/>
  <c r="E487" i="4" s="1"/>
  <c r="M61" i="4"/>
  <c r="A62" i="4"/>
  <c r="A488" i="4" s="1"/>
  <c r="B62" i="4"/>
  <c r="B488" i="4" s="1"/>
  <c r="C62" i="4"/>
  <c r="C488" i="4" s="1"/>
  <c r="D62" i="4"/>
  <c r="D488" i="4" s="1"/>
  <c r="M62" i="4"/>
  <c r="O62" i="4" s="1"/>
  <c r="P62" i="4" s="1"/>
  <c r="A63" i="4"/>
  <c r="A489" i="4" s="1"/>
  <c r="B63" i="4"/>
  <c r="B489" i="4" s="1"/>
  <c r="M63" i="4"/>
  <c r="A64" i="4"/>
  <c r="A490" i="4" s="1"/>
  <c r="B64" i="4"/>
  <c r="B490" i="4" s="1"/>
  <c r="E64" i="4"/>
  <c r="E490" i="4" s="1"/>
  <c r="M64" i="4"/>
  <c r="A65" i="4"/>
  <c r="A491" i="4" s="1"/>
  <c r="B65" i="4"/>
  <c r="B491" i="4" s="1"/>
  <c r="C65" i="4"/>
  <c r="C491" i="4" s="1"/>
  <c r="D65" i="4"/>
  <c r="D491" i="4" s="1"/>
  <c r="M65" i="4"/>
  <c r="O65" i="4" s="1"/>
  <c r="P65" i="4" s="1"/>
  <c r="A66" i="4"/>
  <c r="A492" i="4" s="1"/>
  <c r="B66" i="4"/>
  <c r="B492" i="4" s="1"/>
  <c r="E66" i="4"/>
  <c r="E492" i="4" s="1"/>
  <c r="A67" i="4"/>
  <c r="A493" i="4" s="1"/>
  <c r="B67" i="4"/>
  <c r="B493" i="4" s="1"/>
  <c r="E67" i="4"/>
  <c r="E493" i="4" s="1"/>
  <c r="M67" i="4"/>
  <c r="A68" i="4"/>
  <c r="A494" i="4" s="1"/>
  <c r="B68" i="4"/>
  <c r="B494" i="4" s="1"/>
  <c r="E68" i="4"/>
  <c r="E494" i="4" s="1"/>
  <c r="M68" i="4"/>
  <c r="O68" i="4" s="1"/>
  <c r="P68" i="4" s="1"/>
  <c r="A69" i="4"/>
  <c r="A495" i="4" s="1"/>
  <c r="B69" i="4"/>
  <c r="B495" i="4" s="1"/>
  <c r="C69" i="4"/>
  <c r="C495" i="4" s="1"/>
  <c r="D69" i="4"/>
  <c r="D495" i="4" s="1"/>
  <c r="M69" i="4"/>
  <c r="A70" i="4"/>
  <c r="A496" i="4" s="1"/>
  <c r="B70" i="4"/>
  <c r="B496" i="4" s="1"/>
  <c r="M70" i="4"/>
  <c r="A71" i="4"/>
  <c r="A497" i="4" s="1"/>
  <c r="B71" i="4"/>
  <c r="B497" i="4" s="1"/>
  <c r="E71" i="4"/>
  <c r="E497" i="4" s="1"/>
  <c r="M71" i="4"/>
  <c r="O71" i="4" s="1"/>
  <c r="P71" i="4" s="1"/>
  <c r="A72" i="4"/>
  <c r="A498" i="4" s="1"/>
  <c r="B72" i="4"/>
  <c r="B498" i="4" s="1"/>
  <c r="C72" i="4"/>
  <c r="C498" i="4" s="1"/>
  <c r="D72" i="4"/>
  <c r="D498" i="4" s="1"/>
  <c r="M72" i="4"/>
  <c r="A73" i="4"/>
  <c r="A499" i="4" s="1"/>
  <c r="B73" i="4"/>
  <c r="B499" i="4" s="1"/>
  <c r="E73" i="4"/>
  <c r="E499" i="4" s="1"/>
  <c r="M73" i="4"/>
  <c r="A74" i="4"/>
  <c r="A500" i="4" s="1"/>
  <c r="B74" i="4"/>
  <c r="B500" i="4" s="1"/>
  <c r="M74" i="4"/>
  <c r="O74" i="4" s="1"/>
  <c r="P74" i="4" s="1"/>
  <c r="A75" i="4"/>
  <c r="A501" i="4" s="1"/>
  <c r="B75" i="4"/>
  <c r="B501" i="4" s="1"/>
  <c r="E75" i="4"/>
  <c r="E501" i="4" s="1"/>
  <c r="M75" i="4"/>
  <c r="A76" i="4"/>
  <c r="A502" i="4" s="1"/>
  <c r="B76" i="4"/>
  <c r="B502" i="4" s="1"/>
  <c r="E76" i="4"/>
  <c r="E502" i="4" s="1"/>
  <c r="M76" i="4"/>
  <c r="A77" i="4"/>
  <c r="A503" i="4" s="1"/>
  <c r="B77" i="4"/>
  <c r="B503" i="4" s="1"/>
  <c r="C77" i="4"/>
  <c r="C503" i="4" s="1"/>
  <c r="D77" i="4"/>
  <c r="D503" i="4" s="1"/>
  <c r="M77" i="4"/>
  <c r="O77" i="4" s="1"/>
  <c r="P77" i="4" s="1"/>
  <c r="A504" i="4"/>
  <c r="B504" i="4"/>
  <c r="A505" i="4"/>
  <c r="B505" i="4"/>
  <c r="E505" i="4"/>
  <c r="A80" i="4"/>
  <c r="A506" i="4" s="1"/>
  <c r="B80" i="4"/>
  <c r="B506" i="4" s="1"/>
  <c r="C80" i="4"/>
  <c r="C506" i="4" s="1"/>
  <c r="D80" i="4"/>
  <c r="D506" i="4" s="1"/>
  <c r="M80" i="4"/>
  <c r="O80" i="4" s="1"/>
  <c r="P80" i="4" s="1"/>
  <c r="A81" i="4"/>
  <c r="A507" i="4" s="1"/>
  <c r="B81" i="4"/>
  <c r="B507" i="4" s="1"/>
  <c r="M81" i="4"/>
  <c r="A82" i="4"/>
  <c r="A508" i="4" s="1"/>
  <c r="B82" i="4"/>
  <c r="B508" i="4" s="1"/>
  <c r="E82" i="4"/>
  <c r="E508" i="4" s="1"/>
  <c r="M82" i="4"/>
  <c r="A83" i="4"/>
  <c r="A509" i="4" s="1"/>
  <c r="B83" i="4"/>
  <c r="B509" i="4" s="1"/>
  <c r="M83" i="4"/>
  <c r="O83" i="4" s="1"/>
  <c r="P83" i="4" s="1"/>
  <c r="A84" i="4"/>
  <c r="A510" i="4" s="1"/>
  <c r="B84" i="4"/>
  <c r="B510" i="4" s="1"/>
  <c r="C84" i="4"/>
  <c r="C510" i="4" s="1"/>
  <c r="D84" i="4"/>
  <c r="D510" i="4" s="1"/>
  <c r="M84" i="4"/>
  <c r="A85" i="4"/>
  <c r="A511" i="4" s="1"/>
  <c r="B85" i="4"/>
  <c r="B511" i="4" s="1"/>
  <c r="M85" i="4"/>
  <c r="A86" i="4"/>
  <c r="A512" i="4" s="1"/>
  <c r="B86" i="4"/>
  <c r="B512" i="4" s="1"/>
  <c r="M86" i="4"/>
  <c r="O86" i="4" s="1"/>
  <c r="P86" i="4" s="1"/>
  <c r="A87" i="4"/>
  <c r="A513" i="4" s="1"/>
  <c r="B87" i="4"/>
  <c r="B513" i="4" s="1"/>
  <c r="E87" i="4"/>
  <c r="E513" i="4" s="1"/>
  <c r="M87" i="4"/>
  <c r="A88" i="4"/>
  <c r="A514" i="4" s="1"/>
  <c r="B88" i="4"/>
  <c r="B514" i="4" s="1"/>
  <c r="C88" i="4"/>
  <c r="C514" i="4" s="1"/>
  <c r="D88" i="4"/>
  <c r="D514" i="4" s="1"/>
  <c r="M88" i="4"/>
  <c r="A89" i="4"/>
  <c r="A515" i="4" s="1"/>
  <c r="B89" i="4"/>
  <c r="B515" i="4" s="1"/>
  <c r="E89" i="4"/>
  <c r="E515" i="4" s="1"/>
  <c r="M89" i="4"/>
  <c r="O89" i="4" s="1"/>
  <c r="P89" i="4" s="1"/>
  <c r="A90" i="4"/>
  <c r="A516" i="4" s="1"/>
  <c r="B90" i="4"/>
  <c r="B516" i="4" s="1"/>
  <c r="E90" i="4"/>
  <c r="E516" i="4" s="1"/>
  <c r="M90" i="4"/>
  <c r="A91" i="4"/>
  <c r="A517" i="4" s="1"/>
  <c r="B91" i="4"/>
  <c r="B517" i="4" s="1"/>
  <c r="M91" i="4"/>
  <c r="A92" i="4"/>
  <c r="A518" i="4" s="1"/>
  <c r="B92" i="4"/>
  <c r="B518" i="4" s="1"/>
  <c r="C92" i="4"/>
  <c r="C518" i="4" s="1"/>
  <c r="D92" i="4"/>
  <c r="D518" i="4" s="1"/>
  <c r="M92" i="4"/>
  <c r="O92" i="4" s="1"/>
  <c r="P92" i="4" s="1"/>
  <c r="A93" i="4"/>
  <c r="A519" i="4" s="1"/>
  <c r="B93" i="4"/>
  <c r="B519" i="4" s="1"/>
  <c r="M93" i="4"/>
  <c r="A94" i="4"/>
  <c r="A520" i="4" s="1"/>
  <c r="B94" i="4"/>
  <c r="B520" i="4" s="1"/>
  <c r="M94" i="4"/>
  <c r="A95" i="4"/>
  <c r="A521" i="4" s="1"/>
  <c r="B95" i="4"/>
  <c r="B521" i="4" s="1"/>
  <c r="C95" i="4"/>
  <c r="C521" i="4" s="1"/>
  <c r="D95" i="4"/>
  <c r="D521" i="4" s="1"/>
  <c r="M95" i="4"/>
  <c r="A96" i="4"/>
  <c r="A522" i="4" s="1"/>
  <c r="B96" i="4"/>
  <c r="B522" i="4" s="1"/>
  <c r="E96" i="4"/>
  <c r="E522" i="4" s="1"/>
  <c r="M96" i="4"/>
  <c r="A97" i="4"/>
  <c r="A523" i="4" s="1"/>
  <c r="B97" i="4"/>
  <c r="B523" i="4" s="1"/>
  <c r="E97" i="4"/>
  <c r="E523" i="4" s="1"/>
  <c r="M97" i="4"/>
  <c r="O97" i="4" s="1"/>
  <c r="P97" i="4" s="1"/>
  <c r="A98" i="4"/>
  <c r="A524" i="4" s="1"/>
  <c r="B98" i="4"/>
  <c r="B524" i="4" s="1"/>
  <c r="C98" i="4"/>
  <c r="C524" i="4" s="1"/>
  <c r="D98" i="4"/>
  <c r="D524" i="4" s="1"/>
  <c r="M98" i="4"/>
  <c r="A99" i="4"/>
  <c r="A525" i="4" s="1"/>
  <c r="B99" i="4"/>
  <c r="B525" i="4" s="1"/>
  <c r="M99" i="4"/>
  <c r="A100" i="4"/>
  <c r="A526" i="4" s="1"/>
  <c r="B100" i="4"/>
  <c r="B526" i="4" s="1"/>
  <c r="E100" i="4"/>
  <c r="E526" i="4" s="1"/>
  <c r="M100" i="4"/>
  <c r="O100" i="4" s="1"/>
  <c r="P100" i="4" s="1"/>
  <c r="A101" i="4"/>
  <c r="A527" i="4" s="1"/>
  <c r="B101" i="4"/>
  <c r="B527" i="4" s="1"/>
  <c r="C101" i="4"/>
  <c r="C527" i="4" s="1"/>
  <c r="D101" i="4"/>
  <c r="D527" i="4" s="1"/>
  <c r="M101" i="4"/>
  <c r="A102" i="4"/>
  <c r="A528" i="4" s="1"/>
  <c r="B102" i="4"/>
  <c r="B528" i="4" s="1"/>
  <c r="E102" i="4"/>
  <c r="E528" i="4" s="1"/>
  <c r="M102" i="4"/>
  <c r="A103" i="4"/>
  <c r="A529" i="4" s="1"/>
  <c r="B103" i="4"/>
  <c r="B529" i="4" s="1"/>
  <c r="C103" i="4"/>
  <c r="C529" i="4" s="1"/>
  <c r="D103" i="4"/>
  <c r="D529" i="4" s="1"/>
  <c r="M103" i="4"/>
  <c r="O103" i="4" s="1"/>
  <c r="P103" i="4" s="1"/>
  <c r="A104" i="4"/>
  <c r="A530" i="4" s="1"/>
  <c r="B104" i="4"/>
  <c r="B530" i="4" s="1"/>
  <c r="E104" i="4"/>
  <c r="E530" i="4" s="1"/>
  <c r="M104" i="4"/>
  <c r="A105" i="4"/>
  <c r="A531" i="4" s="1"/>
  <c r="B105" i="4"/>
  <c r="B531" i="4" s="1"/>
  <c r="C105" i="4"/>
  <c r="C531" i="4" s="1"/>
  <c r="D105" i="4"/>
  <c r="D531" i="4" s="1"/>
  <c r="M105" i="4"/>
  <c r="A106" i="4"/>
  <c r="A532" i="4" s="1"/>
  <c r="B106" i="4"/>
  <c r="B532" i="4" s="1"/>
  <c r="M106" i="4"/>
  <c r="O106" i="4" s="1"/>
  <c r="P106" i="4" s="1"/>
  <c r="A107" i="4"/>
  <c r="A533" i="4" s="1"/>
  <c r="B107" i="4"/>
  <c r="B533" i="4" s="1"/>
  <c r="M107" i="4"/>
  <c r="A108" i="4"/>
  <c r="A534" i="4" s="1"/>
  <c r="B108" i="4"/>
  <c r="B534" i="4" s="1"/>
  <c r="E108" i="4"/>
  <c r="E534" i="4" s="1"/>
  <c r="M108" i="4"/>
  <c r="A109" i="4"/>
  <c r="A535" i="4" s="1"/>
  <c r="B109" i="4"/>
  <c r="B535" i="4" s="1"/>
  <c r="C109" i="4"/>
  <c r="C535" i="4" s="1"/>
  <c r="D109" i="4"/>
  <c r="D535" i="4" s="1"/>
  <c r="M109" i="4"/>
  <c r="O109" i="4" s="1"/>
  <c r="P109" i="4" s="1"/>
  <c r="A110" i="4"/>
  <c r="A536" i="4" s="1"/>
  <c r="B110" i="4"/>
  <c r="B536" i="4" s="1"/>
  <c r="E110" i="4"/>
  <c r="E536" i="4" s="1"/>
  <c r="M110" i="4"/>
  <c r="A111" i="4"/>
  <c r="A537" i="4" s="1"/>
  <c r="B111" i="4"/>
  <c r="B537" i="4" s="1"/>
  <c r="C111" i="4"/>
  <c r="C537" i="4" s="1"/>
  <c r="D111" i="4"/>
  <c r="D537" i="4" s="1"/>
  <c r="M111" i="4"/>
  <c r="A112" i="4"/>
  <c r="A538" i="4" s="1"/>
  <c r="B112" i="4"/>
  <c r="B538" i="4" s="1"/>
  <c r="E112" i="4"/>
  <c r="E538" i="4" s="1"/>
  <c r="M112" i="4"/>
  <c r="A113" i="4"/>
  <c r="A539" i="4" s="1"/>
  <c r="B113" i="4"/>
  <c r="B539" i="4" s="1"/>
  <c r="C113" i="4"/>
  <c r="C539" i="4" s="1"/>
  <c r="D113" i="4"/>
  <c r="D539" i="4" s="1"/>
  <c r="M113" i="4"/>
  <c r="A114" i="4"/>
  <c r="A540" i="4" s="1"/>
  <c r="B114" i="4"/>
  <c r="B540" i="4" s="1"/>
  <c r="E114" i="4"/>
  <c r="E540" i="4" s="1"/>
  <c r="M114" i="4"/>
  <c r="A115" i="4"/>
  <c r="A541" i="4" s="1"/>
  <c r="B115" i="4"/>
  <c r="B541" i="4" s="1"/>
  <c r="E115" i="4"/>
  <c r="E541" i="4" s="1"/>
  <c r="M115" i="4"/>
  <c r="O115" i="4" s="1"/>
  <c r="P115" i="4" s="1"/>
  <c r="A116" i="4"/>
  <c r="A542" i="4" s="1"/>
  <c r="B116" i="4"/>
  <c r="B542" i="4" s="1"/>
  <c r="C116" i="4"/>
  <c r="C542" i="4" s="1"/>
  <c r="D116" i="4"/>
  <c r="D542" i="4" s="1"/>
  <c r="M116" i="4"/>
  <c r="A117" i="4"/>
  <c r="A543" i="4" s="1"/>
  <c r="B117" i="4"/>
  <c r="B543" i="4" s="1"/>
  <c r="E117" i="4"/>
  <c r="E543" i="4" s="1"/>
  <c r="M117" i="4"/>
  <c r="A118" i="4"/>
  <c r="A544" i="4" s="1"/>
  <c r="B118" i="4"/>
  <c r="B544" i="4" s="1"/>
  <c r="E118" i="4"/>
  <c r="E544" i="4" s="1"/>
  <c r="M118" i="4"/>
  <c r="O118" i="4" s="1"/>
  <c r="P118" i="4" s="1"/>
  <c r="A119" i="4"/>
  <c r="A545" i="4" s="1"/>
  <c r="B119" i="4"/>
  <c r="B545" i="4" s="1"/>
  <c r="E119" i="4"/>
  <c r="E545" i="4" s="1"/>
  <c r="M119" i="4"/>
  <c r="A546" i="4"/>
  <c r="B546" i="4"/>
  <c r="C546" i="4"/>
  <c r="D546" i="4"/>
  <c r="E546" i="4"/>
  <c r="A547" i="4"/>
  <c r="B547" i="4"/>
  <c r="D547" i="4"/>
  <c r="E547" i="4"/>
  <c r="O121" i="4"/>
  <c r="P121" i="4" s="1"/>
  <c r="A548" i="4"/>
  <c r="B548" i="4"/>
  <c r="D548" i="4"/>
  <c r="E548" i="4"/>
  <c r="A549" i="4"/>
  <c r="B549" i="4"/>
  <c r="D549" i="4"/>
  <c r="E549" i="4"/>
  <c r="A550" i="4"/>
  <c r="B550" i="4"/>
  <c r="D550" i="4"/>
  <c r="E550" i="4"/>
  <c r="O124" i="4"/>
  <c r="P124" i="4" s="1"/>
  <c r="A551" i="4"/>
  <c r="B551" i="4"/>
  <c r="D551" i="4"/>
  <c r="E551" i="4"/>
  <c r="A552" i="4"/>
  <c r="B552" i="4"/>
  <c r="C552" i="4"/>
  <c r="D552" i="4"/>
  <c r="E552" i="4"/>
  <c r="A553" i="4"/>
  <c r="B553" i="4"/>
  <c r="D553" i="4"/>
  <c r="E553" i="4"/>
  <c r="A554" i="4"/>
  <c r="B554" i="4"/>
  <c r="D554" i="4"/>
  <c r="E554" i="4"/>
  <c r="A555" i="4"/>
  <c r="B555" i="4"/>
  <c r="D555" i="4"/>
  <c r="E555" i="4"/>
  <c r="A556" i="4"/>
  <c r="B556" i="4"/>
  <c r="D556" i="4"/>
  <c r="E556" i="4"/>
  <c r="A557" i="4"/>
  <c r="B557" i="4"/>
  <c r="D557" i="4"/>
  <c r="E557" i="4"/>
  <c r="A558" i="4"/>
  <c r="B558" i="4"/>
  <c r="D558" i="4"/>
  <c r="E558" i="4"/>
  <c r="A559" i="4"/>
  <c r="B559" i="4"/>
  <c r="D559" i="4"/>
  <c r="E559" i="4"/>
  <c r="A560" i="4"/>
  <c r="B560" i="4"/>
  <c r="D560" i="4"/>
  <c r="E560" i="4"/>
  <c r="A561" i="4"/>
  <c r="B561" i="4"/>
  <c r="D561" i="4"/>
  <c r="E561" i="4"/>
  <c r="A562" i="4"/>
  <c r="B562" i="4"/>
  <c r="D562" i="4"/>
  <c r="E562" i="4"/>
  <c r="A563" i="4"/>
  <c r="B563" i="4"/>
  <c r="D563" i="4"/>
  <c r="E563" i="4"/>
  <c r="A564" i="4"/>
  <c r="B564" i="4"/>
  <c r="D564" i="4"/>
  <c r="E564" i="4"/>
  <c r="A565" i="4"/>
  <c r="B565" i="4"/>
  <c r="D565" i="4"/>
  <c r="E565" i="4"/>
  <c r="A566" i="4"/>
  <c r="B566" i="4"/>
  <c r="D566" i="4"/>
  <c r="E566" i="4"/>
  <c r="A567" i="4"/>
  <c r="B567" i="4"/>
  <c r="D567" i="4"/>
  <c r="E567" i="4"/>
  <c r="A568" i="4"/>
  <c r="B568" i="4"/>
  <c r="D568" i="4"/>
  <c r="E568" i="4"/>
  <c r="A569" i="4"/>
  <c r="B569" i="4"/>
  <c r="D569" i="4"/>
  <c r="E569" i="4"/>
  <c r="A570" i="4"/>
  <c r="B570" i="4"/>
  <c r="D570" i="4"/>
  <c r="E570" i="4"/>
  <c r="A571" i="4"/>
  <c r="B571" i="4"/>
  <c r="D571" i="4"/>
  <c r="E571" i="4"/>
  <c r="A572" i="4"/>
  <c r="B572" i="4"/>
  <c r="D572" i="4"/>
  <c r="E572" i="4"/>
  <c r="A573" i="4"/>
  <c r="B573" i="4"/>
  <c r="D573" i="4"/>
  <c r="E573" i="4"/>
  <c r="A574" i="4"/>
  <c r="B574" i="4"/>
  <c r="D574" i="4"/>
  <c r="E574" i="4"/>
  <c r="A575" i="4"/>
  <c r="B575" i="4"/>
  <c r="D575" i="4"/>
  <c r="E575" i="4"/>
  <c r="A576" i="4"/>
  <c r="B576" i="4"/>
  <c r="D576" i="4"/>
  <c r="E576" i="4"/>
  <c r="A577" i="4"/>
  <c r="B577" i="4"/>
  <c r="D577" i="4"/>
  <c r="E577" i="4"/>
  <c r="A578" i="4"/>
  <c r="B578" i="4"/>
  <c r="D578" i="4"/>
  <c r="E578" i="4"/>
  <c r="A579" i="4"/>
  <c r="B579" i="4"/>
  <c r="D579" i="4"/>
  <c r="E579" i="4"/>
  <c r="A580" i="4"/>
  <c r="B580" i="4"/>
  <c r="D580" i="4"/>
  <c r="E580" i="4"/>
  <c r="A581" i="4"/>
  <c r="B581" i="4"/>
  <c r="D581" i="4"/>
  <c r="E581" i="4"/>
  <c r="D1003" i="4" l="1"/>
  <c r="D1429" i="4" s="1"/>
  <c r="D997" i="4"/>
  <c r="D1423" i="4" s="1"/>
  <c r="D994" i="4"/>
  <c r="D1420" i="4" s="1"/>
  <c r="A990" i="4"/>
  <c r="A1416" i="4" s="1"/>
  <c r="D988" i="4"/>
  <c r="D1414" i="4" s="1"/>
  <c r="A987" i="4"/>
  <c r="A1413" i="4" s="1"/>
  <c r="D985" i="4"/>
  <c r="D1411" i="4" s="1"/>
  <c r="A984" i="4"/>
  <c r="A1410" i="4" s="1"/>
  <c r="D982" i="4"/>
  <c r="D1408" i="4" s="1"/>
  <c r="A981" i="4"/>
  <c r="A1407" i="4" s="1"/>
  <c r="D979" i="4"/>
  <c r="D1405" i="4" s="1"/>
  <c r="B978" i="4"/>
  <c r="B1404" i="4" s="1"/>
  <c r="D975" i="4"/>
  <c r="D1401" i="4" s="1"/>
  <c r="A974" i="4"/>
  <c r="A1400" i="4" s="1"/>
  <c r="E972" i="4"/>
  <c r="E1398" i="4" s="1"/>
  <c r="E971" i="4"/>
  <c r="E1397" i="4" s="1"/>
  <c r="A970" i="4"/>
  <c r="A1396" i="4" s="1"/>
  <c r="D968" i="4"/>
  <c r="D1394" i="4" s="1"/>
  <c r="B967" i="4"/>
  <c r="B1393" i="4" s="1"/>
  <c r="E964" i="4"/>
  <c r="E1390" i="4" s="1"/>
  <c r="B963" i="4"/>
  <c r="B1389" i="4" s="1"/>
  <c r="E960" i="4"/>
  <c r="E1386" i="4" s="1"/>
  <c r="B957" i="4"/>
  <c r="B1383" i="4" s="1"/>
  <c r="E954" i="4"/>
  <c r="E1380" i="4" s="1"/>
  <c r="B953" i="4"/>
  <c r="B1379" i="4" s="1"/>
  <c r="B950" i="4"/>
  <c r="B1376" i="4" s="1"/>
  <c r="C947" i="4"/>
  <c r="C1373" i="4" s="1"/>
  <c r="A946" i="4"/>
  <c r="A1372" i="4" s="1"/>
  <c r="C944" i="4"/>
  <c r="C1370" i="4" s="1"/>
  <c r="B941" i="4"/>
  <c r="B1367" i="4" s="1"/>
  <c r="A940" i="4"/>
  <c r="A1366" i="4" s="1"/>
  <c r="B938" i="4"/>
  <c r="B1364" i="4" s="1"/>
  <c r="D936" i="4"/>
  <c r="D1362" i="4" s="1"/>
  <c r="A935" i="4"/>
  <c r="A1361" i="4" s="1"/>
  <c r="B933" i="4"/>
  <c r="B1359" i="4" s="1"/>
  <c r="A932" i="4"/>
  <c r="A1358" i="4" s="1"/>
  <c r="E928" i="4"/>
  <c r="E1354" i="4" s="1"/>
  <c r="A927" i="4"/>
  <c r="A1353" i="4" s="1"/>
  <c r="B925" i="4"/>
  <c r="B1351" i="4" s="1"/>
  <c r="A924" i="4"/>
  <c r="A1350" i="4" s="1"/>
  <c r="B922" i="4"/>
  <c r="B1348" i="4" s="1"/>
  <c r="A921" i="4"/>
  <c r="A1347" i="4" s="1"/>
  <c r="E919" i="4"/>
  <c r="E1345" i="4" s="1"/>
  <c r="E916" i="4"/>
  <c r="E1342" i="4" s="1"/>
  <c r="E913" i="4"/>
  <c r="E1339" i="4" s="1"/>
  <c r="A912" i="4"/>
  <c r="A1338" i="4" s="1"/>
  <c r="B910" i="4"/>
  <c r="B1336" i="4" s="1"/>
  <c r="E908" i="4"/>
  <c r="E1334" i="4" s="1"/>
  <c r="B907" i="4"/>
  <c r="B1333" i="4" s="1"/>
  <c r="E904" i="4"/>
  <c r="E1330" i="4" s="1"/>
  <c r="A903" i="4"/>
  <c r="A1329" i="4" s="1"/>
  <c r="E901" i="4"/>
  <c r="E1327" i="4" s="1"/>
  <c r="A900" i="4"/>
  <c r="A1326" i="4" s="1"/>
  <c r="B898" i="4"/>
  <c r="B1324" i="4" s="1"/>
  <c r="D896" i="4"/>
  <c r="D1322" i="4" s="1"/>
  <c r="B895" i="4"/>
  <c r="B1321" i="4" s="1"/>
  <c r="A892" i="4"/>
  <c r="A1318" i="4" s="1"/>
  <c r="B889" i="4"/>
  <c r="B1315" i="4" s="1"/>
  <c r="E886" i="4"/>
  <c r="E1312" i="4" s="1"/>
  <c r="A885" i="4"/>
  <c r="A1311" i="4" s="1"/>
  <c r="E883" i="4"/>
  <c r="E1309" i="4" s="1"/>
  <c r="B882" i="4"/>
  <c r="B1308" i="4" s="1"/>
  <c r="B879" i="4"/>
  <c r="B1305" i="4" s="1"/>
  <c r="B877" i="4"/>
  <c r="B1303" i="4" s="1"/>
  <c r="A876" i="4"/>
  <c r="A1302" i="4" s="1"/>
  <c r="A874" i="4"/>
  <c r="A1300" i="4" s="1"/>
  <c r="C872" i="4"/>
  <c r="C1298" i="4" s="1"/>
  <c r="A871" i="4"/>
  <c r="A1297" i="4" s="1"/>
  <c r="B868" i="4"/>
  <c r="B1294" i="4" s="1"/>
  <c r="A867" i="4"/>
  <c r="A1293" i="4" s="1"/>
  <c r="E865" i="4"/>
  <c r="E1291" i="4" s="1"/>
  <c r="A864" i="4"/>
  <c r="A1290" i="4" s="1"/>
  <c r="A1005" i="4"/>
  <c r="A1431" i="4" s="1"/>
  <c r="D1000" i="4"/>
  <c r="D1426" i="4" s="1"/>
  <c r="B1000" i="4"/>
  <c r="B1426" i="4" s="1"/>
  <c r="B994" i="4"/>
  <c r="B1420" i="4" s="1"/>
  <c r="B988" i="4"/>
  <c r="B1414" i="4" s="1"/>
  <c r="B985" i="4"/>
  <c r="B1411" i="4" s="1"/>
  <c r="E983" i="4"/>
  <c r="E1409" i="4" s="1"/>
  <c r="B982" i="4"/>
  <c r="B1408" i="4" s="1"/>
  <c r="E980" i="4"/>
  <c r="E1406" i="4" s="1"/>
  <c r="B979" i="4"/>
  <c r="B1405" i="4" s="1"/>
  <c r="A978" i="4"/>
  <c r="A1404" i="4" s="1"/>
  <c r="E976" i="4"/>
  <c r="E1402" i="4" s="1"/>
  <c r="D972" i="4"/>
  <c r="D1398" i="4" s="1"/>
  <c r="B971" i="4"/>
  <c r="B1397" i="4" s="1"/>
  <c r="C968" i="4"/>
  <c r="C1394" i="4" s="1"/>
  <c r="A967" i="4"/>
  <c r="A1393" i="4" s="1"/>
  <c r="D965" i="4"/>
  <c r="D1391" i="4" s="1"/>
  <c r="B964" i="4"/>
  <c r="B1390" i="4" s="1"/>
  <c r="A963" i="4"/>
  <c r="A1389" i="4" s="1"/>
  <c r="D961" i="4"/>
  <c r="D1387" i="4" s="1"/>
  <c r="B960" i="4"/>
  <c r="B1386" i="4" s="1"/>
  <c r="B958" i="4"/>
  <c r="B1384" i="4" s="1"/>
  <c r="A957" i="4"/>
  <c r="A1383" i="4" s="1"/>
  <c r="D955" i="4"/>
  <c r="D1381" i="4" s="1"/>
  <c r="B954" i="4"/>
  <c r="B1380" i="4" s="1"/>
  <c r="A953" i="4"/>
  <c r="A1379" i="4" s="1"/>
  <c r="B951" i="4"/>
  <c r="B1377" i="4" s="1"/>
  <c r="A950" i="4"/>
  <c r="A1376" i="4" s="1"/>
  <c r="E948" i="4"/>
  <c r="E1374" i="4" s="1"/>
  <c r="B947" i="4"/>
  <c r="B1373" i="4" s="1"/>
  <c r="B944" i="4"/>
  <c r="B1370" i="4" s="1"/>
  <c r="E942" i="4"/>
  <c r="E1368" i="4" s="1"/>
  <c r="A941" i="4"/>
  <c r="A1367" i="4" s="1"/>
  <c r="A938" i="4"/>
  <c r="A1364" i="4" s="1"/>
  <c r="C936" i="4"/>
  <c r="C1362" i="4" s="1"/>
  <c r="A933" i="4"/>
  <c r="A1359" i="4" s="1"/>
  <c r="E931" i="4"/>
  <c r="E1357" i="4" s="1"/>
  <c r="D929" i="4"/>
  <c r="D1355" i="4" s="1"/>
  <c r="B928" i="4"/>
  <c r="B1354" i="4" s="1"/>
  <c r="A925" i="4"/>
  <c r="A1351" i="4" s="1"/>
  <c r="A922" i="4"/>
  <c r="A1348" i="4" s="1"/>
  <c r="B919" i="4"/>
  <c r="B1345" i="4" s="1"/>
  <c r="D917" i="4"/>
  <c r="D1343" i="4" s="1"/>
  <c r="B916" i="4"/>
  <c r="B1342" i="4" s="1"/>
  <c r="D914" i="4"/>
  <c r="D1340" i="4" s="1"/>
  <c r="B913" i="4"/>
  <c r="B1339" i="4" s="1"/>
  <c r="A910" i="4"/>
  <c r="A1336" i="4" s="1"/>
  <c r="B908" i="4"/>
  <c r="B1334" i="4" s="1"/>
  <c r="A907" i="4"/>
  <c r="A1333" i="4" s="1"/>
  <c r="D905" i="4"/>
  <c r="D1331" i="4" s="1"/>
  <c r="B904" i="4"/>
  <c r="B1330" i="4" s="1"/>
  <c r="B901" i="4"/>
  <c r="B1327" i="4" s="1"/>
  <c r="E899" i="4"/>
  <c r="E1325" i="4" s="1"/>
  <c r="A898" i="4"/>
  <c r="A1324" i="4" s="1"/>
  <c r="C896" i="4"/>
  <c r="C1322" i="4" s="1"/>
  <c r="A895" i="4"/>
  <c r="A1321" i="4" s="1"/>
  <c r="E893" i="4"/>
  <c r="E1319" i="4" s="1"/>
  <c r="E890" i="4"/>
  <c r="E1316" i="4" s="1"/>
  <c r="A889" i="4"/>
  <c r="A1315" i="4" s="1"/>
  <c r="D887" i="4"/>
  <c r="D1313" i="4" s="1"/>
  <c r="B886" i="4"/>
  <c r="B1312" i="4" s="1"/>
  <c r="B883" i="4"/>
  <c r="B1309" i="4" s="1"/>
  <c r="A882" i="4"/>
  <c r="A1308" i="4" s="1"/>
  <c r="D880" i="4"/>
  <c r="D1306" i="4" s="1"/>
  <c r="A879" i="4"/>
  <c r="A1305" i="4" s="1"/>
  <c r="A877" i="4"/>
  <c r="A1303" i="4" s="1"/>
  <c r="B872" i="4"/>
  <c r="B1298" i="4" s="1"/>
  <c r="E869" i="4"/>
  <c r="E1295" i="4" s="1"/>
  <c r="A868" i="4"/>
  <c r="A1294" i="4" s="1"/>
  <c r="B865" i="4"/>
  <c r="B1291" i="4" s="1"/>
  <c r="A999" i="4"/>
  <c r="A1425" i="4" s="1"/>
  <c r="A993" i="4"/>
  <c r="A1419" i="4" s="1"/>
  <c r="B1006" i="4"/>
  <c r="B1432" i="4" s="1"/>
  <c r="B997" i="4"/>
  <c r="B1423" i="4" s="1"/>
  <c r="E995" i="4"/>
  <c r="E1421" i="4" s="1"/>
  <c r="B991" i="4"/>
  <c r="B1417" i="4" s="1"/>
  <c r="E989" i="4"/>
  <c r="E1415" i="4" s="1"/>
  <c r="E986" i="4"/>
  <c r="E1412" i="4" s="1"/>
  <c r="B975" i="4"/>
  <c r="B1401" i="4" s="1"/>
  <c r="D1007" i="4"/>
  <c r="D1433" i="4" s="1"/>
  <c r="A1006" i="4"/>
  <c r="A1432" i="4" s="1"/>
  <c r="D1004" i="4"/>
  <c r="D1430" i="4" s="1"/>
  <c r="A1003" i="4"/>
  <c r="A1429" i="4" s="1"/>
  <c r="D1001" i="4"/>
  <c r="D1427" i="4" s="1"/>
  <c r="A1000" i="4"/>
  <c r="A1426" i="4" s="1"/>
  <c r="D998" i="4"/>
  <c r="D1424" i="4" s="1"/>
  <c r="A997" i="4"/>
  <c r="A1423" i="4" s="1"/>
  <c r="D995" i="4"/>
  <c r="D1421" i="4" s="1"/>
  <c r="A994" i="4"/>
  <c r="A1420" i="4" s="1"/>
  <c r="D992" i="4"/>
  <c r="D1418" i="4" s="1"/>
  <c r="A991" i="4"/>
  <c r="A1417" i="4" s="1"/>
  <c r="D989" i="4"/>
  <c r="D1415" i="4" s="1"/>
  <c r="A988" i="4"/>
  <c r="A1414" i="4" s="1"/>
  <c r="D986" i="4"/>
  <c r="D1412" i="4" s="1"/>
  <c r="A985" i="4"/>
  <c r="A1411" i="4" s="1"/>
  <c r="D983" i="4"/>
  <c r="D1409" i="4" s="1"/>
  <c r="A982" i="4"/>
  <c r="A1408" i="4" s="1"/>
  <c r="D980" i="4"/>
  <c r="D1406" i="4" s="1"/>
  <c r="A979" i="4"/>
  <c r="A1405" i="4" s="1"/>
  <c r="E977" i="4"/>
  <c r="E1403" i="4" s="1"/>
  <c r="D976" i="4"/>
  <c r="D1402" i="4" s="1"/>
  <c r="A975" i="4"/>
  <c r="A1401" i="4" s="1"/>
  <c r="E973" i="4"/>
  <c r="E1399" i="4" s="1"/>
  <c r="C972" i="4"/>
  <c r="C1398" i="4" s="1"/>
  <c r="A971" i="4"/>
  <c r="A1397" i="4" s="1"/>
  <c r="E969" i="4"/>
  <c r="E1395" i="4" s="1"/>
  <c r="B968" i="4"/>
  <c r="B1394" i="4" s="1"/>
  <c r="C965" i="4"/>
  <c r="C1391" i="4" s="1"/>
  <c r="A964" i="4"/>
  <c r="A1390" i="4" s="1"/>
  <c r="C961" i="4"/>
  <c r="C1387" i="4" s="1"/>
  <c r="A960" i="4"/>
  <c r="A1386" i="4" s="1"/>
  <c r="A958" i="4"/>
  <c r="A1384" i="4" s="1"/>
  <c r="C955" i="4"/>
  <c r="C1381" i="4" s="1"/>
  <c r="A954" i="4"/>
  <c r="A1380" i="4" s="1"/>
  <c r="A951" i="4"/>
  <c r="A1377" i="4" s="1"/>
  <c r="B948" i="4"/>
  <c r="B1374" i="4" s="1"/>
  <c r="A947" i="4"/>
  <c r="A1373" i="4" s="1"/>
  <c r="B945" i="4"/>
  <c r="B1371" i="4" s="1"/>
  <c r="A944" i="4"/>
  <c r="A1370" i="4" s="1"/>
  <c r="B942" i="4"/>
  <c r="B1368" i="4" s="1"/>
  <c r="E939" i="4"/>
  <c r="E1365" i="4" s="1"/>
  <c r="B936" i="4"/>
  <c r="B1362" i="4" s="1"/>
  <c r="E934" i="4"/>
  <c r="E1360" i="4" s="1"/>
  <c r="B931" i="4"/>
  <c r="B1357" i="4" s="1"/>
  <c r="C929" i="4"/>
  <c r="C1355" i="4" s="1"/>
  <c r="A928" i="4"/>
  <c r="A1354" i="4" s="1"/>
  <c r="B926" i="4"/>
  <c r="B1352" i="4" s="1"/>
  <c r="E923" i="4"/>
  <c r="E1349" i="4" s="1"/>
  <c r="E920" i="4"/>
  <c r="E1346" i="4" s="1"/>
  <c r="A919" i="4"/>
  <c r="A1345" i="4" s="1"/>
  <c r="C917" i="4"/>
  <c r="C1343" i="4" s="1"/>
  <c r="A916" i="4"/>
  <c r="A1342" i="4" s="1"/>
  <c r="C914" i="4"/>
  <c r="C1340" i="4" s="1"/>
  <c r="A913" i="4"/>
  <c r="A1339" i="4" s="1"/>
  <c r="E911" i="4"/>
  <c r="E1337" i="4" s="1"/>
  <c r="A908" i="4"/>
  <c r="A1334" i="4" s="1"/>
  <c r="C905" i="4"/>
  <c r="C1331" i="4" s="1"/>
  <c r="A904" i="4"/>
  <c r="A1330" i="4" s="1"/>
  <c r="E902" i="4"/>
  <c r="E1328" i="4" s="1"/>
  <c r="A901" i="4"/>
  <c r="A1327" i="4" s="1"/>
  <c r="B899" i="4"/>
  <c r="B1325" i="4" s="1"/>
  <c r="E897" i="4"/>
  <c r="E1323" i="4" s="1"/>
  <c r="B896" i="4"/>
  <c r="B1322" i="4" s="1"/>
  <c r="B893" i="4"/>
  <c r="B1319" i="4" s="1"/>
  <c r="D891" i="4"/>
  <c r="D1317" i="4" s="1"/>
  <c r="B890" i="4"/>
  <c r="B1316" i="4" s="1"/>
  <c r="C887" i="4"/>
  <c r="C1313" i="4" s="1"/>
  <c r="A886" i="4"/>
  <c r="A1312" i="4" s="1"/>
  <c r="E884" i="4"/>
  <c r="E1310" i="4" s="1"/>
  <c r="A883" i="4"/>
  <c r="A1309" i="4" s="1"/>
  <c r="C880" i="4"/>
  <c r="C1306" i="4" s="1"/>
  <c r="B875" i="4"/>
  <c r="B1301" i="4" s="1"/>
  <c r="B873" i="4"/>
  <c r="B1299" i="4" s="1"/>
  <c r="A872" i="4"/>
  <c r="A1298" i="4" s="1"/>
  <c r="D870" i="4"/>
  <c r="D1296" i="4" s="1"/>
  <c r="B869" i="4"/>
  <c r="B1295" i="4" s="1"/>
  <c r="E866" i="4"/>
  <c r="E1292" i="4" s="1"/>
  <c r="A865" i="4"/>
  <c r="A1291" i="4" s="1"/>
  <c r="E863" i="4"/>
  <c r="D1006" i="4"/>
  <c r="D1432" i="4" s="1"/>
  <c r="E1004" i="4"/>
  <c r="E1430" i="4" s="1"/>
  <c r="B1007" i="4"/>
  <c r="B1433" i="4" s="1"/>
  <c r="B1004" i="4"/>
  <c r="B1430" i="4" s="1"/>
  <c r="E1002" i="4"/>
  <c r="E1428" i="4" s="1"/>
  <c r="B1001" i="4"/>
  <c r="B1427" i="4" s="1"/>
  <c r="B998" i="4"/>
  <c r="B1424" i="4" s="1"/>
  <c r="E996" i="4"/>
  <c r="E1422" i="4" s="1"/>
  <c r="B995" i="4"/>
  <c r="B1421" i="4" s="1"/>
  <c r="E993" i="4"/>
  <c r="E1419" i="4" s="1"/>
  <c r="B992" i="4"/>
  <c r="B1418" i="4" s="1"/>
  <c r="E990" i="4"/>
  <c r="E1416" i="4" s="1"/>
  <c r="B989" i="4"/>
  <c r="B1415" i="4" s="1"/>
  <c r="E987" i="4"/>
  <c r="E1413" i="4" s="1"/>
  <c r="B986" i="4"/>
  <c r="B1412" i="4" s="1"/>
  <c r="E984" i="4"/>
  <c r="E1410" i="4" s="1"/>
  <c r="B983" i="4"/>
  <c r="B1409" i="4" s="1"/>
  <c r="E981" i="4"/>
  <c r="E1407" i="4" s="1"/>
  <c r="B980" i="4"/>
  <c r="B1406" i="4" s="1"/>
  <c r="E978" i="4"/>
  <c r="E1404" i="4" s="1"/>
  <c r="D977" i="4"/>
  <c r="D1403" i="4" s="1"/>
  <c r="B976" i="4"/>
  <c r="B1402" i="4" s="1"/>
  <c r="E974" i="4"/>
  <c r="E1400" i="4" s="1"/>
  <c r="D973" i="4"/>
  <c r="D1399" i="4" s="1"/>
  <c r="B972" i="4"/>
  <c r="B1398" i="4" s="1"/>
  <c r="B969" i="4"/>
  <c r="B1395" i="4" s="1"/>
  <c r="A968" i="4"/>
  <c r="A1394" i="4" s="1"/>
  <c r="E966" i="4"/>
  <c r="E1392" i="4" s="1"/>
  <c r="B965" i="4"/>
  <c r="B1391" i="4" s="1"/>
  <c r="E962" i="4"/>
  <c r="E1388" i="4" s="1"/>
  <c r="B961" i="4"/>
  <c r="B1387" i="4" s="1"/>
  <c r="E956" i="4"/>
  <c r="E1382" i="4" s="1"/>
  <c r="B955" i="4"/>
  <c r="B1381" i="4" s="1"/>
  <c r="E952" i="4"/>
  <c r="E1378" i="4" s="1"/>
  <c r="E949" i="4"/>
  <c r="E1375" i="4" s="1"/>
  <c r="A948" i="4"/>
  <c r="A1374" i="4" s="1"/>
  <c r="A945" i="4"/>
  <c r="A1371" i="4" s="1"/>
  <c r="A942" i="4"/>
  <c r="A1368" i="4" s="1"/>
  <c r="D940" i="4"/>
  <c r="D1366" i="4" s="1"/>
  <c r="B939" i="4"/>
  <c r="B1365" i="4" s="1"/>
  <c r="B937" i="4"/>
  <c r="B1363" i="4" s="1"/>
  <c r="A936" i="4"/>
  <c r="A1362" i="4" s="1"/>
  <c r="B934" i="4"/>
  <c r="B1360" i="4" s="1"/>
  <c r="D932" i="4"/>
  <c r="D1358" i="4" s="1"/>
  <c r="A931" i="4"/>
  <c r="A1357" i="4" s="1"/>
  <c r="B929" i="4"/>
  <c r="B1355" i="4" s="1"/>
  <c r="A926" i="4"/>
  <c r="A1352" i="4" s="1"/>
  <c r="D924" i="4"/>
  <c r="D1350" i="4" s="1"/>
  <c r="B923" i="4"/>
  <c r="B1349" i="4" s="1"/>
  <c r="D921" i="4"/>
  <c r="D1347" i="4" s="1"/>
  <c r="B920" i="4"/>
  <c r="B1346" i="4" s="1"/>
  <c r="E918" i="4"/>
  <c r="E1344" i="4" s="1"/>
  <c r="B917" i="4"/>
  <c r="B1343" i="4" s="1"/>
  <c r="B914" i="4"/>
  <c r="B1340" i="4" s="1"/>
  <c r="B911" i="4"/>
  <c r="B1337" i="4" s="1"/>
  <c r="E909" i="4"/>
  <c r="E1335" i="4" s="1"/>
  <c r="E906" i="4"/>
  <c r="E1332" i="4" s="1"/>
  <c r="B905" i="4"/>
  <c r="B1331" i="4" s="1"/>
  <c r="B902" i="4"/>
  <c r="B1328" i="4" s="1"/>
  <c r="A899" i="4"/>
  <c r="A1325" i="4" s="1"/>
  <c r="B897" i="4"/>
  <c r="B1323" i="4" s="1"/>
  <c r="A896" i="4"/>
  <c r="A1322" i="4" s="1"/>
  <c r="E894" i="4"/>
  <c r="E1320" i="4" s="1"/>
  <c r="A893" i="4"/>
  <c r="A1319" i="4" s="1"/>
  <c r="C891" i="4"/>
  <c r="C1317" i="4" s="1"/>
  <c r="A890" i="4"/>
  <c r="A1316" i="4" s="1"/>
  <c r="E888" i="4"/>
  <c r="E1314" i="4" s="1"/>
  <c r="B887" i="4"/>
  <c r="B1313" i="4" s="1"/>
  <c r="B884" i="4"/>
  <c r="B1310" i="4" s="1"/>
  <c r="E881" i="4"/>
  <c r="E1307" i="4" s="1"/>
  <c r="B880" i="4"/>
  <c r="B1306" i="4" s="1"/>
  <c r="B878" i="4"/>
  <c r="B1304" i="4" s="1"/>
  <c r="D876" i="4"/>
  <c r="D1302" i="4" s="1"/>
  <c r="A875" i="4"/>
  <c r="A1301" i="4" s="1"/>
  <c r="A873" i="4"/>
  <c r="A1299" i="4" s="1"/>
  <c r="C870" i="4"/>
  <c r="C1296" i="4" s="1"/>
  <c r="A869" i="4"/>
  <c r="A1295" i="4" s="1"/>
  <c r="D867" i="4"/>
  <c r="D1293" i="4" s="1"/>
  <c r="B866" i="4"/>
  <c r="B1292" i="4" s="1"/>
  <c r="B863" i="4"/>
  <c r="B1289" i="4" s="1"/>
  <c r="A1002" i="4"/>
  <c r="A1428" i="4" s="1"/>
  <c r="D991" i="4"/>
  <c r="D1417" i="4" s="1"/>
  <c r="E1007" i="4"/>
  <c r="E1433" i="4" s="1"/>
  <c r="B1003" i="4"/>
  <c r="B1429" i="4" s="1"/>
  <c r="E1001" i="4"/>
  <c r="E1427" i="4" s="1"/>
  <c r="E998" i="4"/>
  <c r="E1424" i="4" s="1"/>
  <c r="E992" i="4"/>
  <c r="E1418" i="4" s="1"/>
  <c r="E1005" i="4"/>
  <c r="E1431" i="4" s="1"/>
  <c r="E999" i="4"/>
  <c r="E1425" i="4" s="1"/>
  <c r="A1007" i="4"/>
  <c r="A1433" i="4" s="1"/>
  <c r="D1005" i="4"/>
  <c r="D1431" i="4" s="1"/>
  <c r="A1004" i="4"/>
  <c r="A1430" i="4" s="1"/>
  <c r="D1002" i="4"/>
  <c r="D1428" i="4" s="1"/>
  <c r="A1001" i="4"/>
  <c r="A1427" i="4" s="1"/>
  <c r="D999" i="4"/>
  <c r="D1425" i="4" s="1"/>
  <c r="A998" i="4"/>
  <c r="A1424" i="4" s="1"/>
  <c r="D996" i="4"/>
  <c r="D1422" i="4" s="1"/>
  <c r="A995" i="4"/>
  <c r="A1421" i="4" s="1"/>
  <c r="D993" i="4"/>
  <c r="D1419" i="4" s="1"/>
  <c r="A992" i="4"/>
  <c r="A1418" i="4" s="1"/>
  <c r="D990" i="4"/>
  <c r="D1416" i="4" s="1"/>
  <c r="A989" i="4"/>
  <c r="A1415" i="4" s="1"/>
  <c r="D987" i="4"/>
  <c r="D1413" i="4" s="1"/>
  <c r="A986" i="4"/>
  <c r="A1412" i="4" s="1"/>
  <c r="D984" i="4"/>
  <c r="D1410" i="4" s="1"/>
  <c r="A983" i="4"/>
  <c r="A1409" i="4" s="1"/>
  <c r="D981" i="4"/>
  <c r="D1407" i="4" s="1"/>
  <c r="A980" i="4"/>
  <c r="A1406" i="4" s="1"/>
  <c r="D978" i="4"/>
  <c r="D1404" i="4" s="1"/>
  <c r="B977" i="4"/>
  <c r="B1403" i="4" s="1"/>
  <c r="A976" i="4"/>
  <c r="A1402" i="4" s="1"/>
  <c r="D974" i="4"/>
  <c r="D1400" i="4" s="1"/>
  <c r="B973" i="4"/>
  <c r="B1399" i="4" s="1"/>
  <c r="A972" i="4"/>
  <c r="A1398" i="4" s="1"/>
  <c r="E970" i="4"/>
  <c r="E1396" i="4" s="1"/>
  <c r="A969" i="4"/>
  <c r="A1395" i="4" s="1"/>
  <c r="B966" i="4"/>
  <c r="B1392" i="4" s="1"/>
  <c r="A965" i="4"/>
  <c r="A1391" i="4" s="1"/>
  <c r="D963" i="4"/>
  <c r="D1389" i="4" s="1"/>
  <c r="B962" i="4"/>
  <c r="B1388" i="4" s="1"/>
  <c r="A961" i="4"/>
  <c r="A1387" i="4" s="1"/>
  <c r="B959" i="4"/>
  <c r="B1385" i="4" s="1"/>
  <c r="D957" i="4"/>
  <c r="D1383" i="4" s="1"/>
  <c r="B956" i="4"/>
  <c r="B1382" i="4" s="1"/>
  <c r="A955" i="4"/>
  <c r="A1381" i="4" s="1"/>
  <c r="D953" i="4"/>
  <c r="D1379" i="4" s="1"/>
  <c r="B952" i="4"/>
  <c r="B1378" i="4" s="1"/>
  <c r="D950" i="4"/>
  <c r="D1376" i="4" s="1"/>
  <c r="B949" i="4"/>
  <c r="B1375" i="4" s="1"/>
  <c r="B943" i="4"/>
  <c r="B1369" i="4" s="1"/>
  <c r="C940" i="4"/>
  <c r="C1366" i="4" s="1"/>
  <c r="A939" i="4"/>
  <c r="A1365" i="4" s="1"/>
  <c r="A937" i="4"/>
  <c r="A1363" i="4" s="1"/>
  <c r="A934" i="4"/>
  <c r="A1360" i="4" s="1"/>
  <c r="C932" i="4"/>
  <c r="C1358" i="4" s="1"/>
  <c r="B930" i="4"/>
  <c r="B1356" i="4" s="1"/>
  <c r="A929" i="4"/>
  <c r="A1355" i="4" s="1"/>
  <c r="E927" i="4"/>
  <c r="E1353" i="4" s="1"/>
  <c r="C924" i="4"/>
  <c r="C1350" i="4" s="1"/>
  <c r="A923" i="4"/>
  <c r="A1349" i="4" s="1"/>
  <c r="C921" i="4"/>
  <c r="C1347" i="4" s="1"/>
  <c r="A920" i="4"/>
  <c r="A1346" i="4" s="1"/>
  <c r="B918" i="4"/>
  <c r="B1344" i="4" s="1"/>
  <c r="A917" i="4"/>
  <c r="A1343" i="4" s="1"/>
  <c r="B915" i="4"/>
  <c r="B1341" i="4" s="1"/>
  <c r="A914" i="4"/>
  <c r="A1340" i="4" s="1"/>
  <c r="E912" i="4"/>
  <c r="E1338" i="4" s="1"/>
  <c r="A911" i="4"/>
  <c r="A1337" i="4" s="1"/>
  <c r="B909" i="4"/>
  <c r="B1335" i="4" s="1"/>
  <c r="D907" i="4"/>
  <c r="D1333" i="4" s="1"/>
  <c r="B906" i="4"/>
  <c r="B1332" i="4" s="1"/>
  <c r="A905" i="4"/>
  <c r="A1331" i="4" s="1"/>
  <c r="E903" i="4"/>
  <c r="E1329" i="4" s="1"/>
  <c r="A902" i="4"/>
  <c r="A1328" i="4" s="1"/>
  <c r="E900" i="4"/>
  <c r="E1326" i="4" s="1"/>
  <c r="A897" i="4"/>
  <c r="A1323" i="4" s="1"/>
  <c r="B894" i="4"/>
  <c r="B1320" i="4" s="1"/>
  <c r="E892" i="4"/>
  <c r="E1318" i="4" s="1"/>
  <c r="B891" i="4"/>
  <c r="B1317" i="4" s="1"/>
  <c r="B888" i="4"/>
  <c r="B1314" i="4" s="1"/>
  <c r="A887" i="4"/>
  <c r="A1313" i="4" s="1"/>
  <c r="E885" i="4"/>
  <c r="E1311" i="4" s="1"/>
  <c r="A884" i="4"/>
  <c r="A1310" i="4" s="1"/>
  <c r="D882" i="4"/>
  <c r="D1308" i="4" s="1"/>
  <c r="B881" i="4"/>
  <c r="B1307" i="4" s="1"/>
  <c r="A880" i="4"/>
  <c r="A1306" i="4" s="1"/>
  <c r="A878" i="4"/>
  <c r="A1304" i="4" s="1"/>
  <c r="C876" i="4"/>
  <c r="C1302" i="4" s="1"/>
  <c r="E871" i="4"/>
  <c r="E1297" i="4" s="1"/>
  <c r="B870" i="4"/>
  <c r="B1296" i="4" s="1"/>
  <c r="C867" i="4"/>
  <c r="C1293" i="4" s="1"/>
  <c r="A866" i="4"/>
  <c r="A1292" i="4" s="1"/>
  <c r="E864" i="4"/>
  <c r="E1290" i="4" s="1"/>
  <c r="A863" i="4"/>
  <c r="A996" i="4"/>
  <c r="A1422" i="4" s="1"/>
  <c r="E1006" i="4"/>
  <c r="E1432" i="4" s="1"/>
  <c r="B1005" i="4"/>
  <c r="B1431" i="4" s="1"/>
  <c r="E1003" i="4"/>
  <c r="E1429" i="4" s="1"/>
  <c r="B1002" i="4"/>
  <c r="B1428" i="4" s="1"/>
  <c r="E1000" i="4"/>
  <c r="E1426" i="4" s="1"/>
  <c r="B999" i="4"/>
  <c r="B1425" i="4" s="1"/>
  <c r="E997" i="4"/>
  <c r="E1423" i="4" s="1"/>
  <c r="B996" i="4"/>
  <c r="B1422" i="4" s="1"/>
  <c r="E994" i="4"/>
  <c r="E1420" i="4" s="1"/>
  <c r="B993" i="4"/>
  <c r="B1419" i="4" s="1"/>
  <c r="E991" i="4"/>
  <c r="E1417" i="4" s="1"/>
  <c r="B990" i="4"/>
  <c r="B1416" i="4" s="1"/>
  <c r="E988" i="4"/>
  <c r="E1414" i="4" s="1"/>
  <c r="B987" i="4"/>
  <c r="B1413" i="4" s="1"/>
  <c r="E985" i="4"/>
  <c r="E1411" i="4" s="1"/>
  <c r="B984" i="4"/>
  <c r="B1410" i="4" s="1"/>
  <c r="E982" i="4"/>
  <c r="E1408" i="4" s="1"/>
  <c r="B981" i="4"/>
  <c r="B1407" i="4" s="1"/>
  <c r="E979" i="4"/>
  <c r="E1405" i="4" s="1"/>
  <c r="C978" i="4"/>
  <c r="C1404" i="4" s="1"/>
  <c r="A977" i="4"/>
  <c r="A1403" i="4" s="1"/>
  <c r="E975" i="4"/>
  <c r="E1401" i="4" s="1"/>
  <c r="B974" i="4"/>
  <c r="B1400" i="4" s="1"/>
  <c r="A973" i="4"/>
  <c r="A1399" i="4" s="1"/>
  <c r="B970" i="4"/>
  <c r="B1396" i="4" s="1"/>
  <c r="E967" i="4"/>
  <c r="E1393" i="4" s="1"/>
  <c r="A966" i="4"/>
  <c r="A1392" i="4" s="1"/>
  <c r="C963" i="4"/>
  <c r="C1389" i="4" s="1"/>
  <c r="A962" i="4"/>
  <c r="A1388" i="4" s="1"/>
  <c r="A959" i="4"/>
  <c r="A1385" i="4" s="1"/>
  <c r="C957" i="4"/>
  <c r="C1383" i="4" s="1"/>
  <c r="A956" i="4"/>
  <c r="A1382" i="4" s="1"/>
  <c r="C953" i="4"/>
  <c r="C1379" i="4" s="1"/>
  <c r="A952" i="4"/>
  <c r="A1378" i="4" s="1"/>
  <c r="C950" i="4"/>
  <c r="C1376" i="4" s="1"/>
  <c r="A949" i="4"/>
  <c r="A1375" i="4" s="1"/>
  <c r="D947" i="4"/>
  <c r="D1373" i="4" s="1"/>
  <c r="B946" i="4"/>
  <c r="B1372" i="4" s="1"/>
  <c r="D944" i="4"/>
  <c r="D1370" i="4" s="1"/>
  <c r="A943" i="4"/>
  <c r="A1369" i="4" s="1"/>
  <c r="E941" i="4"/>
  <c r="E1367" i="4" s="1"/>
  <c r="B940" i="4"/>
  <c r="B1366" i="4" s="1"/>
  <c r="B935" i="4"/>
  <c r="B1361" i="4" s="1"/>
  <c r="B932" i="4"/>
  <c r="B1358" i="4" s="1"/>
  <c r="A930" i="4"/>
  <c r="A1356" i="4" s="1"/>
  <c r="B927" i="4"/>
  <c r="B1353" i="4" s="1"/>
  <c r="E925" i="4"/>
  <c r="E1351" i="4" s="1"/>
  <c r="B924" i="4"/>
  <c r="B1350" i="4" s="1"/>
  <c r="B921" i="4"/>
  <c r="B1347" i="4" s="1"/>
  <c r="A918" i="4"/>
  <c r="A1344" i="4" s="1"/>
  <c r="A915" i="4"/>
  <c r="A1341" i="4" s="1"/>
  <c r="B912" i="4"/>
  <c r="B1338" i="4" s="1"/>
  <c r="E910" i="4"/>
  <c r="E1336" i="4" s="1"/>
  <c r="A909" i="4"/>
  <c r="A1335" i="4" s="1"/>
  <c r="C907" i="4"/>
  <c r="C1333" i="4" s="1"/>
  <c r="A906" i="4"/>
  <c r="A1332" i="4" s="1"/>
  <c r="B903" i="4"/>
  <c r="B1329" i="4" s="1"/>
  <c r="B900" i="4"/>
  <c r="B1326" i="4" s="1"/>
  <c r="E898" i="4"/>
  <c r="E1324" i="4" s="1"/>
  <c r="E895" i="4"/>
  <c r="E1321" i="4" s="1"/>
  <c r="A894" i="4"/>
  <c r="A1320" i="4" s="1"/>
  <c r="B892" i="4"/>
  <c r="B1318" i="4" s="1"/>
  <c r="A891" i="4"/>
  <c r="A1317" i="4" s="1"/>
  <c r="E889" i="4"/>
  <c r="E1315" i="4" s="1"/>
  <c r="A888" i="4"/>
  <c r="A1314" i="4" s="1"/>
  <c r="B885" i="4"/>
  <c r="B1311" i="4" s="1"/>
  <c r="C882" i="4"/>
  <c r="C1308" i="4" s="1"/>
  <c r="A881" i="4"/>
  <c r="A1307" i="4" s="1"/>
  <c r="B876" i="4"/>
  <c r="B1302" i="4" s="1"/>
  <c r="B874" i="4"/>
  <c r="B1300" i="4" s="1"/>
  <c r="D872" i="4"/>
  <c r="D1298" i="4" s="1"/>
  <c r="B871" i="4"/>
  <c r="B1297" i="4" s="1"/>
  <c r="A870" i="4"/>
  <c r="A1296" i="4" s="1"/>
  <c r="E868" i="4"/>
  <c r="E1294" i="4" s="1"/>
  <c r="B867" i="4"/>
  <c r="B1293" i="4" s="1"/>
  <c r="B864" i="4"/>
  <c r="B1290" i="4" s="1"/>
  <c r="O499" i="4"/>
  <c r="P499" i="4" s="1"/>
  <c r="E854" i="4"/>
  <c r="D854" i="4"/>
  <c r="C854" i="4"/>
  <c r="B854" i="4"/>
  <c r="A854" i="4"/>
  <c r="E853" i="4"/>
  <c r="D853" i="4"/>
  <c r="C853" i="4"/>
  <c r="B853" i="4"/>
  <c r="A853" i="4"/>
  <c r="E78" i="4"/>
  <c r="M78" i="2"/>
  <c r="O117" i="4"/>
  <c r="P117" i="4" s="1"/>
  <c r="O72" i="4"/>
  <c r="P72" i="4" s="1"/>
  <c r="O119" i="4"/>
  <c r="P119" i="4" s="1"/>
  <c r="O110" i="4"/>
  <c r="P110" i="4" s="1"/>
  <c r="O101" i="4"/>
  <c r="P101" i="4" s="1"/>
  <c r="O82" i="4"/>
  <c r="P82" i="4" s="1"/>
  <c r="O39" i="4"/>
  <c r="P39" i="4" s="1"/>
  <c r="O28" i="4"/>
  <c r="P28" i="4" s="1"/>
  <c r="O55" i="4"/>
  <c r="P55" i="4" s="1"/>
  <c r="O46" i="4"/>
  <c r="P46" i="4" s="1"/>
  <c r="O30" i="4"/>
  <c r="P30" i="4" s="1"/>
  <c r="O94" i="4"/>
  <c r="P94" i="4" s="1"/>
  <c r="O87" i="4"/>
  <c r="P87" i="4" s="1"/>
  <c r="O105" i="4"/>
  <c r="P105" i="4" s="1"/>
  <c r="O84" i="4"/>
  <c r="P84" i="4" s="1"/>
  <c r="O13" i="4"/>
  <c r="P13" i="4" s="1"/>
  <c r="O70" i="4"/>
  <c r="P70" i="4" s="1"/>
  <c r="O49" i="4"/>
  <c r="P49" i="4" s="1"/>
  <c r="O96" i="4"/>
  <c r="P96" i="4" s="1"/>
  <c r="O91" i="4"/>
  <c r="P91" i="4" s="1"/>
  <c r="O76" i="4"/>
  <c r="P76" i="4" s="1"/>
  <c r="O69" i="4"/>
  <c r="P69" i="4" s="1"/>
  <c r="O60" i="4"/>
  <c r="P60" i="4" s="1"/>
  <c r="O15" i="4"/>
  <c r="P15" i="4" s="1"/>
  <c r="O37" i="4"/>
  <c r="P37" i="4" s="1"/>
  <c r="O114" i="4"/>
  <c r="P114" i="4" s="1"/>
  <c r="O98" i="4"/>
  <c r="P98" i="4" s="1"/>
  <c r="O48" i="4"/>
  <c r="P48" i="4" s="1"/>
  <c r="O25" i="4"/>
  <c r="P25" i="4" s="1"/>
  <c r="O116" i="4"/>
  <c r="P116" i="4" s="1"/>
  <c r="O93" i="4"/>
  <c r="P93" i="4" s="1"/>
  <c r="O34" i="4"/>
  <c r="P34" i="4" s="1"/>
  <c r="O126" i="4"/>
  <c r="P126" i="4" s="1"/>
  <c r="O57" i="4"/>
  <c r="P57" i="4" s="1"/>
  <c r="O43" i="4"/>
  <c r="P43" i="4" s="1"/>
  <c r="O36" i="4"/>
  <c r="P36" i="4" s="1"/>
  <c r="O22" i="4"/>
  <c r="P22" i="4" s="1"/>
  <c r="O19" i="4"/>
  <c r="P19" i="4" s="1"/>
  <c r="O125" i="4"/>
  <c r="P125" i="4" s="1"/>
  <c r="O108" i="4"/>
  <c r="P108" i="4" s="1"/>
  <c r="O51" i="4"/>
  <c r="P51" i="4" s="1"/>
  <c r="O122" i="4"/>
  <c r="P122" i="4" s="1"/>
  <c r="O120" i="4"/>
  <c r="P120" i="4" s="1"/>
  <c r="O88" i="4"/>
  <c r="P88" i="4" s="1"/>
  <c r="O81" i="4"/>
  <c r="P81" i="4" s="1"/>
  <c r="O73" i="4"/>
  <c r="P73" i="4" s="1"/>
  <c r="O64" i="4"/>
  <c r="P64" i="4" s="1"/>
  <c r="O12" i="4"/>
  <c r="P12" i="4" s="1"/>
  <c r="O42" i="4"/>
  <c r="P42" i="4" s="1"/>
  <c r="O18" i="4"/>
  <c r="P18" i="4" s="1"/>
  <c r="O111" i="4"/>
  <c r="P111" i="4" s="1"/>
  <c r="O52" i="4"/>
  <c r="P52" i="4" s="1"/>
  <c r="O27" i="4"/>
  <c r="P27" i="4" s="1"/>
  <c r="O24" i="4"/>
  <c r="P24" i="4" s="1"/>
  <c r="O123" i="4"/>
  <c r="P123" i="4" s="1"/>
  <c r="O99" i="4"/>
  <c r="P99" i="4" s="1"/>
  <c r="O90" i="4"/>
  <c r="P90" i="4" s="1"/>
  <c r="O54" i="4"/>
  <c r="P54" i="4" s="1"/>
  <c r="O113" i="4"/>
  <c r="P113" i="4" s="1"/>
  <c r="O104" i="4"/>
  <c r="P104" i="4" s="1"/>
  <c r="O95" i="4"/>
  <c r="P95" i="4" s="1"/>
  <c r="O75" i="4"/>
  <c r="P75" i="4" s="1"/>
  <c r="O31" i="4"/>
  <c r="P31" i="4" s="1"/>
  <c r="O21" i="4"/>
  <c r="P21" i="4" s="1"/>
  <c r="O85" i="4"/>
  <c r="P85" i="4" s="1"/>
  <c r="O61" i="4"/>
  <c r="P61" i="4" s="1"/>
  <c r="O33" i="4"/>
  <c r="P33" i="4" s="1"/>
  <c r="O16" i="4"/>
  <c r="P16" i="4" s="1"/>
  <c r="F517" i="4"/>
  <c r="F516" i="4"/>
  <c r="G498" i="4"/>
  <c r="F529" i="4"/>
  <c r="G579" i="4"/>
  <c r="G573" i="4"/>
  <c r="G567" i="4"/>
  <c r="G478" i="4"/>
  <c r="F475" i="4"/>
  <c r="G470" i="4"/>
  <c r="G464" i="4"/>
  <c r="F461" i="4"/>
  <c r="F456" i="4"/>
  <c r="G454" i="4"/>
  <c r="G450" i="4"/>
  <c r="G445" i="4"/>
  <c r="F443" i="4"/>
  <c r="G549" i="4"/>
  <c r="G520" i="4"/>
  <c r="G519" i="4"/>
  <c r="G518" i="4"/>
  <c r="G513" i="4"/>
  <c r="G505" i="4"/>
  <c r="G503" i="4"/>
  <c r="G486" i="4"/>
  <c r="G477" i="4"/>
  <c r="G463" i="4"/>
  <c r="G458" i="4"/>
  <c r="G444" i="4"/>
  <c r="G440" i="4"/>
  <c r="G438" i="4"/>
  <c r="F476" i="4"/>
  <c r="F469" i="4"/>
  <c r="F462" i="4"/>
  <c r="F457" i="4"/>
  <c r="F453" i="4"/>
  <c r="F449" i="4"/>
  <c r="F875" i="4" s="1"/>
  <c r="F1301" i="4" s="1"/>
  <c r="F437" i="4"/>
  <c r="F578" i="4"/>
  <c r="F572" i="4"/>
  <c r="F566" i="4"/>
  <c r="F560" i="4"/>
  <c r="F557" i="4"/>
  <c r="G547" i="4"/>
  <c r="G534" i="4"/>
  <c r="F524" i="4"/>
  <c r="G522" i="4"/>
  <c r="G514" i="4"/>
  <c r="F512" i="4"/>
  <c r="F510" i="4"/>
  <c r="G507" i="4"/>
  <c r="G506" i="4"/>
  <c r="G561" i="4"/>
  <c r="G555" i="4"/>
  <c r="G543" i="4"/>
  <c r="G537" i="4"/>
  <c r="G533" i="4"/>
  <c r="G531" i="4"/>
  <c r="G527" i="4"/>
  <c r="G521" i="4"/>
  <c r="F479" i="4"/>
  <c r="F474" i="4"/>
  <c r="F465" i="4"/>
  <c r="F446" i="4"/>
  <c r="F872" i="4" s="1"/>
  <c r="F1298" i="4" s="1"/>
  <c r="F442" i="4"/>
  <c r="F520" i="4"/>
  <c r="F519" i="4"/>
  <c r="F518" i="4"/>
  <c r="F513" i="4"/>
  <c r="F505" i="4"/>
  <c r="G476" i="4"/>
  <c r="G469" i="4"/>
  <c r="G462" i="4"/>
  <c r="G888" i="4" s="1"/>
  <c r="G1314" i="4" s="1"/>
  <c r="G457" i="4"/>
  <c r="G452" i="4"/>
  <c r="G449" i="4"/>
  <c r="G437" i="4"/>
  <c r="F568" i="4"/>
  <c r="G581" i="4"/>
  <c r="F576" i="4"/>
  <c r="F570" i="4"/>
  <c r="F564" i="4"/>
  <c r="F558" i="4"/>
  <c r="F555" i="4"/>
  <c r="G551" i="4"/>
  <c r="G541" i="4"/>
  <c r="G535" i="4"/>
  <c r="F533" i="4"/>
  <c r="F531" i="4"/>
  <c r="G529" i="4"/>
  <c r="F527" i="4"/>
  <c r="F521" i="4"/>
  <c r="G517" i="4"/>
  <c r="G516" i="4"/>
  <c r="G942" i="4" s="1"/>
  <c r="G1368" i="4" s="1"/>
  <c r="G1794" i="4" s="1"/>
  <c r="G2220" i="4" s="1"/>
  <c r="G2646" i="4" s="1"/>
  <c r="G3072" i="4" s="1"/>
  <c r="F503" i="4"/>
  <c r="F929" i="4" s="1"/>
  <c r="F1355" i="4" s="1"/>
  <c r="G488" i="4"/>
  <c r="F481" i="4"/>
  <c r="G479" i="4"/>
  <c r="F477" i="4"/>
  <c r="G474" i="4"/>
  <c r="G900" i="4" s="1"/>
  <c r="G1326" i="4" s="1"/>
  <c r="G465" i="4"/>
  <c r="F463" i="4"/>
  <c r="F458" i="4"/>
  <c r="G446" i="4"/>
  <c r="G442" i="4"/>
  <c r="F440" i="4"/>
  <c r="G577" i="4"/>
  <c r="G571" i="4"/>
  <c r="G565" i="4"/>
  <c r="G559" i="4"/>
  <c r="G553" i="4"/>
  <c r="G545" i="4"/>
  <c r="G539" i="4"/>
  <c r="G523" i="4"/>
  <c r="G515" i="4"/>
  <c r="G509" i="4"/>
  <c r="G500" i="4"/>
  <c r="G494" i="4"/>
  <c r="F473" i="4"/>
  <c r="G472" i="4"/>
  <c r="G460" i="4"/>
  <c r="G455" i="4"/>
  <c r="G441" i="4"/>
  <c r="F580" i="4"/>
  <c r="F556" i="4"/>
  <c r="F523" i="4"/>
  <c r="F515" i="4"/>
  <c r="F509" i="4"/>
  <c r="F472" i="4"/>
  <c r="F471" i="4"/>
  <c r="F441" i="4"/>
  <c r="F867" i="4" s="1"/>
  <c r="F1293" i="4" s="1"/>
  <c r="F574" i="4"/>
  <c r="F562" i="4"/>
  <c r="G575" i="4"/>
  <c r="G569" i="4"/>
  <c r="G563" i="4"/>
  <c r="G557" i="4"/>
  <c r="G983" i="4" s="1"/>
  <c r="G1409" i="4" s="1"/>
  <c r="G536" i="4"/>
  <c r="G530" i="4"/>
  <c r="G526" i="4"/>
  <c r="G524" i="4"/>
  <c r="G950" i="4" s="1"/>
  <c r="G1376" i="4" s="1"/>
  <c r="F522" i="4"/>
  <c r="F514" i="4"/>
  <c r="G512" i="4"/>
  <c r="G938" i="4" s="1"/>
  <c r="G511" i="4"/>
  <c r="G937" i="4" s="1"/>
  <c r="G1363" i="4" s="1"/>
  <c r="G510" i="4"/>
  <c r="F507" i="4"/>
  <c r="F506" i="4"/>
  <c r="F932" i="4" s="1"/>
  <c r="F1358" i="4" s="1"/>
  <c r="G502" i="4"/>
  <c r="G496" i="4"/>
  <c r="G490" i="4"/>
  <c r="G480" i="4"/>
  <c r="G475" i="4"/>
  <c r="G468" i="4"/>
  <c r="F464" i="4"/>
  <c r="G461" i="4"/>
  <c r="G456" i="4"/>
  <c r="G882" i="4" s="1"/>
  <c r="G1308" i="4" s="1"/>
  <c r="F450" i="4"/>
  <c r="F445" i="4"/>
  <c r="F581" i="4"/>
  <c r="G578" i="4"/>
  <c r="G1004" i="4" s="1"/>
  <c r="G1430" i="4" s="1"/>
  <c r="G576" i="4"/>
  <c r="F575" i="4"/>
  <c r="F573" i="4"/>
  <c r="F571" i="4"/>
  <c r="F569" i="4"/>
  <c r="F567" i="4"/>
  <c r="G564" i="4"/>
  <c r="F563" i="4"/>
  <c r="G560" i="4"/>
  <c r="F559" i="4"/>
  <c r="F551" i="4"/>
  <c r="G580" i="4"/>
  <c r="F579" i="4"/>
  <c r="F577" i="4"/>
  <c r="G574" i="4"/>
  <c r="G1000" i="4" s="1"/>
  <c r="G1426" i="4" s="1"/>
  <c r="G572" i="4"/>
  <c r="G570" i="4"/>
  <c r="G568" i="4"/>
  <c r="G566" i="4"/>
  <c r="G992" i="4" s="1"/>
  <c r="G1418" i="4" s="1"/>
  <c r="F565" i="4"/>
  <c r="G562" i="4"/>
  <c r="F561" i="4"/>
  <c r="G558" i="4"/>
  <c r="G984" i="4" s="1"/>
  <c r="G1410" i="4" s="1"/>
  <c r="G556" i="4"/>
  <c r="F502" i="4"/>
  <c r="G501" i="4"/>
  <c r="G499" i="4"/>
  <c r="F498" i="4"/>
  <c r="G497" i="4"/>
  <c r="F496" i="4"/>
  <c r="G495" i="4"/>
  <c r="F494" i="4"/>
  <c r="G491" i="4"/>
  <c r="F490" i="4"/>
  <c r="F488" i="4"/>
  <c r="F914" i="4" s="1"/>
  <c r="F1340" i="4" s="1"/>
  <c r="G487" i="4"/>
  <c r="F486" i="4"/>
  <c r="G485" i="4"/>
  <c r="G483" i="4"/>
  <c r="G481" i="4"/>
  <c r="F468" i="4"/>
  <c r="G467" i="4"/>
  <c r="F438" i="4"/>
  <c r="G554" i="4"/>
  <c r="G980" i="4" s="1"/>
  <c r="G1406" i="4" s="1"/>
  <c r="F553" i="4"/>
  <c r="G552" i="4"/>
  <c r="G550" i="4"/>
  <c r="F549" i="4"/>
  <c r="G548" i="4"/>
  <c r="G974" i="4" s="1"/>
  <c r="F547" i="4"/>
  <c r="G546" i="4"/>
  <c r="F545" i="4"/>
  <c r="G544" i="4"/>
  <c r="F543" i="4"/>
  <c r="G542" i="4"/>
  <c r="F541" i="4"/>
  <c r="F539" i="4"/>
  <c r="F537" i="4"/>
  <c r="F535" i="4"/>
  <c r="F470" i="4"/>
  <c r="F501" i="4"/>
  <c r="F497" i="4"/>
  <c r="F495" i="4"/>
  <c r="F491" i="4"/>
  <c r="F917" i="4" s="1"/>
  <c r="F1343" i="4" s="1"/>
  <c r="F489" i="4"/>
  <c r="F487" i="4"/>
  <c r="F485" i="4"/>
  <c r="F467" i="4"/>
  <c r="G459" i="4"/>
  <c r="F554" i="4"/>
  <c r="F552" i="4"/>
  <c r="F550" i="4"/>
  <c r="F548" i="4"/>
  <c r="F546" i="4"/>
  <c r="F544" i="4"/>
  <c r="F542" i="4"/>
  <c r="F536" i="4"/>
  <c r="F534" i="4"/>
  <c r="F530" i="4"/>
  <c r="F526" i="4"/>
  <c r="F460" i="4"/>
  <c r="F455" i="4"/>
  <c r="F452" i="4"/>
  <c r="F480" i="4"/>
  <c r="F478" i="4"/>
  <c r="F459" i="4"/>
  <c r="F885" i="4" s="1"/>
  <c r="F1311" i="4" s="1"/>
  <c r="F454" i="4"/>
  <c r="G453" i="4"/>
  <c r="F444" i="4"/>
  <c r="G443" i="4"/>
  <c r="H41" i="4"/>
  <c r="N41" i="4" s="1"/>
  <c r="H14" i="4"/>
  <c r="N14" i="4" s="1"/>
  <c r="H12" i="4"/>
  <c r="N12" i="4" s="1"/>
  <c r="H428" i="4"/>
  <c r="H427" i="4"/>
  <c r="H11" i="4"/>
  <c r="N11" i="4" s="1"/>
  <c r="H77" i="4"/>
  <c r="N77" i="4" s="1"/>
  <c r="H59" i="4"/>
  <c r="N59" i="4" s="1"/>
  <c r="H53" i="4"/>
  <c r="N53" i="4" s="1"/>
  <c r="H76" i="4"/>
  <c r="N76" i="4" s="1"/>
  <c r="H27" i="4"/>
  <c r="N27" i="4" s="1"/>
  <c r="H23" i="4"/>
  <c r="N23" i="4" s="1"/>
  <c r="H17" i="4"/>
  <c r="N17" i="4" s="1"/>
  <c r="H83" i="4"/>
  <c r="N83" i="4" s="1"/>
  <c r="H62" i="4"/>
  <c r="N62" i="4" s="1"/>
  <c r="H50" i="4"/>
  <c r="N50" i="4" s="1"/>
  <c r="H44" i="4"/>
  <c r="N44" i="4" s="1"/>
  <c r="H92" i="4"/>
  <c r="N92" i="4" s="1"/>
  <c r="H42" i="4"/>
  <c r="N42" i="4" s="1"/>
  <c r="H26" i="4"/>
  <c r="N26" i="4" s="1"/>
  <c r="H46" i="4"/>
  <c r="N46" i="4" s="1"/>
  <c r="H98" i="4"/>
  <c r="N98" i="4" s="1"/>
  <c r="H86" i="4"/>
  <c r="N86" i="4" s="1"/>
  <c r="H29" i="4"/>
  <c r="N29" i="4" s="1"/>
  <c r="H35" i="4"/>
  <c r="N35" i="4" s="1"/>
  <c r="H55" i="4"/>
  <c r="N55" i="4" s="1"/>
  <c r="H38" i="4"/>
  <c r="N38" i="4" s="1"/>
  <c r="H68" i="4"/>
  <c r="N68" i="4" s="1"/>
  <c r="H87" i="4"/>
  <c r="N87" i="4" s="1"/>
  <c r="H80" i="4"/>
  <c r="N80" i="4" s="1"/>
  <c r="H30" i="4"/>
  <c r="N30" i="4" s="1"/>
  <c r="H54" i="4"/>
  <c r="N54" i="4" s="1"/>
  <c r="H115" i="4"/>
  <c r="N115" i="4" s="1"/>
  <c r="H111" i="4"/>
  <c r="N111" i="4" s="1"/>
  <c r="H109" i="4"/>
  <c r="N109" i="4" s="1"/>
  <c r="H101" i="4"/>
  <c r="N101" i="4" s="1"/>
  <c r="H91" i="4"/>
  <c r="N91" i="4" s="1"/>
  <c r="H89" i="4"/>
  <c r="N89" i="4" s="1"/>
  <c r="H71" i="4"/>
  <c r="N71" i="4" s="1"/>
  <c r="H60" i="4"/>
  <c r="N60" i="4" s="1"/>
  <c r="H51" i="4"/>
  <c r="N51" i="4" s="1"/>
  <c r="H49" i="4"/>
  <c r="N49" i="4" s="1"/>
  <c r="H39" i="4"/>
  <c r="N39" i="4" s="1"/>
  <c r="H37" i="4"/>
  <c r="N37" i="4" s="1"/>
  <c r="H32" i="4"/>
  <c r="N32" i="4" s="1"/>
  <c r="H65" i="4"/>
  <c r="N65" i="4" s="1"/>
  <c r="H61" i="4"/>
  <c r="N61" i="4" s="1"/>
  <c r="H52" i="4"/>
  <c r="N52" i="4" s="1"/>
  <c r="H43" i="4"/>
  <c r="N43" i="4" s="1"/>
  <c r="H72" i="4"/>
  <c r="N72" i="4" s="1"/>
  <c r="H70" i="4"/>
  <c r="N70" i="4" s="1"/>
  <c r="H48" i="4"/>
  <c r="N48" i="4" s="1"/>
  <c r="H33" i="4"/>
  <c r="N33" i="4" s="1"/>
  <c r="H24" i="4"/>
  <c r="N24" i="4" s="1"/>
  <c r="H119" i="4"/>
  <c r="N119" i="4" s="1"/>
  <c r="H117" i="4"/>
  <c r="N117" i="4" s="1"/>
  <c r="H113" i="4"/>
  <c r="N113" i="4" s="1"/>
  <c r="H107" i="4"/>
  <c r="N107" i="4" s="1"/>
  <c r="H105" i="4"/>
  <c r="N105" i="4" s="1"/>
  <c r="H103" i="4"/>
  <c r="N103" i="4" s="1"/>
  <c r="H97" i="4"/>
  <c r="N97" i="4" s="1"/>
  <c r="H95" i="4"/>
  <c r="N95" i="4" s="1"/>
  <c r="H93" i="4"/>
  <c r="N93" i="4" s="1"/>
  <c r="H81" i="4"/>
  <c r="N81" i="4" s="1"/>
  <c r="H64" i="4"/>
  <c r="N64" i="4" s="1"/>
  <c r="H36" i="4"/>
  <c r="N36" i="4" s="1"/>
  <c r="H20" i="4"/>
  <c r="N20" i="4" s="1"/>
  <c r="H18" i="4"/>
  <c r="N18" i="4" s="1"/>
  <c r="H118" i="4"/>
  <c r="N118" i="4" s="1"/>
  <c r="H116" i="4"/>
  <c r="N116" i="4" s="1"/>
  <c r="H108" i="4"/>
  <c r="N108" i="4" s="1"/>
  <c r="H90" i="4"/>
  <c r="N90" i="4" s="1"/>
  <c r="H84" i="4"/>
  <c r="N84" i="4" s="1"/>
  <c r="H75" i="4"/>
  <c r="N75" i="4" s="1"/>
  <c r="H69" i="4"/>
  <c r="N69" i="4" s="1"/>
  <c r="H15" i="4"/>
  <c r="N15" i="4" s="1"/>
  <c r="H88" i="4"/>
  <c r="N88" i="4" s="1"/>
  <c r="H34" i="4"/>
  <c r="N34" i="4" s="1"/>
  <c r="H31" i="4"/>
  <c r="N31" i="4" s="1"/>
  <c r="H28" i="4"/>
  <c r="N28" i="4" s="1"/>
  <c r="H19" i="4"/>
  <c r="N19" i="4" s="1"/>
  <c r="H16" i="4"/>
  <c r="N16" i="4" s="1"/>
  <c r="H104" i="4"/>
  <c r="N104" i="4" s="1"/>
  <c r="H100" i="4"/>
  <c r="N100" i="4" s="1"/>
  <c r="H96" i="4"/>
  <c r="N96" i="4" s="1"/>
  <c r="H94" i="4"/>
  <c r="N94" i="4" s="1"/>
  <c r="H110" i="4"/>
  <c r="N110" i="4" s="1"/>
  <c r="AJ25" i="3"/>
  <c r="AN25" i="3" s="1"/>
  <c r="G25" i="4" s="1"/>
  <c r="P25" i="3"/>
  <c r="T25" i="3" s="1"/>
  <c r="AJ22" i="3"/>
  <c r="AN22" i="3" s="1"/>
  <c r="G22" i="4" s="1"/>
  <c r="AJ21" i="3"/>
  <c r="AN21" i="3" s="1"/>
  <c r="G21" i="4" s="1"/>
  <c r="P22" i="3"/>
  <c r="T22" i="3" s="1"/>
  <c r="P21" i="3"/>
  <c r="T21" i="3" s="1"/>
  <c r="F22" i="4" l="1"/>
  <c r="N22" i="2"/>
  <c r="N25" i="2"/>
  <c r="F25" i="4"/>
  <c r="F21" i="4"/>
  <c r="N21" i="2"/>
  <c r="F1724" i="4"/>
  <c r="F2150" i="4" s="1"/>
  <c r="F2576" i="4" s="1"/>
  <c r="F3002" i="4" s="1"/>
  <c r="D1724" i="4"/>
  <c r="D2150" i="4" s="1"/>
  <c r="D2576" i="4" s="1"/>
  <c r="D3002" i="4" s="1"/>
  <c r="E1750" i="4"/>
  <c r="E2176" i="4" s="1"/>
  <c r="E2602" i="4" s="1"/>
  <c r="E3028" i="4" s="1"/>
  <c r="B1798" i="4"/>
  <c r="B2224" i="4" s="1"/>
  <c r="B2650" i="4" s="1"/>
  <c r="B3076" i="4" s="1"/>
  <c r="E1834" i="4"/>
  <c r="E2260" i="4" s="1"/>
  <c r="E2686" i="4" s="1"/>
  <c r="E3112" i="4" s="1"/>
  <c r="C1784" i="4"/>
  <c r="C2210" i="4" s="1"/>
  <c r="C2636" i="4" s="1"/>
  <c r="C3062" i="4" s="1"/>
  <c r="B1838" i="4"/>
  <c r="B2264" i="4" s="1"/>
  <c r="B2690" i="4" s="1"/>
  <c r="B3116" i="4" s="1"/>
  <c r="A1793" i="4"/>
  <c r="A2219" i="4" s="1"/>
  <c r="A2645" i="4" s="1"/>
  <c r="A3071" i="4" s="1"/>
  <c r="E1720" i="4"/>
  <c r="E2146" i="4" s="1"/>
  <c r="E2572" i="4" s="1"/>
  <c r="E2998" i="4" s="1"/>
  <c r="A1740" i="4"/>
  <c r="A2166" i="4" s="1"/>
  <c r="A2592" i="4" s="1"/>
  <c r="A3018" i="4" s="1"/>
  <c r="A1770" i="4"/>
  <c r="A2196" i="4" s="1"/>
  <c r="A2622" i="4" s="1"/>
  <c r="A3048" i="4" s="1"/>
  <c r="A1814" i="4"/>
  <c r="A2240" i="4" s="1"/>
  <c r="A2666" i="4" s="1"/>
  <c r="A3092" i="4" s="1"/>
  <c r="B1857" i="4"/>
  <c r="B2283" i="4" s="1"/>
  <c r="B2709" i="4" s="1"/>
  <c r="B3135" i="4" s="1"/>
  <c r="B1743" i="4"/>
  <c r="B2169" i="4" s="1"/>
  <c r="B2595" i="4" s="1"/>
  <c r="B3021" i="4" s="1"/>
  <c r="E1755" i="4"/>
  <c r="E2181" i="4" s="1"/>
  <c r="E2607" i="4" s="1"/>
  <c r="E3033" i="4" s="1"/>
  <c r="A1769" i="4"/>
  <c r="A2195" i="4" s="1"/>
  <c r="A2621" i="4" s="1"/>
  <c r="A3047" i="4" s="1"/>
  <c r="A1791" i="4"/>
  <c r="A2217" i="4" s="1"/>
  <c r="A2643" i="4" s="1"/>
  <c r="A3069" i="4" s="1"/>
  <c r="D1805" i="4"/>
  <c r="D2231" i="4" s="1"/>
  <c r="D2657" i="4" s="1"/>
  <c r="D3083" i="4" s="1"/>
  <c r="A1832" i="4"/>
  <c r="A2258" i="4" s="1"/>
  <c r="A2684" i="4" s="1"/>
  <c r="A3110" i="4" s="1"/>
  <c r="A1850" i="4"/>
  <c r="A2276" i="4" s="1"/>
  <c r="A2702" i="4" s="1"/>
  <c r="A3128" i="4" s="1"/>
  <c r="D1854" i="4"/>
  <c r="D2280" i="4" s="1"/>
  <c r="D2706" i="4" s="1"/>
  <c r="D3132" i="4" s="1"/>
  <c r="E1844" i="4"/>
  <c r="E2270" i="4" s="1"/>
  <c r="E2696" i="4" s="1"/>
  <c r="E3122" i="4" s="1"/>
  <c r="D1719" i="4"/>
  <c r="D2145" i="4" s="1"/>
  <c r="D2571" i="4" s="1"/>
  <c r="D2997" i="4" s="1"/>
  <c r="B1766" i="4"/>
  <c r="B2192" i="4" s="1"/>
  <c r="B2618" i="4" s="1"/>
  <c r="B3044" i="4" s="1"/>
  <c r="A1783" i="4"/>
  <c r="A2209" i="4" s="1"/>
  <c r="A2635" i="4" s="1"/>
  <c r="A3061" i="4" s="1"/>
  <c r="D1792" i="4"/>
  <c r="D2218" i="4" s="1"/>
  <c r="D2644" i="4" s="1"/>
  <c r="D3070" i="4" s="1"/>
  <c r="E1814" i="4"/>
  <c r="E2240" i="4" s="1"/>
  <c r="E2666" i="4" s="1"/>
  <c r="E3092" i="4" s="1"/>
  <c r="D1829" i="4"/>
  <c r="D2255" i="4" s="1"/>
  <c r="D2681" i="4" s="1"/>
  <c r="D3107" i="4" s="1"/>
  <c r="B1853" i="4"/>
  <c r="B2279" i="4" s="1"/>
  <c r="B2705" i="4" s="1"/>
  <c r="B3131" i="4" s="1"/>
  <c r="A1735" i="4"/>
  <c r="A2161" i="4" s="1"/>
  <c r="A2587" i="4" s="1"/>
  <c r="A3013" i="4" s="1"/>
  <c r="C1817" i="4"/>
  <c r="C2243" i="4" s="1"/>
  <c r="C2669" i="4" s="1"/>
  <c r="C3095" i="4" s="1"/>
  <c r="D1835" i="4"/>
  <c r="D2261" i="4" s="1"/>
  <c r="D2687" i="4" s="1"/>
  <c r="D3113" i="4" s="1"/>
  <c r="A1840" i="4"/>
  <c r="A2266" i="4" s="1"/>
  <c r="A2692" i="4" s="1"/>
  <c r="A3118" i="4" s="1"/>
  <c r="D1853" i="4"/>
  <c r="D2279" i="4" s="1"/>
  <c r="D2705" i="4" s="1"/>
  <c r="D3131" i="4" s="1"/>
  <c r="E1838" i="4"/>
  <c r="E2264" i="4" s="1"/>
  <c r="E2690" i="4" s="1"/>
  <c r="E3116" i="4" s="1"/>
  <c r="A1729" i="4"/>
  <c r="A2155" i="4" s="1"/>
  <c r="A2581" i="4" s="1"/>
  <c r="A3007" i="4" s="1"/>
  <c r="E1745" i="4"/>
  <c r="E2171" i="4" s="1"/>
  <c r="E2597" i="4" s="1"/>
  <c r="E3023" i="4" s="1"/>
  <c r="B1771" i="4"/>
  <c r="B2197" i="4" s="1"/>
  <c r="B2623" i="4" s="1"/>
  <c r="B3049" i="4" s="1"/>
  <c r="A1785" i="4"/>
  <c r="A2211" i="4" s="1"/>
  <c r="A2637" i="4" s="1"/>
  <c r="A3063" i="4" s="1"/>
  <c r="B1816" i="4"/>
  <c r="B2242" i="4" s="1"/>
  <c r="B2668" i="4" s="1"/>
  <c r="B3094" i="4" s="1"/>
  <c r="E1828" i="4"/>
  <c r="E2254" i="4" s="1"/>
  <c r="E2680" i="4" s="1"/>
  <c r="E3106" i="4" s="1"/>
  <c r="B1720" i="4"/>
  <c r="B2146" i="4" s="1"/>
  <c r="B2572" i="4" s="1"/>
  <c r="B2998" i="4" s="1"/>
  <c r="A1737" i="4"/>
  <c r="A2163" i="4" s="1"/>
  <c r="A2589" i="4" s="1"/>
  <c r="A3015" i="4" s="1"/>
  <c r="E1760" i="4"/>
  <c r="E2186" i="4" s="1"/>
  <c r="E2612" i="4" s="1"/>
  <c r="E3038" i="4" s="1"/>
  <c r="A1773" i="4"/>
  <c r="A2199" i="4" s="1"/>
  <c r="A2625" i="4" s="1"/>
  <c r="A3051" i="4" s="1"/>
  <c r="D1788" i="4"/>
  <c r="D2214" i="4" s="1"/>
  <c r="D2640" i="4" s="1"/>
  <c r="D3066" i="4" s="1"/>
  <c r="B1830" i="4"/>
  <c r="B2256" i="4" s="1"/>
  <c r="B2682" i="4" s="1"/>
  <c r="B3108" i="4" s="1"/>
  <c r="B1764" i="4"/>
  <c r="B2190" i="4" s="1"/>
  <c r="B2616" i="4" s="1"/>
  <c r="B3042" i="4" s="1"/>
  <c r="C1809" i="4"/>
  <c r="C2235" i="4" s="1"/>
  <c r="C2661" i="4" s="1"/>
  <c r="C3087" i="4" s="1"/>
  <c r="E1827" i="4"/>
  <c r="E2253" i="4" s="1"/>
  <c r="E2679" i="4" s="1"/>
  <c r="E3105" i="4" s="1"/>
  <c r="B1854" i="4"/>
  <c r="B2280" i="4" s="1"/>
  <c r="B2706" i="4" s="1"/>
  <c r="B3132" i="4" s="1"/>
  <c r="A1730" i="4"/>
  <c r="A2156" i="4" s="1"/>
  <c r="A2582" i="4" s="1"/>
  <c r="A3008" i="4" s="1"/>
  <c r="A1739" i="4"/>
  <c r="A2165" i="4" s="1"/>
  <c r="A2591" i="4" s="1"/>
  <c r="A3017" i="4" s="1"/>
  <c r="E1752" i="4"/>
  <c r="E2178" i="4" s="1"/>
  <c r="E2604" i="4" s="1"/>
  <c r="E3030" i="4" s="1"/>
  <c r="B1761" i="4"/>
  <c r="B2187" i="4" s="1"/>
  <c r="B2613" i="4" s="1"/>
  <c r="B3039" i="4" s="1"/>
  <c r="A1766" i="4"/>
  <c r="A2192" i="4" s="1"/>
  <c r="A2618" i="4" s="1"/>
  <c r="A3044" i="4" s="1"/>
  <c r="A1775" i="4"/>
  <c r="A2201" i="4" s="1"/>
  <c r="A2627" i="4" s="1"/>
  <c r="A3053" i="4" s="1"/>
  <c r="A1786" i="4"/>
  <c r="A2212" i="4" s="1"/>
  <c r="A2638" i="4" s="1"/>
  <c r="A3064" i="4" s="1"/>
  <c r="D1802" i="4"/>
  <c r="D2228" i="4" s="1"/>
  <c r="D2654" i="4" s="1"/>
  <c r="D3080" i="4" s="1"/>
  <c r="D1833" i="4"/>
  <c r="D2259" i="4" s="1"/>
  <c r="D2685" i="4" s="1"/>
  <c r="D3111" i="4" s="1"/>
  <c r="B1727" i="4"/>
  <c r="B2153" i="4" s="1"/>
  <c r="B2579" i="4" s="1"/>
  <c r="B3005" i="4" s="1"/>
  <c r="E1736" i="4"/>
  <c r="E2162" i="4" s="1"/>
  <c r="E2588" i="4" s="1"/>
  <c r="E3014" i="4" s="1"/>
  <c r="B1742" i="4"/>
  <c r="B2168" i="4" s="1"/>
  <c r="B2594" i="4" s="1"/>
  <c r="B3020" i="4" s="1"/>
  <c r="B1748" i="4"/>
  <c r="B2174" i="4" s="1"/>
  <c r="B2600" i="4" s="1"/>
  <c r="B3026" i="4" s="1"/>
  <c r="A1753" i="4"/>
  <c r="A2179" i="4" s="1"/>
  <c r="A2605" i="4" s="1"/>
  <c r="A3031" i="4" s="1"/>
  <c r="C1757" i="4"/>
  <c r="C2183" i="4" s="1"/>
  <c r="C2609" i="4" s="1"/>
  <c r="C3035" i="4" s="1"/>
  <c r="A1765" i="4"/>
  <c r="A2191" i="4" s="1"/>
  <c r="A2617" i="4" s="1"/>
  <c r="A3043" i="4" s="1"/>
  <c r="C1769" i="4"/>
  <c r="C2195" i="4" s="1"/>
  <c r="C2621" i="4" s="1"/>
  <c r="C3047" i="4" s="1"/>
  <c r="E1775" i="4"/>
  <c r="E2201" i="4" s="1"/>
  <c r="E2627" i="4" s="1"/>
  <c r="E3053" i="4" s="1"/>
  <c r="C1781" i="4"/>
  <c r="C2207" i="4" s="1"/>
  <c r="C2633" i="4" s="1"/>
  <c r="C3059" i="4" s="1"/>
  <c r="B1788" i="4"/>
  <c r="B2214" i="4" s="1"/>
  <c r="B2640" i="4" s="1"/>
  <c r="B3066" i="4" s="1"/>
  <c r="A1796" i="4"/>
  <c r="A2222" i="4" s="1"/>
  <c r="A2648" i="4" s="1"/>
  <c r="A3074" i="4" s="1"/>
  <c r="B1800" i="4"/>
  <c r="B2226" i="4" s="1"/>
  <c r="B2652" i="4" s="1"/>
  <c r="B3078" i="4" s="1"/>
  <c r="C1807" i="4"/>
  <c r="C2233" i="4" s="1"/>
  <c r="C2659" i="4" s="1"/>
  <c r="C3085" i="4" s="1"/>
  <c r="C1813" i="4"/>
  <c r="C2239" i="4" s="1"/>
  <c r="C2665" i="4" s="1"/>
  <c r="C3091" i="4" s="1"/>
  <c r="B1820" i="4"/>
  <c r="B2246" i="4" s="1"/>
  <c r="B2672" i="4" s="1"/>
  <c r="B3098" i="4" s="1"/>
  <c r="C1824" i="4"/>
  <c r="C2250" i="4" s="1"/>
  <c r="C2676" i="4" s="1"/>
  <c r="C3102" i="4" s="1"/>
  <c r="D1828" i="4"/>
  <c r="D2254" i="4" s="1"/>
  <c r="D2680" i="4" s="1"/>
  <c r="D3106" i="4" s="1"/>
  <c r="D1832" i="4"/>
  <c r="D2258" i="4" s="1"/>
  <c r="D2684" i="4" s="1"/>
  <c r="D3110" i="4" s="1"/>
  <c r="A1837" i="4"/>
  <c r="A2263" i="4" s="1"/>
  <c r="A2689" i="4" s="1"/>
  <c r="A3115" i="4" s="1"/>
  <c r="D1841" i="4"/>
  <c r="D2267" i="4" s="1"/>
  <c r="D2693" i="4" s="1"/>
  <c r="D3119" i="4" s="1"/>
  <c r="A1846" i="4"/>
  <c r="A2272" i="4" s="1"/>
  <c r="A2698" i="4" s="1"/>
  <c r="A3124" i="4" s="1"/>
  <c r="D1850" i="4"/>
  <c r="D2276" i="4" s="1"/>
  <c r="D2702" i="4" s="1"/>
  <c r="D3128" i="4" s="1"/>
  <c r="A1855" i="4"/>
  <c r="A2281" i="4" s="1"/>
  <c r="A2707" i="4" s="1"/>
  <c r="A3133" i="4" s="1"/>
  <c r="D1859" i="4"/>
  <c r="D2285" i="4" s="1"/>
  <c r="D2711" i="4" s="1"/>
  <c r="D3137" i="4" s="1"/>
  <c r="E1841" i="4"/>
  <c r="E2267" i="4" s="1"/>
  <c r="E2693" i="4" s="1"/>
  <c r="E3119" i="4" s="1"/>
  <c r="B1849" i="4"/>
  <c r="B2275" i="4" s="1"/>
  <c r="B2701" i="4" s="1"/>
  <c r="B3127" i="4" s="1"/>
  <c r="A1851" i="4"/>
  <c r="A2277" i="4" s="1"/>
  <c r="A2703" i="4" s="1"/>
  <c r="A3129" i="4" s="1"/>
  <c r="E1721" i="4"/>
  <c r="E2147" i="4" s="1"/>
  <c r="E2573" i="4" s="1"/>
  <c r="E2999" i="4" s="1"/>
  <c r="A1731" i="4"/>
  <c r="A2157" i="4" s="1"/>
  <c r="A2583" i="4" s="1"/>
  <c r="A3009" i="4" s="1"/>
  <c r="B1735" i="4"/>
  <c r="B2161" i="4" s="1"/>
  <c r="B2587" i="4" s="1"/>
  <c r="B3013" i="4" s="1"/>
  <c r="A1741" i="4"/>
  <c r="A2167" i="4" s="1"/>
  <c r="A2593" i="4" s="1"/>
  <c r="A3019" i="4" s="1"/>
  <c r="A1747" i="4"/>
  <c r="A2173" i="4" s="1"/>
  <c r="A2599" i="4" s="1"/>
  <c r="A3025" i="4" s="1"/>
  <c r="E1751" i="4"/>
  <c r="E2177" i="4" s="1"/>
  <c r="E2603" i="4" s="1"/>
  <c r="E3029" i="4" s="1"/>
  <c r="D1757" i="4"/>
  <c r="D2183" i="4" s="1"/>
  <c r="D2609" i="4" s="1"/>
  <c r="D3035" i="4" s="1"/>
  <c r="A1762" i="4"/>
  <c r="A2188" i="4" s="1"/>
  <c r="A2614" i="4" s="1"/>
  <c r="A3040" i="4" s="1"/>
  <c r="B1768" i="4"/>
  <c r="B2194" i="4" s="1"/>
  <c r="B2620" i="4" s="1"/>
  <c r="B3046" i="4" s="1"/>
  <c r="A1774" i="4"/>
  <c r="A2200" i="4" s="1"/>
  <c r="A2626" i="4" s="1"/>
  <c r="A3052" i="4" s="1"/>
  <c r="D1781" i="4"/>
  <c r="D2207" i="4" s="1"/>
  <c r="D2633" i="4" s="1"/>
  <c r="D3059" i="4" s="1"/>
  <c r="C1788" i="4"/>
  <c r="C2214" i="4" s="1"/>
  <c r="C2640" i="4" s="1"/>
  <c r="C3066" i="4" s="1"/>
  <c r="E1794" i="4"/>
  <c r="E2220" i="4" s="1"/>
  <c r="E2646" i="4" s="1"/>
  <c r="E3072" i="4" s="1"/>
  <c r="E1800" i="4"/>
  <c r="E2226" i="4" s="1"/>
  <c r="E2652" i="4" s="1"/>
  <c r="E3078" i="4" s="1"/>
  <c r="A1805" i="4"/>
  <c r="A2231" i="4" s="1"/>
  <c r="A2657" i="4" s="1"/>
  <c r="A3083" i="4" s="1"/>
  <c r="A1809" i="4"/>
  <c r="A2235" i="4" s="1"/>
  <c r="A2661" i="4" s="1"/>
  <c r="A3087" i="4" s="1"/>
  <c r="D1813" i="4"/>
  <c r="D2239" i="4" s="1"/>
  <c r="D2665" i="4" s="1"/>
  <c r="D3091" i="4" s="1"/>
  <c r="D1817" i="4"/>
  <c r="D2243" i="4" s="1"/>
  <c r="D2669" i="4" s="1"/>
  <c r="D3095" i="4" s="1"/>
  <c r="B1823" i="4"/>
  <c r="B2249" i="4" s="1"/>
  <c r="B2675" i="4" s="1"/>
  <c r="B3101" i="4" s="1"/>
  <c r="A1830" i="4"/>
  <c r="A2256" i="4" s="1"/>
  <c r="A2682" i="4" s="1"/>
  <c r="A3108" i="4" s="1"/>
  <c r="B1834" i="4"/>
  <c r="B2260" i="4" s="1"/>
  <c r="B2686" i="4" s="1"/>
  <c r="B3112" i="4" s="1"/>
  <c r="B1840" i="4"/>
  <c r="B2266" i="4" s="1"/>
  <c r="B2692" i="4" s="1"/>
  <c r="B3118" i="4" s="1"/>
  <c r="D1852" i="4"/>
  <c r="D2278" i="4" s="1"/>
  <c r="D2704" i="4" s="1"/>
  <c r="D3130" i="4" s="1"/>
  <c r="E1717" i="4"/>
  <c r="E2143" i="4" s="1"/>
  <c r="E2569" i="4" s="1"/>
  <c r="E2995" i="4" s="1"/>
  <c r="A1723" i="4"/>
  <c r="A2149" i="4" s="1"/>
  <c r="A2575" i="4" s="1"/>
  <c r="A3001" i="4" s="1"/>
  <c r="A1728" i="4"/>
  <c r="A2154" i="4" s="1"/>
  <c r="A2580" i="4" s="1"/>
  <c r="A3006" i="4" s="1"/>
  <c r="B1734" i="4"/>
  <c r="B2160" i="4" s="1"/>
  <c r="B2586" i="4" s="1"/>
  <c r="B3012" i="4" s="1"/>
  <c r="E1738" i="4"/>
  <c r="E2164" i="4" s="1"/>
  <c r="E2590" i="4" s="1"/>
  <c r="E3016" i="4" s="1"/>
  <c r="B1747" i="4"/>
  <c r="B2173" i="4" s="1"/>
  <c r="B2599" i="4" s="1"/>
  <c r="B3025" i="4" s="1"/>
  <c r="A1752" i="4"/>
  <c r="A2178" i="4" s="1"/>
  <c r="A2604" i="4" s="1"/>
  <c r="A3030" i="4" s="1"/>
  <c r="E1756" i="4"/>
  <c r="E2182" i="4" s="1"/>
  <c r="E2608" i="4" s="1"/>
  <c r="E3034" i="4" s="1"/>
  <c r="B1762" i="4"/>
  <c r="B2188" i="4" s="1"/>
  <c r="B2614" i="4" s="1"/>
  <c r="B3040" i="4" s="1"/>
  <c r="E1768" i="4"/>
  <c r="E2194" i="4" s="1"/>
  <c r="E2620" i="4" s="1"/>
  <c r="E3046" i="4" s="1"/>
  <c r="B1774" i="4"/>
  <c r="B2200" i="4" s="1"/>
  <c r="B2626" i="4" s="1"/>
  <c r="B3052" i="4" s="1"/>
  <c r="A1779" i="4"/>
  <c r="A2205" i="4" s="1"/>
  <c r="A2631" i="4" s="1"/>
  <c r="A3057" i="4" s="1"/>
  <c r="B1785" i="4"/>
  <c r="B2211" i="4" s="1"/>
  <c r="B2637" i="4" s="1"/>
  <c r="B3063" i="4" s="1"/>
  <c r="B1790" i="4"/>
  <c r="B2216" i="4" s="1"/>
  <c r="B2642" i="4" s="1"/>
  <c r="B3068" i="4" s="1"/>
  <c r="C1796" i="4"/>
  <c r="C2222" i="4" s="1"/>
  <c r="C2648" i="4" s="1"/>
  <c r="C3074" i="4" s="1"/>
  <c r="B1802" i="4"/>
  <c r="B2228" i="4" s="1"/>
  <c r="B2654" i="4" s="1"/>
  <c r="B3080" i="4" s="1"/>
  <c r="B1809" i="4"/>
  <c r="B2235" i="4" s="1"/>
  <c r="B2661" i="4" s="1"/>
  <c r="B3087" i="4" s="1"/>
  <c r="E1816" i="4"/>
  <c r="E2242" i="4" s="1"/>
  <c r="E2668" i="4" s="1"/>
  <c r="E3094" i="4" s="1"/>
  <c r="A1822" i="4"/>
  <c r="A2248" i="4" s="1"/>
  <c r="A2674" i="4" s="1"/>
  <c r="A3100" i="4" s="1"/>
  <c r="A1826" i="4"/>
  <c r="A2252" i="4" s="1"/>
  <c r="A2678" i="4" s="1"/>
  <c r="A3104" i="4" s="1"/>
  <c r="D1831" i="4"/>
  <c r="D2257" i="4" s="1"/>
  <c r="D2683" i="4" s="1"/>
  <c r="D3109" i="4" s="1"/>
  <c r="A1836" i="4"/>
  <c r="A2262" i="4" s="1"/>
  <c r="A2688" i="4" s="1"/>
  <c r="A3114" i="4" s="1"/>
  <c r="D1840" i="4"/>
  <c r="D2266" i="4" s="1"/>
  <c r="D2692" i="4" s="1"/>
  <c r="D3118" i="4" s="1"/>
  <c r="D1849" i="4"/>
  <c r="D2275" i="4" s="1"/>
  <c r="D2701" i="4" s="1"/>
  <c r="D3127" i="4" s="1"/>
  <c r="G1856" i="4"/>
  <c r="G2282" i="4" s="1"/>
  <c r="G2708" i="4" s="1"/>
  <c r="G3134" i="4" s="1"/>
  <c r="B1744" i="4"/>
  <c r="B2170" i="4" s="1"/>
  <c r="B2596" i="4" s="1"/>
  <c r="B3022" i="4" s="1"/>
  <c r="E1762" i="4"/>
  <c r="E2188" i="4" s="1"/>
  <c r="E2614" i="4" s="1"/>
  <c r="E3040" i="4" s="1"/>
  <c r="E1777" i="4"/>
  <c r="E2203" i="4" s="1"/>
  <c r="E2629" i="4" s="1"/>
  <c r="E3055" i="4" s="1"/>
  <c r="E1793" i="4"/>
  <c r="E2219" i="4" s="1"/>
  <c r="E2645" i="4" s="1"/>
  <c r="E3071" i="4" s="1"/>
  <c r="E1819" i="4"/>
  <c r="E2245" i="4" s="1"/>
  <c r="E2671" i="4" s="1"/>
  <c r="E3097" i="4" s="1"/>
  <c r="B1839" i="4"/>
  <c r="B2265" i="4" s="1"/>
  <c r="B2691" i="4" s="1"/>
  <c r="B3117" i="4" s="1"/>
  <c r="B1733" i="4"/>
  <c r="B2159" i="4" s="1"/>
  <c r="B2585" i="4" s="1"/>
  <c r="B3011" i="4" s="1"/>
  <c r="D1759" i="4"/>
  <c r="D2185" i="4" s="1"/>
  <c r="D2611" i="4" s="1"/>
  <c r="D3037" i="4" s="1"/>
  <c r="B1814" i="4"/>
  <c r="B2240" i="4" s="1"/>
  <c r="B2666" i="4" s="1"/>
  <c r="B3092" i="4" s="1"/>
  <c r="D1836" i="4"/>
  <c r="D2262" i="4" s="1"/>
  <c r="D2688" i="4" s="1"/>
  <c r="D3114" i="4" s="1"/>
  <c r="B1855" i="4"/>
  <c r="B2281" i="4" s="1"/>
  <c r="B2707" i="4" s="1"/>
  <c r="B3133" i="4" s="1"/>
  <c r="B1736" i="4"/>
  <c r="B2162" i="4" s="1"/>
  <c r="B2588" i="4" s="1"/>
  <c r="B3014" i="4" s="1"/>
  <c r="E1758" i="4"/>
  <c r="E2184" i="4" s="1"/>
  <c r="E2610" i="4" s="1"/>
  <c r="E3036" i="4" s="1"/>
  <c r="A1800" i="4"/>
  <c r="A2226" i="4" s="1"/>
  <c r="A2652" i="4" s="1"/>
  <c r="A3078" i="4" s="1"/>
  <c r="B1847" i="4"/>
  <c r="B2273" i="4" s="1"/>
  <c r="B2699" i="4" s="1"/>
  <c r="B3125" i="4" s="1"/>
  <c r="B1725" i="4"/>
  <c r="B2151" i="4" s="1"/>
  <c r="B2577" i="4" s="1"/>
  <c r="B3003" i="4" s="1"/>
  <c r="B1745" i="4"/>
  <c r="B2171" i="4" s="1"/>
  <c r="B2597" i="4" s="1"/>
  <c r="B3023" i="4" s="1"/>
  <c r="E1763" i="4"/>
  <c r="E2189" i="4" s="1"/>
  <c r="E2615" i="4" s="1"/>
  <c r="E3041" i="4" s="1"/>
  <c r="A1780" i="4"/>
  <c r="A2206" i="4" s="1"/>
  <c r="A2632" i="4" s="1"/>
  <c r="A3058" i="4" s="1"/>
  <c r="A1799" i="4"/>
  <c r="A2225" i="4" s="1"/>
  <c r="A2651" i="4" s="1"/>
  <c r="A3077" i="4" s="1"/>
  <c r="A1812" i="4"/>
  <c r="A2238" i="4" s="1"/>
  <c r="A2664" i="4" s="1"/>
  <c r="A3090" i="4" s="1"/>
  <c r="A1827" i="4"/>
  <c r="A2253" i="4" s="1"/>
  <c r="A2679" i="4" s="1"/>
  <c r="A3105" i="4" s="1"/>
  <c r="A1849" i="4"/>
  <c r="A2275" i="4" s="1"/>
  <c r="A2701" i="4" s="1"/>
  <c r="A3127" i="4" s="1"/>
  <c r="E1847" i="4"/>
  <c r="E2273" i="4" s="1"/>
  <c r="E2699" i="4" s="1"/>
  <c r="E3125" i="4" s="1"/>
  <c r="A1734" i="4"/>
  <c r="A2160" i="4" s="1"/>
  <c r="A2586" i="4" s="1"/>
  <c r="A3012" i="4" s="1"/>
  <c r="D1739" i="4"/>
  <c r="D2165" i="4" s="1"/>
  <c r="D2591" i="4" s="1"/>
  <c r="D3017" i="4" s="1"/>
  <c r="A1750" i="4"/>
  <c r="A2176" i="4" s="1"/>
  <c r="A2602" i="4" s="1"/>
  <c r="A3028" i="4" s="1"/>
  <c r="D1766" i="4"/>
  <c r="D2192" i="4" s="1"/>
  <c r="D2618" i="4" s="1"/>
  <c r="D3044" i="4" s="1"/>
  <c r="B1780" i="4"/>
  <c r="B2206" i="4" s="1"/>
  <c r="B2632" i="4" s="1"/>
  <c r="B3058" i="4" s="1"/>
  <c r="D1807" i="4"/>
  <c r="D2233" i="4" s="1"/>
  <c r="D2659" i="4" s="1"/>
  <c r="D3085" i="4" s="1"/>
  <c r="B1837" i="4"/>
  <c r="B2263" i="4" s="1"/>
  <c r="B2689" i="4" s="1"/>
  <c r="B3115" i="4" s="1"/>
  <c r="A1716" i="4"/>
  <c r="A2142" i="4" s="1"/>
  <c r="A2568" i="4" s="1"/>
  <c r="A2994" i="4" s="1"/>
  <c r="B1750" i="4"/>
  <c r="B2176" i="4" s="1"/>
  <c r="B2602" i="4" s="1"/>
  <c r="B3028" i="4" s="1"/>
  <c r="E1765" i="4"/>
  <c r="E2191" i="4" s="1"/>
  <c r="E2617" i="4" s="1"/>
  <c r="E3043" i="4" s="1"/>
  <c r="A1784" i="4"/>
  <c r="A2210" i="4" s="1"/>
  <c r="A2636" i="4" s="1"/>
  <c r="A3062" i="4" s="1"/>
  <c r="B1815" i="4"/>
  <c r="B2241" i="4" s="1"/>
  <c r="B2667" i="4" s="1"/>
  <c r="B3093" i="4" s="1"/>
  <c r="E1824" i="4"/>
  <c r="E2250" i="4" s="1"/>
  <c r="E2676" i="4" s="1"/>
  <c r="E3102" i="4" s="1"/>
  <c r="A1839" i="4"/>
  <c r="A2265" i="4" s="1"/>
  <c r="A2691" i="4" s="1"/>
  <c r="A3117" i="4" s="1"/>
  <c r="F1766" i="4"/>
  <c r="F2192" i="4" s="1"/>
  <c r="F2618" i="4" s="1"/>
  <c r="F3044" i="4" s="1"/>
  <c r="B1716" i="4"/>
  <c r="B2142" i="4" s="1"/>
  <c r="B2568" i="4" s="1"/>
  <c r="B2994" i="4" s="1"/>
  <c r="A1722" i="4"/>
  <c r="A2148" i="4" s="1"/>
  <c r="A2574" i="4" s="1"/>
  <c r="A3000" i="4" s="1"/>
  <c r="E1741" i="4"/>
  <c r="E2167" i="4" s="1"/>
  <c r="E2593" i="4" s="1"/>
  <c r="E3019" i="4" s="1"/>
  <c r="A1746" i="4"/>
  <c r="A2172" i="4" s="1"/>
  <c r="A2598" i="4" s="1"/>
  <c r="A3024" i="4" s="1"/>
  <c r="B1773" i="4"/>
  <c r="B2199" i="4" s="1"/>
  <c r="B2625" i="4" s="1"/>
  <c r="B3051" i="4" s="1"/>
  <c r="A1804" i="4"/>
  <c r="A2230" i="4" s="1"/>
  <c r="A2656" i="4" s="1"/>
  <c r="A3082" i="4" s="1"/>
  <c r="B1836" i="4"/>
  <c r="B2262" i="4" s="1"/>
  <c r="B2688" i="4" s="1"/>
  <c r="B3114" i="4" s="1"/>
  <c r="B1722" i="4"/>
  <c r="B2148" i="4" s="1"/>
  <c r="B2574" i="4" s="1"/>
  <c r="B3000" i="4" s="1"/>
  <c r="E1744" i="4"/>
  <c r="E2170" i="4" s="1"/>
  <c r="E2596" i="4" s="1"/>
  <c r="E3022" i="4" s="1"/>
  <c r="A1757" i="4"/>
  <c r="A2183" i="4" s="1"/>
  <c r="A2609" i="4" s="1"/>
  <c r="A3035" i="4" s="1"/>
  <c r="B1770" i="4"/>
  <c r="B2196" i="4" s="1"/>
  <c r="B2622" i="4" s="1"/>
  <c r="B3048" i="4" s="1"/>
  <c r="A1781" i="4"/>
  <c r="A2207" i="4" s="1"/>
  <c r="A2633" i="4" s="1"/>
  <c r="A3059" i="4" s="1"/>
  <c r="C1792" i="4"/>
  <c r="C2218" i="4" s="1"/>
  <c r="C2644" i="4" s="1"/>
  <c r="C3070" i="4" s="1"/>
  <c r="D1815" i="4"/>
  <c r="D2241" i="4" s="1"/>
  <c r="D2667" i="4" s="1"/>
  <c r="D3093" i="4" s="1"/>
  <c r="A1821" i="4"/>
  <c r="A2247" i="4" s="1"/>
  <c r="A2673" i="4" s="1"/>
  <c r="A3099" i="4" s="1"/>
  <c r="B1825" i="4"/>
  <c r="B2251" i="4" s="1"/>
  <c r="B2677" i="4" s="1"/>
  <c r="B3103" i="4" s="1"/>
  <c r="B1829" i="4"/>
  <c r="B2255" i="4" s="1"/>
  <c r="B2681" i="4" s="1"/>
  <c r="B3107" i="4" s="1"/>
  <c r="A1838" i="4"/>
  <c r="A2264" i="4" s="1"/>
  <c r="A2690" i="4" s="1"/>
  <c r="A3116" i="4" s="1"/>
  <c r="D1842" i="4"/>
  <c r="D2268" i="4" s="1"/>
  <c r="D2694" i="4" s="1"/>
  <c r="D3120" i="4" s="1"/>
  <c r="A1847" i="4"/>
  <c r="A2273" i="4" s="1"/>
  <c r="A2699" i="4" s="1"/>
  <c r="A3125" i="4" s="1"/>
  <c r="D1851" i="4"/>
  <c r="D2277" i="4" s="1"/>
  <c r="D2703" i="4" s="1"/>
  <c r="D3129" i="4" s="1"/>
  <c r="A1856" i="4"/>
  <c r="A2282" i="4" s="1"/>
  <c r="A2708" i="4" s="1"/>
  <c r="A3134" i="4" s="1"/>
  <c r="E1851" i="4"/>
  <c r="E2277" i="4" s="1"/>
  <c r="E2703" i="4" s="1"/>
  <c r="E3129" i="4" s="1"/>
  <c r="E1850" i="4"/>
  <c r="E2276" i="4" s="1"/>
  <c r="E2702" i="4" s="1"/>
  <c r="E3128" i="4" s="1"/>
  <c r="E1859" i="4"/>
  <c r="E2285" i="4" s="1"/>
  <c r="E2711" i="4" s="1"/>
  <c r="E3137" i="4" s="1"/>
  <c r="B1715" i="4"/>
  <c r="B2141" i="4" s="1"/>
  <c r="B2567" i="4" s="1"/>
  <c r="B2993" i="4" s="1"/>
  <c r="A1721" i="4"/>
  <c r="A2147" i="4" s="1"/>
  <c r="A2573" i="4" s="1"/>
  <c r="A2999" i="4" s="1"/>
  <c r="A1727" i="4"/>
  <c r="A2153" i="4" s="1"/>
  <c r="A2579" i="4" s="1"/>
  <c r="A3005" i="4" s="1"/>
  <c r="B1732" i="4"/>
  <c r="B2158" i="4" s="1"/>
  <c r="B2584" i="4" s="1"/>
  <c r="B3010" i="4" s="1"/>
  <c r="B1739" i="4"/>
  <c r="B2165" i="4" s="1"/>
  <c r="B2591" i="4" s="1"/>
  <c r="B3017" i="4" s="1"/>
  <c r="C1743" i="4"/>
  <c r="C2169" i="4" s="1"/>
  <c r="C2595" i="4" s="1"/>
  <c r="C3021" i="4" s="1"/>
  <c r="A1748" i="4"/>
  <c r="A2174" i="4" s="1"/>
  <c r="A2600" i="4" s="1"/>
  <c r="A3026" i="4" s="1"/>
  <c r="B1754" i="4"/>
  <c r="B2180" i="4" s="1"/>
  <c r="B2606" i="4" s="1"/>
  <c r="B3032" i="4" s="1"/>
  <c r="E1761" i="4"/>
  <c r="E2187" i="4" s="1"/>
  <c r="E2613" i="4" s="1"/>
  <c r="E3039" i="4" s="1"/>
  <c r="B1769" i="4"/>
  <c r="B2195" i="4" s="1"/>
  <c r="B2621" i="4" s="1"/>
  <c r="B3047" i="4" s="1"/>
  <c r="D1773" i="4"/>
  <c r="D2199" i="4" s="1"/>
  <c r="D2625" i="4" s="1"/>
  <c r="D3051" i="4" s="1"/>
  <c r="A1778" i="4"/>
  <c r="A2204" i="4" s="1"/>
  <c r="A2630" i="4" s="1"/>
  <c r="A3056" i="4" s="1"/>
  <c r="D1784" i="4"/>
  <c r="D2210" i="4" s="1"/>
  <c r="D2636" i="4" s="1"/>
  <c r="D3062" i="4" s="1"/>
  <c r="B1789" i="4"/>
  <c r="B2215" i="4" s="1"/>
  <c r="B2641" i="4" s="1"/>
  <c r="B3067" i="4" s="1"/>
  <c r="A1794" i="4"/>
  <c r="A2220" i="4" s="1"/>
  <c r="A2646" i="4" s="1"/>
  <c r="A3072" i="4" s="1"/>
  <c r="E1801" i="4"/>
  <c r="E2227" i="4" s="1"/>
  <c r="E2653" i="4" s="1"/>
  <c r="E3079" i="4" s="1"/>
  <c r="E1808" i="4"/>
  <c r="E2234" i="4" s="1"/>
  <c r="E2660" i="4" s="1"/>
  <c r="E3086" i="4" s="1"/>
  <c r="B1817" i="4"/>
  <c r="B2243" i="4" s="1"/>
  <c r="B2669" i="4" s="1"/>
  <c r="B3095" i="4" s="1"/>
  <c r="B1821" i="4"/>
  <c r="B2247" i="4" s="1"/>
  <c r="B2673" i="4" s="1"/>
  <c r="B3099" i="4" s="1"/>
  <c r="E1826" i="4"/>
  <c r="E2252" i="4" s="1"/>
  <c r="E2678" i="4" s="1"/>
  <c r="E3104" i="4" s="1"/>
  <c r="E1830" i="4"/>
  <c r="E2256" i="4" s="1"/>
  <c r="E2682" i="4" s="1"/>
  <c r="E3108" i="4" s="1"/>
  <c r="B1835" i="4"/>
  <c r="B2261" i="4" s="1"/>
  <c r="B2687" i="4" s="1"/>
  <c r="B3113" i="4" s="1"/>
  <c r="E1839" i="4"/>
  <c r="E2265" i="4" s="1"/>
  <c r="E2691" i="4" s="1"/>
  <c r="E3117" i="4" s="1"/>
  <c r="B1844" i="4"/>
  <c r="B2270" i="4" s="1"/>
  <c r="B2696" i="4" s="1"/>
  <c r="B3122" i="4" s="1"/>
  <c r="E1848" i="4"/>
  <c r="E2274" i="4" s="1"/>
  <c r="E2700" i="4" s="1"/>
  <c r="E3126" i="4" s="1"/>
  <c r="E1854" i="4"/>
  <c r="E2280" i="4" s="1"/>
  <c r="E2706" i="4" s="1"/>
  <c r="E3132" i="4" s="1"/>
  <c r="E1856" i="4"/>
  <c r="E2282" i="4" s="1"/>
  <c r="E2708" i="4" s="1"/>
  <c r="E3134" i="4" s="1"/>
  <c r="A1717" i="4"/>
  <c r="A2143" i="4" s="1"/>
  <c r="A2569" i="4" s="1"/>
  <c r="A2995" i="4" s="1"/>
  <c r="D1722" i="4"/>
  <c r="D2148" i="4" s="1"/>
  <c r="D2574" i="4" s="1"/>
  <c r="D3000" i="4" s="1"/>
  <c r="G1852" i="4"/>
  <c r="G2278" i="4" s="1"/>
  <c r="G2704" i="4" s="1"/>
  <c r="G3130" i="4" s="1"/>
  <c r="G1802" i="4"/>
  <c r="G2228" i="4" s="1"/>
  <c r="G2654" i="4" s="1"/>
  <c r="G3080" i="4" s="1"/>
  <c r="G1740" i="4"/>
  <c r="G2166" i="4" s="1"/>
  <c r="G2592" i="4" s="1"/>
  <c r="G3018" i="4" s="1"/>
  <c r="A1733" i="4"/>
  <c r="A2159" i="4" s="1"/>
  <c r="A2585" i="4" s="1"/>
  <c r="A3011" i="4" s="1"/>
  <c r="A1758" i="4"/>
  <c r="A2184" i="4" s="1"/>
  <c r="A2610" i="4" s="1"/>
  <c r="A3036" i="4" s="1"/>
  <c r="C1802" i="4"/>
  <c r="C2228" i="4" s="1"/>
  <c r="C2654" i="4" s="1"/>
  <c r="C3080" i="4" s="1"/>
  <c r="B1848" i="4"/>
  <c r="B2274" i="4" s="1"/>
  <c r="B2700" i="4" s="1"/>
  <c r="B3126" i="4" s="1"/>
  <c r="C1719" i="4"/>
  <c r="C2145" i="4" s="1"/>
  <c r="C2571" i="4" s="1"/>
  <c r="C2997" i="4" s="1"/>
  <c r="E1737" i="4"/>
  <c r="E2163" i="4" s="1"/>
  <c r="E2589" i="4" s="1"/>
  <c r="E3015" i="4" s="1"/>
  <c r="C1773" i="4"/>
  <c r="C2199" i="4" s="1"/>
  <c r="C2625" i="4" s="1"/>
  <c r="C3051" i="4" s="1"/>
  <c r="B1818" i="4"/>
  <c r="B2244" i="4" s="1"/>
  <c r="B2670" i="4" s="1"/>
  <c r="B3096" i="4" s="1"/>
  <c r="A1824" i="4"/>
  <c r="A2250" i="4" s="1"/>
  <c r="A2676" i="4" s="1"/>
  <c r="A3102" i="4" s="1"/>
  <c r="A1841" i="4"/>
  <c r="A2267" i="4" s="1"/>
  <c r="A2693" i="4" s="1"/>
  <c r="A3119" i="4" s="1"/>
  <c r="A1859" i="4"/>
  <c r="A2285" i="4" s="1"/>
  <c r="A2711" i="4" s="1"/>
  <c r="A3137" i="4" s="1"/>
  <c r="B1730" i="4"/>
  <c r="B2156" i="4" s="1"/>
  <c r="B2582" i="4" s="1"/>
  <c r="B3008" i="4" s="1"/>
  <c r="A1742" i="4"/>
  <c r="A2168" i="4" s="1"/>
  <c r="A2594" i="4" s="1"/>
  <c r="A3020" i="4" s="1"/>
  <c r="A1751" i="4"/>
  <c r="A2177" i="4" s="1"/>
  <c r="A2603" i="4" s="1"/>
  <c r="A3029" i="4" s="1"/>
  <c r="D1776" i="4"/>
  <c r="D2202" i="4" s="1"/>
  <c r="D2628" i="4" s="1"/>
  <c r="D3054" i="4" s="1"/>
  <c r="B1807" i="4"/>
  <c r="B2233" i="4" s="1"/>
  <c r="B2659" i="4" s="1"/>
  <c r="B3085" i="4" s="1"/>
  <c r="D1825" i="4"/>
  <c r="D2251" i="4" s="1"/>
  <c r="D2677" i="4" s="1"/>
  <c r="D3103" i="4" s="1"/>
  <c r="B1859" i="4"/>
  <c r="B2285" i="4" s="1"/>
  <c r="B2711" i="4" s="1"/>
  <c r="B3137" i="4" s="1"/>
  <c r="C1739" i="4"/>
  <c r="C2165" i="4" s="1"/>
  <c r="C2591" i="4" s="1"/>
  <c r="C3017" i="4" s="1"/>
  <c r="A1756" i="4"/>
  <c r="A2182" i="4" s="1"/>
  <c r="A2608" i="4" s="1"/>
  <c r="A3034" i="4" s="1"/>
  <c r="A1768" i="4"/>
  <c r="A2194" i="4" s="1"/>
  <c r="A2620" i="4" s="1"/>
  <c r="A3046" i="4" s="1"/>
  <c r="E1786" i="4"/>
  <c r="E2212" i="4" s="1"/>
  <c r="E2638" i="4" s="1"/>
  <c r="E3064" i="4" s="1"/>
  <c r="A1806" i="4"/>
  <c r="A2232" i="4" s="1"/>
  <c r="A2658" i="4" s="1"/>
  <c r="A3084" i="4" s="1"/>
  <c r="A1831" i="4"/>
  <c r="A2257" i="4" s="1"/>
  <c r="A2683" i="4" s="1"/>
  <c r="A3109" i="4" s="1"/>
  <c r="D1844" i="4"/>
  <c r="D2270" i="4" s="1"/>
  <c r="D2696" i="4" s="1"/>
  <c r="D3122" i="4" s="1"/>
  <c r="A1845" i="4"/>
  <c r="A2271" i="4" s="1"/>
  <c r="A2697" i="4" s="1"/>
  <c r="A3123" i="4" s="1"/>
  <c r="B1760" i="4"/>
  <c r="B2186" i="4" s="1"/>
  <c r="B2612" i="4" s="1"/>
  <c r="B3038" i="4" s="1"/>
  <c r="B1803" i="4"/>
  <c r="B2229" i="4" s="1"/>
  <c r="B2655" i="4" s="1"/>
  <c r="B3081" i="4" s="1"/>
  <c r="C1820" i="4"/>
  <c r="C2246" i="4" s="1"/>
  <c r="C2672" i="4" s="1"/>
  <c r="C3098" i="4" s="1"/>
  <c r="B1852" i="4"/>
  <c r="B2278" i="4" s="1"/>
  <c r="B2704" i="4" s="1"/>
  <c r="B3130" i="4" s="1"/>
  <c r="A1726" i="4"/>
  <c r="A2152" i="4" s="1"/>
  <c r="A2578" i="4" s="1"/>
  <c r="A3004" i="4" s="1"/>
  <c r="A1744" i="4"/>
  <c r="A2170" i="4" s="1"/>
  <c r="A2596" i="4" s="1"/>
  <c r="A3022" i="4" s="1"/>
  <c r="A1755" i="4"/>
  <c r="A2181" i="4" s="1"/>
  <c r="A2607" i="4" s="1"/>
  <c r="A3033" i="4" s="1"/>
  <c r="B1793" i="4"/>
  <c r="B2219" i="4" s="1"/>
  <c r="B2645" i="4" s="1"/>
  <c r="B3071" i="4" s="1"/>
  <c r="E1806" i="4"/>
  <c r="E2232" i="4" s="1"/>
  <c r="E2658" i="4" s="1"/>
  <c r="E3084" i="4" s="1"/>
  <c r="D1834" i="4"/>
  <c r="D2260" i="4" s="1"/>
  <c r="D2686" i="4" s="1"/>
  <c r="D3112" i="4" s="1"/>
  <c r="F1784" i="4"/>
  <c r="F2210" i="4" s="1"/>
  <c r="F2636" i="4" s="1"/>
  <c r="F3062" i="4" s="1"/>
  <c r="B1726" i="4"/>
  <c r="B2152" i="4" s="1"/>
  <c r="B2578" i="4" s="1"/>
  <c r="B3004" i="4" s="1"/>
  <c r="B1752" i="4"/>
  <c r="B2178" i="4" s="1"/>
  <c r="B2604" i="4" s="1"/>
  <c r="B3030" i="4" s="1"/>
  <c r="B1779" i="4"/>
  <c r="B2205" i="4" s="1"/>
  <c r="B2631" i="4" s="1"/>
  <c r="B3057" i="4" s="1"/>
  <c r="A1795" i="4"/>
  <c r="A2221" i="4" s="1"/>
  <c r="A2647" i="4" s="1"/>
  <c r="A3073" i="4" s="1"/>
  <c r="D1799" i="4"/>
  <c r="D2225" i="4" s="1"/>
  <c r="D2651" i="4" s="1"/>
  <c r="D3077" i="4" s="1"/>
  <c r="C1815" i="4"/>
  <c r="C2241" i="4" s="1"/>
  <c r="C2667" i="4" s="1"/>
  <c r="C3093" i="4" s="1"/>
  <c r="E1831" i="4"/>
  <c r="E2257" i="4" s="1"/>
  <c r="E2683" i="4" s="1"/>
  <c r="E3109" i="4" s="1"/>
  <c r="E1840" i="4"/>
  <c r="E2266" i="4" s="1"/>
  <c r="E2692" i="4" s="1"/>
  <c r="E3118" i="4" s="1"/>
  <c r="E1716" i="4"/>
  <c r="E2142" i="4" s="1"/>
  <c r="E2568" i="4" s="1"/>
  <c r="E2994" i="4" s="1"/>
  <c r="B1811" i="4"/>
  <c r="B2237" i="4" s="1"/>
  <c r="B2663" i="4" s="1"/>
  <c r="B3089" i="4" s="1"/>
  <c r="F1737" i="4"/>
  <c r="F2163" i="4" s="1"/>
  <c r="F2589" i="4" s="1"/>
  <c r="F3015" i="4" s="1"/>
  <c r="B1723" i="4"/>
  <c r="B2149" i="4" s="1"/>
  <c r="B2575" i="4" s="1"/>
  <c r="B3001" i="4" s="1"/>
  <c r="B1737" i="4"/>
  <c r="B2163" i="4" s="1"/>
  <c r="B2589" i="4" s="1"/>
  <c r="B3015" i="4" s="1"/>
  <c r="B1755" i="4"/>
  <c r="B2181" i="4" s="1"/>
  <c r="B2607" i="4" s="1"/>
  <c r="B3033" i="4" s="1"/>
  <c r="A1767" i="4"/>
  <c r="A2193" i="4" s="1"/>
  <c r="A2619" i="4" s="1"/>
  <c r="A3045" i="4" s="1"/>
  <c r="B1792" i="4"/>
  <c r="B2218" i="4" s="1"/>
  <c r="B2644" i="4" s="1"/>
  <c r="B3070" i="4" s="1"/>
  <c r="D1796" i="4"/>
  <c r="D2222" i="4" s="1"/>
  <c r="D2648" i="4" s="1"/>
  <c r="D3074" i="4" s="1"/>
  <c r="C1805" i="4"/>
  <c r="C2231" i="4" s="1"/>
  <c r="C2657" i="4" s="1"/>
  <c r="C3083" i="4" s="1"/>
  <c r="A1818" i="4"/>
  <c r="A2244" i="4" s="1"/>
  <c r="A2670" i="4" s="1"/>
  <c r="A3096" i="4" s="1"/>
  <c r="B1833" i="4"/>
  <c r="B2259" i="4" s="1"/>
  <c r="B2685" i="4" s="1"/>
  <c r="B3111" i="4" s="1"/>
  <c r="E1837" i="4"/>
  <c r="E2263" i="4" s="1"/>
  <c r="E2689" i="4" s="1"/>
  <c r="E3115" i="4" s="1"/>
  <c r="B1851" i="4"/>
  <c r="B2277" i="4" s="1"/>
  <c r="B2703" i="4" s="1"/>
  <c r="B3129" i="4" s="1"/>
  <c r="E1855" i="4"/>
  <c r="E2281" i="4" s="1"/>
  <c r="E2707" i="4" s="1"/>
  <c r="E3133" i="4" s="1"/>
  <c r="A1718" i="4"/>
  <c r="A2144" i="4" s="1"/>
  <c r="A2570" i="4" s="1"/>
  <c r="A2996" i="4" s="1"/>
  <c r="A1732" i="4"/>
  <c r="A2158" i="4" s="1"/>
  <c r="A2584" i="4" s="1"/>
  <c r="A3010" i="4" s="1"/>
  <c r="A1736" i="4"/>
  <c r="A2162" i="4" s="1"/>
  <c r="A2588" i="4" s="1"/>
  <c r="A3014" i="4" s="1"/>
  <c r="B1746" i="4"/>
  <c r="B2172" i="4" s="1"/>
  <c r="B2598" i="4" s="1"/>
  <c r="B3024" i="4" s="1"/>
  <c r="A1754" i="4"/>
  <c r="A2180" i="4" s="1"/>
  <c r="A2606" i="4" s="1"/>
  <c r="A3032" i="4" s="1"/>
  <c r="B1767" i="4"/>
  <c r="B2193" i="4" s="1"/>
  <c r="B2619" i="4" s="1"/>
  <c r="B3045" i="4" s="1"/>
  <c r="A1772" i="4"/>
  <c r="A2198" i="4" s="1"/>
  <c r="A2624" i="4" s="1"/>
  <c r="A3050" i="4" s="1"/>
  <c r="B1782" i="4"/>
  <c r="B2208" i="4" s="1"/>
  <c r="B2634" i="4" s="1"/>
  <c r="B3060" i="4" s="1"/>
  <c r="A1789" i="4"/>
  <c r="A2215" i="4" s="1"/>
  <c r="A2641" i="4" s="1"/>
  <c r="A3067" i="4" s="1"/>
  <c r="B1804" i="4"/>
  <c r="B2230" i="4" s="1"/>
  <c r="B2656" i="4" s="1"/>
  <c r="B3082" i="4" s="1"/>
  <c r="B1808" i="4"/>
  <c r="B2234" i="4" s="1"/>
  <c r="B2660" i="4" s="1"/>
  <c r="B3086" i="4" s="1"/>
  <c r="A1813" i="4"/>
  <c r="A2239" i="4" s="1"/>
  <c r="A2665" i="4" s="1"/>
  <c r="A3091" i="4" s="1"/>
  <c r="A1817" i="4"/>
  <c r="A2243" i="4" s="1"/>
  <c r="A2669" i="4" s="1"/>
  <c r="A3095" i="4" s="1"/>
  <c r="E1822" i="4"/>
  <c r="E2248" i="4" s="1"/>
  <c r="E2674" i="4" s="1"/>
  <c r="E3100" i="4" s="1"/>
  <c r="D1826" i="4"/>
  <c r="D2252" i="4" s="1"/>
  <c r="D2678" i="4" s="1"/>
  <c r="D3104" i="4" s="1"/>
  <c r="D1830" i="4"/>
  <c r="D2256" i="4" s="1"/>
  <c r="D2682" i="4" s="1"/>
  <c r="D3108" i="4" s="1"/>
  <c r="A1835" i="4"/>
  <c r="A2261" i="4" s="1"/>
  <c r="A2687" i="4" s="1"/>
  <c r="A3113" i="4" s="1"/>
  <c r="D1839" i="4"/>
  <c r="D2265" i="4" s="1"/>
  <c r="D2691" i="4" s="1"/>
  <c r="D3117" i="4" s="1"/>
  <c r="A1844" i="4"/>
  <c r="A2270" i="4" s="1"/>
  <c r="A2696" i="4" s="1"/>
  <c r="A3122" i="4" s="1"/>
  <c r="D1848" i="4"/>
  <c r="D2274" i="4" s="1"/>
  <c r="D2700" i="4" s="1"/>
  <c r="D3126" i="4" s="1"/>
  <c r="A1853" i="4"/>
  <c r="A2279" i="4" s="1"/>
  <c r="A2705" i="4" s="1"/>
  <c r="A3131" i="4" s="1"/>
  <c r="D1857" i="4"/>
  <c r="D2283" i="4" s="1"/>
  <c r="D2709" i="4" s="1"/>
  <c r="D3135" i="4" s="1"/>
  <c r="E1853" i="4"/>
  <c r="E2279" i="4" s="1"/>
  <c r="E2705" i="4" s="1"/>
  <c r="E3131" i="4" s="1"/>
  <c r="D1843" i="4"/>
  <c r="D2269" i="4" s="1"/>
  <c r="D2695" i="4" s="1"/>
  <c r="D3121" i="4" s="1"/>
  <c r="B1718" i="4"/>
  <c r="B2144" i="4" s="1"/>
  <c r="B2570" i="4" s="1"/>
  <c r="B2996" i="4" s="1"/>
  <c r="C1722" i="4"/>
  <c r="C2148" i="4" s="1"/>
  <c r="C2574" i="4" s="1"/>
  <c r="C3000" i="4" s="1"/>
  <c r="D1728" i="4"/>
  <c r="D2154" i="4" s="1"/>
  <c r="D2580" i="4" s="1"/>
  <c r="D3006" i="4" s="1"/>
  <c r="E1733" i="4"/>
  <c r="E2159" i="4" s="1"/>
  <c r="E2585" i="4" s="1"/>
  <c r="E3011" i="4" s="1"/>
  <c r="E1740" i="4"/>
  <c r="E2166" i="4" s="1"/>
  <c r="E2592" i="4" s="1"/>
  <c r="E3018" i="4" s="1"/>
  <c r="A1745" i="4"/>
  <c r="A2171" i="4" s="1"/>
  <c r="A2597" i="4" s="1"/>
  <c r="A3023" i="4" s="1"/>
  <c r="B1749" i="4"/>
  <c r="B2175" i="4" s="1"/>
  <c r="B2601" i="4" s="1"/>
  <c r="B3027" i="4" s="1"/>
  <c r="B1757" i="4"/>
  <c r="B2183" i="4" s="1"/>
  <c r="B2609" i="4" s="1"/>
  <c r="B3035" i="4" s="1"/>
  <c r="B1763" i="4"/>
  <c r="B2189" i="4" s="1"/>
  <c r="B2615" i="4" s="1"/>
  <c r="B3041" i="4" s="1"/>
  <c r="E1770" i="4"/>
  <c r="E2196" i="4" s="1"/>
  <c r="E2622" i="4" s="1"/>
  <c r="E3048" i="4" s="1"/>
  <c r="B1775" i="4"/>
  <c r="B2201" i="4" s="1"/>
  <c r="B2627" i="4" s="1"/>
  <c r="B3053" i="4" s="1"/>
  <c r="B1781" i="4"/>
  <c r="B2207" i="4" s="1"/>
  <c r="B2633" i="4" s="1"/>
  <c r="B3059" i="4" s="1"/>
  <c r="B1786" i="4"/>
  <c r="B2212" i="4" s="1"/>
  <c r="B2638" i="4" s="1"/>
  <c r="B3064" i="4" s="1"/>
  <c r="B1791" i="4"/>
  <c r="B2217" i="4" s="1"/>
  <c r="B2643" i="4" s="1"/>
  <c r="B3069" i="4" s="1"/>
  <c r="A1797" i="4"/>
  <c r="A2223" i="4" s="1"/>
  <c r="A2649" i="4" s="1"/>
  <c r="A3075" i="4" s="1"/>
  <c r="E1804" i="4"/>
  <c r="E2230" i="4" s="1"/>
  <c r="E2656" i="4" s="1"/>
  <c r="E3082" i="4" s="1"/>
  <c r="B1813" i="4"/>
  <c r="B2239" i="4" s="1"/>
  <c r="B2665" i="4" s="1"/>
  <c r="B3091" i="4" s="1"/>
  <c r="E1818" i="4"/>
  <c r="E2244" i="4" s="1"/>
  <c r="E2670" i="4" s="1"/>
  <c r="E3096" i="4" s="1"/>
  <c r="B1824" i="4"/>
  <c r="B2250" i="4" s="1"/>
  <c r="B2676" i="4" s="1"/>
  <c r="B3102" i="4" s="1"/>
  <c r="B1828" i="4"/>
  <c r="B2254" i="4" s="1"/>
  <c r="B2680" i="4" s="1"/>
  <c r="B3106" i="4" s="1"/>
  <c r="B1832" i="4"/>
  <c r="B2258" i="4" s="1"/>
  <c r="B2684" i="4" s="1"/>
  <c r="B3110" i="4" s="1"/>
  <c r="E1836" i="4"/>
  <c r="E2262" i="4" s="1"/>
  <c r="E2688" i="4" s="1"/>
  <c r="E3114" i="4" s="1"/>
  <c r="B1841" i="4"/>
  <c r="B2267" i="4" s="1"/>
  <c r="B2693" i="4" s="1"/>
  <c r="B3119" i="4" s="1"/>
  <c r="E1845" i="4"/>
  <c r="E2271" i="4" s="1"/>
  <c r="E2697" i="4" s="1"/>
  <c r="E3123" i="4" s="1"/>
  <c r="B1850" i="4"/>
  <c r="B2276" i="4" s="1"/>
  <c r="B2702" i="4" s="1"/>
  <c r="B3128" i="4" s="1"/>
  <c r="B1856" i="4"/>
  <c r="B2282" i="4" s="1"/>
  <c r="B2708" i="4" s="1"/>
  <c r="B3134" i="4" s="1"/>
  <c r="D1858" i="4"/>
  <c r="D2284" i="4" s="1"/>
  <c r="D2710" i="4" s="1"/>
  <c r="D3136" i="4" s="1"/>
  <c r="E1718" i="4"/>
  <c r="E2144" i="4" s="1"/>
  <c r="E2570" i="4" s="1"/>
  <c r="E2996" i="4" s="1"/>
  <c r="A1724" i="4"/>
  <c r="A2150" i="4" s="1"/>
  <c r="A2576" i="4" s="1"/>
  <c r="A3002" i="4" s="1"/>
  <c r="C1732" i="4"/>
  <c r="C2158" i="4" s="1"/>
  <c r="C2584" i="4" s="1"/>
  <c r="C3010" i="4" s="1"/>
  <c r="A1738" i="4"/>
  <c r="A2164" i="4" s="1"/>
  <c r="A2590" i="4" s="1"/>
  <c r="A3016" i="4" s="1"/>
  <c r="D1743" i="4"/>
  <c r="D2169" i="4" s="1"/>
  <c r="D2595" i="4" s="1"/>
  <c r="D3021" i="4" s="1"/>
  <c r="E1749" i="4"/>
  <c r="E2175" i="4" s="1"/>
  <c r="E2601" i="4" s="1"/>
  <c r="E3027" i="4" s="1"/>
  <c r="E1754" i="4"/>
  <c r="E2180" i="4" s="1"/>
  <c r="E2606" i="4" s="1"/>
  <c r="E3032" i="4" s="1"/>
  <c r="A1760" i="4"/>
  <c r="A2186" i="4" s="1"/>
  <c r="A2612" i="4" s="1"/>
  <c r="A3038" i="4" s="1"/>
  <c r="C1766" i="4"/>
  <c r="C2192" i="4" s="1"/>
  <c r="C2618" i="4" s="1"/>
  <c r="C3044" i="4" s="1"/>
  <c r="A1771" i="4"/>
  <c r="A2197" i="4" s="1"/>
  <c r="A2623" i="4" s="1"/>
  <c r="A3049" i="4" s="1"/>
  <c r="B1778" i="4"/>
  <c r="B2204" i="4" s="1"/>
  <c r="B2630" i="4" s="1"/>
  <c r="B3056" i="4" s="1"/>
  <c r="B1783" i="4"/>
  <c r="B2209" i="4" s="1"/>
  <c r="B2635" i="4" s="1"/>
  <c r="B3061" i="4" s="1"/>
  <c r="E1791" i="4"/>
  <c r="E2217" i="4" s="1"/>
  <c r="E2643" i="4" s="1"/>
  <c r="E3069" i="4" s="1"/>
  <c r="B1797" i="4"/>
  <c r="B2223" i="4" s="1"/>
  <c r="B2649" i="4" s="1"/>
  <c r="B3075" i="4" s="1"/>
  <c r="A1803" i="4"/>
  <c r="A2229" i="4" s="1"/>
  <c r="A2655" i="4" s="1"/>
  <c r="A3081" i="4" s="1"/>
  <c r="A1810" i="4"/>
  <c r="A2236" i="4" s="1"/>
  <c r="A2662" i="4" s="1"/>
  <c r="A3088" i="4" s="1"/>
  <c r="A1816" i="4"/>
  <c r="A2242" i="4" s="1"/>
  <c r="A2668" i="4" s="1"/>
  <c r="A3094" i="4" s="1"/>
  <c r="E1821" i="4"/>
  <c r="E2247" i="4" s="1"/>
  <c r="E2673" i="4" s="1"/>
  <c r="E3099" i="4" s="1"/>
  <c r="E1825" i="4"/>
  <c r="E2251" i="4" s="1"/>
  <c r="E2677" i="4" s="1"/>
  <c r="E3103" i="4" s="1"/>
  <c r="E1829" i="4"/>
  <c r="E2255" i="4" s="1"/>
  <c r="E2681" i="4" s="1"/>
  <c r="E3107" i="4" s="1"/>
  <c r="A1834" i="4"/>
  <c r="A2260" i="4" s="1"/>
  <c r="A2686" i="4" s="1"/>
  <c r="A3112" i="4" s="1"/>
  <c r="D1838" i="4"/>
  <c r="D2264" i="4" s="1"/>
  <c r="D2690" i="4" s="1"/>
  <c r="D3116" i="4" s="1"/>
  <c r="A1843" i="4"/>
  <c r="A2269" i="4" s="1"/>
  <c r="A2695" i="4" s="1"/>
  <c r="A3121" i="4" s="1"/>
  <c r="D1847" i="4"/>
  <c r="D2273" i="4" s="1"/>
  <c r="D2699" i="4" s="1"/>
  <c r="D3125" i="4" s="1"/>
  <c r="A1852" i="4"/>
  <c r="A2278" i="4" s="1"/>
  <c r="A2704" i="4" s="1"/>
  <c r="A3130" i="4" s="1"/>
  <c r="D1856" i="4"/>
  <c r="D2282" i="4" s="1"/>
  <c r="D2708" i="4" s="1"/>
  <c r="D3134" i="4" s="1"/>
  <c r="B1827" i="4"/>
  <c r="B2253" i="4" s="1"/>
  <c r="B2679" i="4" s="1"/>
  <c r="B3105" i="4" s="1"/>
  <c r="B1843" i="4"/>
  <c r="B2269" i="4" s="1"/>
  <c r="B2695" i="4" s="1"/>
  <c r="B3121" i="4" s="1"/>
  <c r="B1858" i="4"/>
  <c r="B2284" i="4" s="1"/>
  <c r="B2710" i="4" s="1"/>
  <c r="B3136" i="4" s="1"/>
  <c r="B1717" i="4"/>
  <c r="B2143" i="4" s="1"/>
  <c r="B2569" i="4" s="1"/>
  <c r="B2995" i="4" s="1"/>
  <c r="B1724" i="4"/>
  <c r="B2150" i="4" s="1"/>
  <c r="B2576" i="4" s="1"/>
  <c r="B3002" i="4" s="1"/>
  <c r="D1732" i="4"/>
  <c r="D2158" i="4" s="1"/>
  <c r="D2584" i="4" s="1"/>
  <c r="D3010" i="4" s="1"/>
  <c r="B1738" i="4"/>
  <c r="B2164" i="4" s="1"/>
  <c r="B2590" i="4" s="1"/>
  <c r="B3016" i="4" s="1"/>
  <c r="E1742" i="4"/>
  <c r="E2168" i="4" s="1"/>
  <c r="E2594" i="4" s="1"/>
  <c r="E3020" i="4" s="1"/>
  <c r="C1748" i="4"/>
  <c r="C2174" i="4" s="1"/>
  <c r="C2600" i="4" s="1"/>
  <c r="C3026" i="4" s="1"/>
  <c r="B1753" i="4"/>
  <c r="B2179" i="4" s="1"/>
  <c r="B2605" i="4" s="1"/>
  <c r="B3031" i="4" s="1"/>
  <c r="A1759" i="4"/>
  <c r="A2185" i="4" s="1"/>
  <c r="A2611" i="4" s="1"/>
  <c r="A3037" i="4" s="1"/>
  <c r="B1765" i="4"/>
  <c r="B2191" i="4" s="1"/>
  <c r="B2617" i="4" s="1"/>
  <c r="B3043" i="4" s="1"/>
  <c r="D1769" i="4"/>
  <c r="D2195" i="4" s="1"/>
  <c r="D2621" i="4" s="1"/>
  <c r="D3047" i="4" s="1"/>
  <c r="A1777" i="4"/>
  <c r="A2203" i="4" s="1"/>
  <c r="A2629" i="4" s="1"/>
  <c r="A3055" i="4" s="1"/>
  <c r="E1783" i="4"/>
  <c r="E2209" i="4" s="1"/>
  <c r="E2635" i="4" s="1"/>
  <c r="E3061" i="4" s="1"/>
  <c r="A1790" i="4"/>
  <c r="A2216" i="4" s="1"/>
  <c r="A2642" i="4" s="1"/>
  <c r="A3068" i="4" s="1"/>
  <c r="B1796" i="4"/>
  <c r="B2222" i="4" s="1"/>
  <c r="B2648" i="4" s="1"/>
  <c r="B3074" i="4" s="1"/>
  <c r="A1802" i="4"/>
  <c r="A2228" i="4" s="1"/>
  <c r="A2654" i="4" s="1"/>
  <c r="A3080" i="4" s="1"/>
  <c r="B1806" i="4"/>
  <c r="B2232" i="4" s="1"/>
  <c r="B2658" i="4" s="1"/>
  <c r="B3084" i="4" s="1"/>
  <c r="B1810" i="4"/>
  <c r="B2236" i="4" s="1"/>
  <c r="B2662" i="4" s="1"/>
  <c r="B3088" i="4" s="1"/>
  <c r="A1815" i="4"/>
  <c r="A2241" i="4" s="1"/>
  <c r="A2667" i="4" s="1"/>
  <c r="A3093" i="4" s="1"/>
  <c r="A1819" i="4"/>
  <c r="A2245" i="4" s="1"/>
  <c r="A2671" i="4" s="1"/>
  <c r="A3097" i="4" s="1"/>
  <c r="D1824" i="4"/>
  <c r="D2250" i="4" s="1"/>
  <c r="D2676" i="4" s="1"/>
  <c r="D3102" i="4" s="1"/>
  <c r="B1831" i="4"/>
  <c r="B2257" i="4" s="1"/>
  <c r="B2683" i="4" s="1"/>
  <c r="B3109" i="4" s="1"/>
  <c r="E1835" i="4"/>
  <c r="E2261" i="4" s="1"/>
  <c r="E2687" i="4" s="1"/>
  <c r="E3113" i="4" s="1"/>
  <c r="B1846" i="4"/>
  <c r="B2272" i="4" s="1"/>
  <c r="B2698" i="4" s="1"/>
  <c r="B3124" i="4" s="1"/>
  <c r="A1857" i="4"/>
  <c r="A2283" i="4" s="1"/>
  <c r="A2709" i="4" s="1"/>
  <c r="A3135" i="4" s="1"/>
  <c r="A1719" i="4"/>
  <c r="A2145" i="4" s="1"/>
  <c r="A2571" i="4" s="1"/>
  <c r="A2997" i="4" s="1"/>
  <c r="C1724" i="4"/>
  <c r="C2150" i="4" s="1"/>
  <c r="C2576" i="4" s="1"/>
  <c r="C3002" i="4" s="1"/>
  <c r="B1729" i="4"/>
  <c r="B2155" i="4" s="1"/>
  <c r="B2581" i="4" s="1"/>
  <c r="B3007" i="4" s="1"/>
  <c r="E1735" i="4"/>
  <c r="E2161" i="4" s="1"/>
  <c r="E2587" i="4" s="1"/>
  <c r="E3013" i="4" s="1"/>
  <c r="B1741" i="4"/>
  <c r="B2167" i="4" s="1"/>
  <c r="B2593" i="4" s="1"/>
  <c r="B3019" i="4" s="1"/>
  <c r="D1748" i="4"/>
  <c r="D2174" i="4" s="1"/>
  <c r="D2600" i="4" s="1"/>
  <c r="D3026" i="4" s="1"/>
  <c r="E1753" i="4"/>
  <c r="E2179" i="4" s="1"/>
  <c r="E2605" i="4" s="1"/>
  <c r="E3031" i="4" s="1"/>
  <c r="B1759" i="4"/>
  <c r="B2185" i="4" s="1"/>
  <c r="B2611" i="4" s="1"/>
  <c r="B3037" i="4" s="1"/>
  <c r="A1764" i="4"/>
  <c r="A2190" i="4" s="1"/>
  <c r="A2616" i="4" s="1"/>
  <c r="A3042" i="4" s="1"/>
  <c r="E1771" i="4"/>
  <c r="E2197" i="4" s="1"/>
  <c r="E2623" i="4" s="1"/>
  <c r="E3049" i="4" s="1"/>
  <c r="A1776" i="4"/>
  <c r="A2202" i="4" s="1"/>
  <c r="A2628" i="4" s="1"/>
  <c r="A3054" i="4" s="1"/>
  <c r="E1780" i="4"/>
  <c r="E2206" i="4" s="1"/>
  <c r="E2632" i="4" s="1"/>
  <c r="E3058" i="4" s="1"/>
  <c r="A1787" i="4"/>
  <c r="A2213" i="4" s="1"/>
  <c r="A2639" i="4" s="1"/>
  <c r="A3065" i="4" s="1"/>
  <c r="A1792" i="4"/>
  <c r="A2218" i="4" s="1"/>
  <c r="A2644" i="4" s="1"/>
  <c r="A3070" i="4" s="1"/>
  <c r="A1798" i="4"/>
  <c r="A2224" i="4" s="1"/>
  <c r="A2650" i="4" s="1"/>
  <c r="A3076" i="4" s="1"/>
  <c r="B1805" i="4"/>
  <c r="B2231" i="4" s="1"/>
  <c r="B2657" i="4" s="1"/>
  <c r="B3083" i="4" s="1"/>
  <c r="E1812" i="4"/>
  <c r="E2238" i="4" s="1"/>
  <c r="E2664" i="4" s="1"/>
  <c r="E3090" i="4" s="1"/>
  <c r="B1819" i="4"/>
  <c r="B2245" i="4" s="1"/>
  <c r="B2671" i="4" s="1"/>
  <c r="B3097" i="4" s="1"/>
  <c r="E1823" i="4"/>
  <c r="E2249" i="4" s="1"/>
  <c r="E2675" i="4" s="1"/>
  <c r="E3101" i="4" s="1"/>
  <c r="D1827" i="4"/>
  <c r="D2253" i="4" s="1"/>
  <c r="D2679" i="4" s="1"/>
  <c r="D3105" i="4" s="1"/>
  <c r="A1833" i="4"/>
  <c r="A2259" i="4" s="1"/>
  <c r="A2685" i="4" s="1"/>
  <c r="A3111" i="4" s="1"/>
  <c r="D1837" i="4"/>
  <c r="D2263" i="4" s="1"/>
  <c r="D2689" i="4" s="1"/>
  <c r="D3115" i="4" s="1"/>
  <c r="A1842" i="4"/>
  <c r="A2268" i="4" s="1"/>
  <c r="A2694" i="4" s="1"/>
  <c r="A3120" i="4" s="1"/>
  <c r="D1855" i="4"/>
  <c r="D2281" i="4" s="1"/>
  <c r="D2707" i="4" s="1"/>
  <c r="D3133" i="4" s="1"/>
  <c r="B1784" i="4"/>
  <c r="B2210" i="4" s="1"/>
  <c r="B2636" i="4" s="1"/>
  <c r="B3062" i="4" s="1"/>
  <c r="A1808" i="4"/>
  <c r="A2234" i="4" s="1"/>
  <c r="A2660" i="4" s="1"/>
  <c r="A3086" i="4" s="1"/>
  <c r="B1826" i="4"/>
  <c r="B2252" i="4" s="1"/>
  <c r="B2678" i="4" s="1"/>
  <c r="B3104" i="4" s="1"/>
  <c r="C1830" i="4"/>
  <c r="C2256" i="4" s="1"/>
  <c r="C2682" i="4" s="1"/>
  <c r="C3108" i="4" s="1"/>
  <c r="E1843" i="4"/>
  <c r="E2269" i="4" s="1"/>
  <c r="E2695" i="4" s="1"/>
  <c r="E3121" i="4" s="1"/>
  <c r="E1852" i="4"/>
  <c r="E2278" i="4" s="1"/>
  <c r="E2704" i="4" s="1"/>
  <c r="E3130" i="4" s="1"/>
  <c r="C1728" i="4"/>
  <c r="C2154" i="4" s="1"/>
  <c r="C2580" i="4" s="1"/>
  <c r="C3006" i="4" s="1"/>
  <c r="A1749" i="4"/>
  <c r="A2175" i="4" s="1"/>
  <c r="A2601" i="4" s="1"/>
  <c r="A3027" i="4" s="1"/>
  <c r="E1764" i="4"/>
  <c r="E2190" i="4" s="1"/>
  <c r="E2616" i="4" s="1"/>
  <c r="E3042" i="4" s="1"/>
  <c r="E1779" i="4"/>
  <c r="E2205" i="4" s="1"/>
  <c r="E2631" i="4" s="1"/>
  <c r="E3057" i="4" s="1"/>
  <c r="B1801" i="4"/>
  <c r="B2227" i="4" s="1"/>
  <c r="B2653" i="4" s="1"/>
  <c r="B3079" i="4" s="1"/>
  <c r="D1809" i="4"/>
  <c r="D2235" i="4" s="1"/>
  <c r="D2661" i="4" s="1"/>
  <c r="D3087" i="4" s="1"/>
  <c r="A1828" i="4"/>
  <c r="A2254" i="4" s="1"/>
  <c r="A2680" i="4" s="1"/>
  <c r="A3106" i="4" s="1"/>
  <c r="D1845" i="4"/>
  <c r="D2271" i="4" s="1"/>
  <c r="D2697" i="4" s="1"/>
  <c r="D3123" i="4" s="1"/>
  <c r="A1854" i="4"/>
  <c r="A2280" i="4" s="1"/>
  <c r="A2706" i="4" s="1"/>
  <c r="A3132" i="4" s="1"/>
  <c r="A1725" i="4"/>
  <c r="A2151" i="4" s="1"/>
  <c r="A2577" i="4" s="1"/>
  <c r="A3003" i="4" s="1"/>
  <c r="E1746" i="4"/>
  <c r="E2172" i="4" s="1"/>
  <c r="E2598" i="4" s="1"/>
  <c r="E3024" i="4" s="1"/>
  <c r="B1772" i="4"/>
  <c r="B2198" i="4" s="1"/>
  <c r="B2624" i="4" s="1"/>
  <c r="B3050" i="4" s="1"/>
  <c r="A1788" i="4"/>
  <c r="A2214" i="4" s="1"/>
  <c r="A2640" i="4" s="1"/>
  <c r="A3066" i="4" s="1"/>
  <c r="A1820" i="4"/>
  <c r="A2246" i="4" s="1"/>
  <c r="A2672" i="4" s="1"/>
  <c r="A3098" i="4" s="1"/>
  <c r="E1833" i="4"/>
  <c r="E2259" i="4" s="1"/>
  <c r="E2685" i="4" s="1"/>
  <c r="E3111" i="4" s="1"/>
  <c r="E1842" i="4"/>
  <c r="E2268" i="4" s="1"/>
  <c r="E2694" i="4" s="1"/>
  <c r="E3120" i="4" s="1"/>
  <c r="B1721" i="4"/>
  <c r="B2147" i="4" s="1"/>
  <c r="B2573" i="4" s="1"/>
  <c r="B2999" i="4" s="1"/>
  <c r="B1751" i="4"/>
  <c r="B2177" i="4" s="1"/>
  <c r="B2603" i="4" s="1"/>
  <c r="B3029" i="4" s="1"/>
  <c r="E1772" i="4"/>
  <c r="E2198" i="4" s="1"/>
  <c r="E2624" i="4" s="1"/>
  <c r="E3050" i="4" s="1"/>
  <c r="B1794" i="4"/>
  <c r="B2220" i="4" s="1"/>
  <c r="B2646" i="4" s="1"/>
  <c r="B3072" i="4" s="1"/>
  <c r="A1823" i="4"/>
  <c r="A2249" i="4" s="1"/>
  <c r="A2675" i="4" s="1"/>
  <c r="A3101" i="4" s="1"/>
  <c r="A1858" i="4"/>
  <c r="A2284" i="4" s="1"/>
  <c r="A2710" i="4" s="1"/>
  <c r="A3136" i="4" s="1"/>
  <c r="A1720" i="4"/>
  <c r="A2146" i="4" s="1"/>
  <c r="A2572" i="4" s="1"/>
  <c r="A2998" i="4" s="1"/>
  <c r="B1756" i="4"/>
  <c r="B2182" i="4" s="1"/>
  <c r="B2608" i="4" s="1"/>
  <c r="B3034" i="4" s="1"/>
  <c r="B1799" i="4"/>
  <c r="B2225" i="4" s="1"/>
  <c r="B2651" i="4" s="1"/>
  <c r="B3077" i="4" s="1"/>
  <c r="B1812" i="4"/>
  <c r="B2238" i="4" s="1"/>
  <c r="B2664" i="4" s="1"/>
  <c r="B3090" i="4" s="1"/>
  <c r="E1832" i="4"/>
  <c r="E2258" i="4" s="1"/>
  <c r="E2684" i="4" s="1"/>
  <c r="E3110" i="4" s="1"/>
  <c r="B1731" i="4"/>
  <c r="B2157" i="4" s="1"/>
  <c r="B2583" i="4" s="1"/>
  <c r="B3009" i="4" s="1"/>
  <c r="B1777" i="4"/>
  <c r="B2203" i="4" s="1"/>
  <c r="B2629" i="4" s="1"/>
  <c r="B3055" i="4" s="1"/>
  <c r="C1799" i="4"/>
  <c r="C2225" i="4" s="1"/>
  <c r="C2651" i="4" s="1"/>
  <c r="C3077" i="4" s="1"/>
  <c r="D1820" i="4"/>
  <c r="D2246" i="4" s="1"/>
  <c r="D2672" i="4" s="1"/>
  <c r="D3098" i="4" s="1"/>
  <c r="D1846" i="4"/>
  <c r="D2272" i="4" s="1"/>
  <c r="D2698" i="4" s="1"/>
  <c r="D3124" i="4" s="1"/>
  <c r="G1836" i="4"/>
  <c r="G2262" i="4" s="1"/>
  <c r="G2688" i="4" s="1"/>
  <c r="G3114" i="4" s="1"/>
  <c r="G1835" i="4"/>
  <c r="G2261" i="4" s="1"/>
  <c r="G2687" i="4" s="1"/>
  <c r="G3113" i="4" s="1"/>
  <c r="F1769" i="4"/>
  <c r="F2195" i="4" s="1"/>
  <c r="F2621" i="4" s="1"/>
  <c r="F3047" i="4" s="1"/>
  <c r="F1719" i="4"/>
  <c r="F2145" i="4" s="1"/>
  <c r="F2571" i="4" s="1"/>
  <c r="F2997" i="4" s="1"/>
  <c r="C1734" i="4"/>
  <c r="C2160" i="4" s="1"/>
  <c r="C2586" i="4" s="1"/>
  <c r="C3012" i="4" s="1"/>
  <c r="C1759" i="4"/>
  <c r="C2185" i="4" s="1"/>
  <c r="C2611" i="4" s="1"/>
  <c r="C3037" i="4" s="1"/>
  <c r="B1787" i="4"/>
  <c r="B2213" i="4" s="1"/>
  <c r="B2639" i="4" s="1"/>
  <c r="B3065" i="4" s="1"/>
  <c r="B1822" i="4"/>
  <c r="B2248" i="4" s="1"/>
  <c r="B2674" i="4" s="1"/>
  <c r="B3100" i="4" s="1"/>
  <c r="B1845" i="4"/>
  <c r="B2271" i="4" s="1"/>
  <c r="B2697" i="4" s="1"/>
  <c r="B3123" i="4" s="1"/>
  <c r="E1849" i="4"/>
  <c r="E2275" i="4" s="1"/>
  <c r="E2701" i="4" s="1"/>
  <c r="E3127" i="4" s="1"/>
  <c r="E1858" i="4"/>
  <c r="E2284" i="4" s="1"/>
  <c r="E2710" i="4" s="1"/>
  <c r="E3136" i="4" s="1"/>
  <c r="D1734" i="4"/>
  <c r="D2160" i="4" s="1"/>
  <c r="D2586" i="4" s="1"/>
  <c r="D3012" i="4" s="1"/>
  <c r="A1807" i="4"/>
  <c r="A2233" i="4" s="1"/>
  <c r="A2659" i="4" s="1"/>
  <c r="A3085" i="4" s="1"/>
  <c r="G1832" i="4"/>
  <c r="G2258" i="4" s="1"/>
  <c r="G2684" i="4" s="1"/>
  <c r="G3110" i="4" s="1"/>
  <c r="F1781" i="4"/>
  <c r="F2207" i="4" s="1"/>
  <c r="F2633" i="4" s="1"/>
  <c r="F3059" i="4" s="1"/>
  <c r="F1727" i="4"/>
  <c r="F2153" i="4" s="1"/>
  <c r="F2579" i="4" s="1"/>
  <c r="F3005" i="4" s="1"/>
  <c r="B1719" i="4"/>
  <c r="B2145" i="4" s="1"/>
  <c r="B2571" i="4" s="1"/>
  <c r="B2997" i="4" s="1"/>
  <c r="B1728" i="4"/>
  <c r="B2154" i="4" s="1"/>
  <c r="B2580" i="4" s="1"/>
  <c r="B3006" i="4" s="1"/>
  <c r="A1743" i="4"/>
  <c r="A2169" i="4" s="1"/>
  <c r="A2595" i="4" s="1"/>
  <c r="A3021" i="4" s="1"/>
  <c r="E1747" i="4"/>
  <c r="E2173" i="4" s="1"/>
  <c r="E2599" i="4" s="1"/>
  <c r="E3025" i="4" s="1"/>
  <c r="A1761" i="4"/>
  <c r="A2187" i="4" s="1"/>
  <c r="A2613" i="4" s="1"/>
  <c r="A3039" i="4" s="1"/>
  <c r="B1776" i="4"/>
  <c r="B2202" i="4" s="1"/>
  <c r="B2628" i="4" s="1"/>
  <c r="B3054" i="4" s="1"/>
  <c r="A1782" i="4"/>
  <c r="A2208" i="4" s="1"/>
  <c r="A2634" i="4" s="1"/>
  <c r="A3060" i="4" s="1"/>
  <c r="A1801" i="4"/>
  <c r="A2227" i="4" s="1"/>
  <c r="A2653" i="4" s="1"/>
  <c r="A3079" i="4" s="1"/>
  <c r="A1811" i="4"/>
  <c r="A2237" i="4" s="1"/>
  <c r="A2663" i="4" s="1"/>
  <c r="A3089" i="4" s="1"/>
  <c r="A1825" i="4"/>
  <c r="A2251" i="4" s="1"/>
  <c r="A2677" i="4" s="1"/>
  <c r="A3103" i="4" s="1"/>
  <c r="A1829" i="4"/>
  <c r="A2255" i="4" s="1"/>
  <c r="A2681" i="4" s="1"/>
  <c r="A3107" i="4" s="1"/>
  <c r="B1842" i="4"/>
  <c r="B2268" i="4" s="1"/>
  <c r="B2694" i="4" s="1"/>
  <c r="B3120" i="4" s="1"/>
  <c r="E1846" i="4"/>
  <c r="E2272" i="4" s="1"/>
  <c r="E2698" i="4" s="1"/>
  <c r="E3124" i="4" s="1"/>
  <c r="A1848" i="4"/>
  <c r="A2274" i="4" s="1"/>
  <c r="A2700" i="4" s="1"/>
  <c r="A3126" i="4" s="1"/>
  <c r="E1723" i="4"/>
  <c r="E2149" i="4" s="1"/>
  <c r="E2575" i="4" s="1"/>
  <c r="E3001" i="4" s="1"/>
  <c r="B1740" i="4"/>
  <c r="B2166" i="4" s="1"/>
  <c r="B2592" i="4" s="1"/>
  <c r="B3018" i="4" s="1"/>
  <c r="B1758" i="4"/>
  <c r="B2184" i="4" s="1"/>
  <c r="B2610" i="4" s="1"/>
  <c r="B3036" i="4" s="1"/>
  <c r="A1763" i="4"/>
  <c r="A2189" i="4" s="1"/>
  <c r="A2615" i="4" s="1"/>
  <c r="A3041" i="4" s="1"/>
  <c r="C1776" i="4"/>
  <c r="C2202" i="4" s="1"/>
  <c r="C2628" i="4" s="1"/>
  <c r="C3054" i="4" s="1"/>
  <c r="B1795" i="4"/>
  <c r="B2221" i="4" s="1"/>
  <c r="B2647" i="4" s="1"/>
  <c r="B3073" i="4" s="1"/>
  <c r="E1857" i="4"/>
  <c r="E2283" i="4" s="1"/>
  <c r="E2709" i="4" s="1"/>
  <c r="E3135" i="4" s="1"/>
  <c r="G1844" i="4"/>
  <c r="G2270" i="4" s="1"/>
  <c r="G2696" i="4" s="1"/>
  <c r="G3122" i="4" s="1"/>
  <c r="G1734" i="4"/>
  <c r="G2160" i="4" s="1"/>
  <c r="G2586" i="4" s="1"/>
  <c r="G3012" i="4" s="1"/>
  <c r="G1789" i="4"/>
  <c r="G2215" i="4" s="1"/>
  <c r="G2641" i="4" s="1"/>
  <c r="G3067" i="4" s="1"/>
  <c r="G1752" i="4"/>
  <c r="G2178" i="4" s="1"/>
  <c r="G2604" i="4" s="1"/>
  <c r="G3030" i="4" s="1"/>
  <c r="O1368" i="4"/>
  <c r="P1368" i="4" s="1"/>
  <c r="G1364" i="4"/>
  <c r="O974" i="4"/>
  <c r="P974" i="4" s="1"/>
  <c r="G1400" i="4"/>
  <c r="G970" i="4"/>
  <c r="G916" i="4"/>
  <c r="F959" i="4"/>
  <c r="F1385" i="4" s="1"/>
  <c r="G973" i="4"/>
  <c r="G876" i="4"/>
  <c r="G1302" i="4" s="1"/>
  <c r="A1279" i="4"/>
  <c r="A1705" i="4" s="1"/>
  <c r="D1279" i="4"/>
  <c r="D1705" i="4" s="1"/>
  <c r="B1280" i="4"/>
  <c r="B1706" i="4" s="1"/>
  <c r="E1280" i="4"/>
  <c r="E1706" i="4" s="1"/>
  <c r="G879" i="4"/>
  <c r="G1305" i="4" s="1"/>
  <c r="F881" i="4"/>
  <c r="F1307" i="4" s="1"/>
  <c r="F968" i="4"/>
  <c r="F1394" i="4" s="1"/>
  <c r="F980" i="4"/>
  <c r="F963" i="4"/>
  <c r="F1389" i="4" s="1"/>
  <c r="F971" i="4"/>
  <c r="F1397" i="4" s="1"/>
  <c r="G978" i="4"/>
  <c r="G1404" i="4" s="1"/>
  <c r="G893" i="4"/>
  <c r="G1319" i="4" s="1"/>
  <c r="G913" i="4"/>
  <c r="G1339" i="4" s="1"/>
  <c r="F922" i="4"/>
  <c r="F1348" i="4" s="1"/>
  <c r="G982" i="4"/>
  <c r="G1408" i="4" s="1"/>
  <c r="G994" i="4"/>
  <c r="G1420" i="4" s="1"/>
  <c r="G1006" i="4"/>
  <c r="G1432" i="4" s="1"/>
  <c r="F989" i="4"/>
  <c r="F1415" i="4" s="1"/>
  <c r="F1001" i="4"/>
  <c r="F1427" i="4" s="1"/>
  <c r="G887" i="4"/>
  <c r="G1313" i="4" s="1"/>
  <c r="G922" i="4"/>
  <c r="G1348" i="4" s="1"/>
  <c r="G956" i="4"/>
  <c r="G1382" i="4" s="1"/>
  <c r="F898" i="4"/>
  <c r="F1324" i="4" s="1"/>
  <c r="F1006" i="4"/>
  <c r="G886" i="4"/>
  <c r="G1312" i="4" s="1"/>
  <c r="G941" i="4"/>
  <c r="G1367" i="4" s="1"/>
  <c r="O1367" i="4" s="1"/>
  <c r="P1367" i="4" s="1"/>
  <c r="G991" i="4"/>
  <c r="G1417" i="4" s="1"/>
  <c r="G872" i="4"/>
  <c r="G905" i="4"/>
  <c r="G1331" i="4" s="1"/>
  <c r="G961" i="4"/>
  <c r="G1387" i="4" s="1"/>
  <c r="F996" i="4"/>
  <c r="F1422" i="4" s="1"/>
  <c r="G863" i="4"/>
  <c r="G902" i="4"/>
  <c r="G1328" i="4" s="1"/>
  <c r="F868" i="4"/>
  <c r="F1294" i="4" s="1"/>
  <c r="G953" i="4"/>
  <c r="G1379" i="4" s="1"/>
  <c r="G987" i="4"/>
  <c r="G1413" i="4" s="1"/>
  <c r="F983" i="4"/>
  <c r="F863" i="4"/>
  <c r="F902" i="4"/>
  <c r="G903" i="4"/>
  <c r="G1329" i="4" s="1"/>
  <c r="G945" i="4"/>
  <c r="G880" i="4"/>
  <c r="G1306" i="4" s="1"/>
  <c r="G904" i="4"/>
  <c r="G1330" i="4" s="1"/>
  <c r="G924" i="4"/>
  <c r="G1350" i="4" s="1"/>
  <c r="F978" i="4"/>
  <c r="F1404" i="4" s="1"/>
  <c r="F928" i="4"/>
  <c r="F1354" i="4" s="1"/>
  <c r="G1001" i="4"/>
  <c r="G1427" i="4" s="1"/>
  <c r="F901" i="4"/>
  <c r="F1327" i="4" s="1"/>
  <c r="F970" i="4"/>
  <c r="F965" i="4"/>
  <c r="F1391" i="4" s="1"/>
  <c r="F979" i="4"/>
  <c r="F1405" i="4" s="1"/>
  <c r="G923" i="4"/>
  <c r="G1349" i="4" s="1"/>
  <c r="G996" i="4"/>
  <c r="G1422" i="4" s="1"/>
  <c r="G1002" i="4"/>
  <c r="G1428" i="4" s="1"/>
  <c r="F890" i="4"/>
  <c r="F1316" i="4" s="1"/>
  <c r="F940" i="4"/>
  <c r="F1366" i="4" s="1"/>
  <c r="F988" i="4"/>
  <c r="F1414" i="4" s="1"/>
  <c r="F935" i="4"/>
  <c r="F1361" i="4" s="1"/>
  <c r="G898" i="4"/>
  <c r="G1324" i="4" s="1"/>
  <c r="F907" i="4"/>
  <c r="F1333" i="4" s="1"/>
  <c r="G912" i="4"/>
  <c r="G1338" i="4" s="1"/>
  <c r="F882" i="4"/>
  <c r="F942" i="4"/>
  <c r="B1279" i="4"/>
  <c r="B1705" i="4" s="1"/>
  <c r="E1279" i="4"/>
  <c r="E1705" i="4" s="1"/>
  <c r="C1280" i="4"/>
  <c r="C1706" i="4" s="1"/>
  <c r="F962" i="4"/>
  <c r="F1388" i="4" s="1"/>
  <c r="G976" i="4"/>
  <c r="F999" i="4"/>
  <c r="F1425" i="4" s="1"/>
  <c r="G952" i="4"/>
  <c r="G1378" i="4" s="1"/>
  <c r="F897" i="4"/>
  <c r="F1323" i="4" s="1"/>
  <c r="G935" i="4"/>
  <c r="G1361" i="4" s="1"/>
  <c r="G985" i="4"/>
  <c r="G1411" i="4" s="1"/>
  <c r="G943" i="4"/>
  <c r="G1369" i="4" s="1"/>
  <c r="F990" i="4"/>
  <c r="F1416" i="4" s="1"/>
  <c r="G947" i="4"/>
  <c r="G1373" i="4" s="1"/>
  <c r="G981" i="4"/>
  <c r="G1407" i="4" s="1"/>
  <c r="G940" i="4"/>
  <c r="G1366" i="4" s="1"/>
  <c r="G944" i="4"/>
  <c r="G1370" i="4" s="1"/>
  <c r="F955" i="4"/>
  <c r="F1381" i="4" s="1"/>
  <c r="F880" i="4"/>
  <c r="F886" i="4"/>
  <c r="F1312" i="4" s="1"/>
  <c r="G885" i="4"/>
  <c r="G1311" i="4" s="1"/>
  <c r="G1737" i="4" s="1"/>
  <c r="G2163" i="4" s="1"/>
  <c r="G2589" i="4" s="1"/>
  <c r="G3015" i="4" s="1"/>
  <c r="F921" i="4"/>
  <c r="F1347" i="4" s="1"/>
  <c r="G972" i="4"/>
  <c r="G1398" i="4" s="1"/>
  <c r="F894" i="4"/>
  <c r="F1320" i="4" s="1"/>
  <c r="G990" i="4"/>
  <c r="G1416" i="4" s="1"/>
  <c r="G928" i="4"/>
  <c r="G1354" i="4" s="1"/>
  <c r="G962" i="4"/>
  <c r="G949" i="4"/>
  <c r="G1375" i="4" s="1"/>
  <c r="G997" i="4"/>
  <c r="G1423" i="4" s="1"/>
  <c r="F884" i="4"/>
  <c r="F1310" i="4" s="1"/>
  <c r="F947" i="4"/>
  <c r="F1373" i="4" s="1"/>
  <c r="G967" i="4"/>
  <c r="G1393" i="4" s="1"/>
  <c r="F1002" i="4"/>
  <c r="G875" i="4"/>
  <c r="F931" i="4"/>
  <c r="F1357" i="4" s="1"/>
  <c r="G957" i="4"/>
  <c r="G1383" i="4" s="1"/>
  <c r="G932" i="4"/>
  <c r="G1358" i="4" s="1"/>
  <c r="G1784" i="4" s="1"/>
  <c r="G2210" i="4" s="1"/>
  <c r="G2636" i="4" s="1"/>
  <c r="G3062" i="4" s="1"/>
  <c r="F986" i="4"/>
  <c r="F1412" i="4" s="1"/>
  <c r="G864" i="4"/>
  <c r="G1290" i="4" s="1"/>
  <c r="G946" i="4"/>
  <c r="G1372" i="4" s="1"/>
  <c r="G993" i="4"/>
  <c r="G1419" i="4" s="1"/>
  <c r="F952" i="4"/>
  <c r="F1378" i="4" s="1"/>
  <c r="F1804" i="4" s="1"/>
  <c r="F2230" i="4" s="1"/>
  <c r="F2656" i="4" s="1"/>
  <c r="F3082" i="4" s="1"/>
  <c r="F972" i="4"/>
  <c r="F1398" i="4" s="1"/>
  <c r="F893" i="4"/>
  <c r="F923" i="4"/>
  <c r="F1349" i="4" s="1"/>
  <c r="F967" i="4"/>
  <c r="F1393" i="4" s="1"/>
  <c r="F973" i="4"/>
  <c r="F1399" i="4" s="1"/>
  <c r="G907" i="4"/>
  <c r="G1333" i="4" s="1"/>
  <c r="F916" i="4"/>
  <c r="F924" i="4"/>
  <c r="F1350" i="4" s="1"/>
  <c r="F987" i="4"/>
  <c r="G998" i="4"/>
  <c r="G1424" i="4" s="1"/>
  <c r="F993" i="4"/>
  <c r="F1419" i="4" s="1"/>
  <c r="G894" i="4"/>
  <c r="G1320" i="4" s="1"/>
  <c r="F1000" i="4"/>
  <c r="F941" i="4"/>
  <c r="F899" i="4"/>
  <c r="F1325" i="4" s="1"/>
  <c r="G965" i="4"/>
  <c r="G1391" i="4" s="1"/>
  <c r="G1003" i="4"/>
  <c r="G1429" i="4" s="1"/>
  <c r="F889" i="4"/>
  <c r="F1315" i="4" s="1"/>
  <c r="G914" i="4"/>
  <c r="F953" i="4"/>
  <c r="G977" i="4"/>
  <c r="G878" i="4"/>
  <c r="G1304" i="4" s="1"/>
  <c r="F939" i="4"/>
  <c r="F1365" i="4" s="1"/>
  <c r="F891" i="4"/>
  <c r="F1317" i="4" s="1"/>
  <c r="G959" i="4"/>
  <c r="G1385" i="4" s="1"/>
  <c r="G933" i="4"/>
  <c r="G948" i="4"/>
  <c r="G1374" i="4" s="1"/>
  <c r="F992" i="4"/>
  <c r="F879" i="4"/>
  <c r="G866" i="4"/>
  <c r="G1292" i="4" s="1"/>
  <c r="G929" i="4"/>
  <c r="G975" i="4"/>
  <c r="G1401" i="4" s="1"/>
  <c r="F887" i="4"/>
  <c r="G999" i="4"/>
  <c r="G1425" i="4" s="1"/>
  <c r="F943" i="4"/>
  <c r="F870" i="4"/>
  <c r="F1296" i="4" s="1"/>
  <c r="F961" i="4"/>
  <c r="G921" i="4"/>
  <c r="G1347" i="4" s="1"/>
  <c r="G986" i="4"/>
  <c r="G1412" i="4" s="1"/>
  <c r="F982" i="4"/>
  <c r="F903" i="4"/>
  <c r="F1329" i="4" s="1"/>
  <c r="F1755" i="4" s="1"/>
  <c r="F2181" i="4" s="1"/>
  <c r="F2607" i="4" s="1"/>
  <c r="F3033" i="4" s="1"/>
  <c r="F946" i="4"/>
  <c r="G889" i="4"/>
  <c r="G1315" i="4" s="1"/>
  <c r="F956" i="4"/>
  <c r="F1382" i="4" s="1"/>
  <c r="F1808" i="4" s="1"/>
  <c r="F2234" i="4" s="1"/>
  <c r="F2660" i="4" s="1"/>
  <c r="F3086" i="4" s="1"/>
  <c r="F927" i="4"/>
  <c r="F1353" i="4" s="1"/>
  <c r="G917" i="4"/>
  <c r="G925" i="4"/>
  <c r="G1351" i="4" s="1"/>
  <c r="G988" i="4"/>
  <c r="G1414" i="4" s="1"/>
  <c r="F977" i="4"/>
  <c r="F1403" i="4" s="1"/>
  <c r="F1007" i="4"/>
  <c r="F1433" i="4" s="1"/>
  <c r="F871" i="4"/>
  <c r="F1297" i="4" s="1"/>
  <c r="F933" i="4"/>
  <c r="F1359" i="4" s="1"/>
  <c r="F948" i="4"/>
  <c r="G989" i="4"/>
  <c r="G1415" i="4" s="1"/>
  <c r="G920" i="4"/>
  <c r="G971" i="4"/>
  <c r="F981" i="4"/>
  <c r="G883" i="4"/>
  <c r="G1309" i="4" s="1"/>
  <c r="F900" i="4"/>
  <c r="F950" i="4"/>
  <c r="F883" i="4"/>
  <c r="F1309" i="4" s="1"/>
  <c r="F1735" i="4" s="1"/>
  <c r="F2161" i="4" s="1"/>
  <c r="F2587" i="4" s="1"/>
  <c r="F3013" i="4" s="1"/>
  <c r="G931" i="4"/>
  <c r="G890" i="4"/>
  <c r="G1316" i="4" s="1"/>
  <c r="F878" i="4"/>
  <c r="F1304" i="4" s="1"/>
  <c r="F915" i="4"/>
  <c r="F1341" i="4" s="1"/>
  <c r="F912" i="4"/>
  <c r="F1338" i="4" s="1"/>
  <c r="F1005" i="4"/>
  <c r="F1431" i="4" s="1"/>
  <c r="G881" i="4"/>
  <c r="G1307" i="4" s="1"/>
  <c r="G868" i="4"/>
  <c r="G1294" i="4" s="1"/>
  <c r="G895" i="4"/>
  <c r="G1321" i="4" s="1"/>
  <c r="F895" i="4"/>
  <c r="F1321" i="4" s="1"/>
  <c r="F1747" i="4" s="1"/>
  <c r="F2173" i="4" s="1"/>
  <c r="F2599" i="4" s="1"/>
  <c r="F3025" i="4" s="1"/>
  <c r="F904" i="4"/>
  <c r="F974" i="4"/>
  <c r="F911" i="4"/>
  <c r="F1337" i="4" s="1"/>
  <c r="G968" i="4"/>
  <c r="G1394" i="4" s="1"/>
  <c r="G909" i="4"/>
  <c r="F995" i="4"/>
  <c r="F1421" i="4" s="1"/>
  <c r="G901" i="4"/>
  <c r="G1327" i="4" s="1"/>
  <c r="G891" i="4"/>
  <c r="G1317" i="4" s="1"/>
  <c r="G955" i="4"/>
  <c r="G1381" i="4" s="1"/>
  <c r="G1007" i="4"/>
  <c r="G1433" i="4" s="1"/>
  <c r="F944" i="4"/>
  <c r="F1370" i="4" s="1"/>
  <c r="F1796" i="4" s="1"/>
  <c r="F2222" i="4" s="1"/>
  <c r="F2648" i="4" s="1"/>
  <c r="F3074" i="4" s="1"/>
  <c r="G963" i="4"/>
  <c r="G1389" i="4" s="1"/>
  <c r="F936" i="4"/>
  <c r="F1362" i="4" s="1"/>
  <c r="F998" i="4"/>
  <c r="F1424" i="4" s="1"/>
  <c r="G870" i="4"/>
  <c r="G1296" i="4" s="1"/>
  <c r="F869" i="4"/>
  <c r="F1295" i="4" s="1"/>
  <c r="G1005" i="4"/>
  <c r="G1431" i="4" s="1"/>
  <c r="C1279" i="4"/>
  <c r="C1705" i="4" s="1"/>
  <c r="A1280" i="4"/>
  <c r="A1706" i="4" s="1"/>
  <c r="D1280" i="4"/>
  <c r="D1706" i="4" s="1"/>
  <c r="G869" i="4"/>
  <c r="G1295" i="4" s="1"/>
  <c r="F906" i="4"/>
  <c r="F1332" i="4" s="1"/>
  <c r="F960" i="4"/>
  <c r="F1386" i="4" s="1"/>
  <c r="F976" i="4"/>
  <c r="F913" i="4"/>
  <c r="F896" i="4"/>
  <c r="F1322" i="4" s="1"/>
  <c r="F969" i="4"/>
  <c r="F1395" i="4" s="1"/>
  <c r="F975" i="4"/>
  <c r="G911" i="4"/>
  <c r="G1337" i="4" s="1"/>
  <c r="F920" i="4"/>
  <c r="F1346" i="4" s="1"/>
  <c r="G927" i="4"/>
  <c r="G1353" i="4" s="1"/>
  <c r="F991" i="4"/>
  <c r="F1003" i="4"/>
  <c r="F985" i="4"/>
  <c r="F997" i="4"/>
  <c r="F1423" i="4" s="1"/>
  <c r="F1849" i="4" s="1"/>
  <c r="F2275" i="4" s="1"/>
  <c r="F2701" i="4" s="1"/>
  <c r="F3127" i="4" s="1"/>
  <c r="F876" i="4"/>
  <c r="G906" i="4"/>
  <c r="G1332" i="4" s="1"/>
  <c r="G936" i="4"/>
  <c r="G1362" i="4" s="1"/>
  <c r="G995" i="4"/>
  <c r="G1421" i="4" s="1"/>
  <c r="F949" i="4"/>
  <c r="G867" i="4"/>
  <c r="G926" i="4"/>
  <c r="G1352" i="4" s="1"/>
  <c r="G979" i="4"/>
  <c r="G1405" i="4" s="1"/>
  <c r="F866" i="4"/>
  <c r="F957" i="4"/>
  <c r="F984" i="4"/>
  <c r="F994" i="4"/>
  <c r="F945" i="4"/>
  <c r="F1371" i="4" s="1"/>
  <c r="F905" i="4"/>
  <c r="G969" i="4"/>
  <c r="F938" i="4"/>
  <c r="G960" i="4"/>
  <c r="G1386" i="4" s="1"/>
  <c r="F1004" i="4"/>
  <c r="F888" i="4"/>
  <c r="G884" i="4"/>
  <c r="G1310" i="4" s="1"/>
  <c r="G939" i="4"/>
  <c r="G871" i="4"/>
  <c r="G1297" i="4" s="1"/>
  <c r="G896" i="4"/>
  <c r="G1322" i="4" s="1"/>
  <c r="F864" i="4"/>
  <c r="G448" i="4"/>
  <c r="G447" i="4"/>
  <c r="G451" i="4"/>
  <c r="O494" i="4"/>
  <c r="P494" i="4" s="1"/>
  <c r="O483" i="4"/>
  <c r="P483" i="4" s="1"/>
  <c r="O501" i="4"/>
  <c r="P501" i="4" s="1"/>
  <c r="O536" i="4"/>
  <c r="P536" i="4" s="1"/>
  <c r="E504" i="4"/>
  <c r="H503" i="4"/>
  <c r="N503" i="4" s="1"/>
  <c r="O526" i="4"/>
  <c r="P526" i="4" s="1"/>
  <c r="H516" i="4"/>
  <c r="N516" i="4" s="1"/>
  <c r="H458" i="4"/>
  <c r="N458" i="4" s="1"/>
  <c r="H463" i="4"/>
  <c r="N463" i="4" s="1"/>
  <c r="H441" i="4"/>
  <c r="N441" i="4" s="1"/>
  <c r="H512" i="4"/>
  <c r="N512" i="4" s="1"/>
  <c r="H457" i="4"/>
  <c r="N457" i="4" s="1"/>
  <c r="H521" i="4"/>
  <c r="N521" i="4" s="1"/>
  <c r="H437" i="4"/>
  <c r="N437" i="4" s="1"/>
  <c r="H579" i="4"/>
  <c r="N579" i="4" s="1"/>
  <c r="H470" i="4"/>
  <c r="N470" i="4" s="1"/>
  <c r="H502" i="4"/>
  <c r="N502" i="4" s="1"/>
  <c r="H573" i="4"/>
  <c r="N573" i="4" s="1"/>
  <c r="H566" i="4"/>
  <c r="N566" i="4" s="1"/>
  <c r="H524" i="4"/>
  <c r="N524" i="4" s="1"/>
  <c r="H509" i="4"/>
  <c r="N509" i="4" s="1"/>
  <c r="H506" i="4"/>
  <c r="N506" i="4" s="1"/>
  <c r="H449" i="4"/>
  <c r="N449" i="4" s="1"/>
  <c r="H549" i="4"/>
  <c r="N549" i="4" s="1"/>
  <c r="H527" i="4"/>
  <c r="N527" i="4" s="1"/>
  <c r="H570" i="4"/>
  <c r="N570" i="4" s="1"/>
  <c r="H515" i="4"/>
  <c r="N515" i="4" s="1"/>
  <c r="H522" i="4"/>
  <c r="N522" i="4" s="1"/>
  <c r="H476" i="4"/>
  <c r="N476" i="4" s="1"/>
  <c r="H513" i="4"/>
  <c r="N513" i="4" s="1"/>
  <c r="H557" i="4"/>
  <c r="N557" i="4" s="1"/>
  <c r="H462" i="4"/>
  <c r="N462" i="4" s="1"/>
  <c r="H514" i="4"/>
  <c r="N514" i="4" s="1"/>
  <c r="H537" i="4"/>
  <c r="N537" i="4" s="1"/>
  <c r="H520" i="4"/>
  <c r="N520" i="4" s="1"/>
  <c r="H576" i="4"/>
  <c r="N576" i="4" s="1"/>
  <c r="H518" i="4"/>
  <c r="N518" i="4" s="1"/>
  <c r="H556" i="4"/>
  <c r="N556" i="4" s="1"/>
  <c r="H552" i="4"/>
  <c r="N552" i="4" s="1"/>
  <c r="H531" i="4"/>
  <c r="N531" i="4" s="1"/>
  <c r="H564" i="4"/>
  <c r="N564" i="4" s="1"/>
  <c r="H517" i="4"/>
  <c r="N517" i="4" s="1"/>
  <c r="H539" i="4"/>
  <c r="N539" i="4" s="1"/>
  <c r="H472" i="4"/>
  <c r="N472" i="4" s="1"/>
  <c r="H561" i="4"/>
  <c r="N561" i="4" s="1"/>
  <c r="H461" i="4"/>
  <c r="N461" i="4" s="1"/>
  <c r="H536" i="4"/>
  <c r="N536" i="4" s="1"/>
  <c r="H519" i="4"/>
  <c r="N519" i="4" s="1"/>
  <c r="H555" i="4"/>
  <c r="N555" i="4" s="1"/>
  <c r="H580" i="4"/>
  <c r="N580" i="4" s="1"/>
  <c r="H568" i="4"/>
  <c r="N568" i="4" s="1"/>
  <c r="H507" i="4"/>
  <c r="N507" i="4" s="1"/>
  <c r="H495" i="4"/>
  <c r="N495" i="4" s="1"/>
  <c r="H496" i="4"/>
  <c r="N496" i="4" s="1"/>
  <c r="H459" i="4"/>
  <c r="N459" i="4" s="1"/>
  <c r="H488" i="4"/>
  <c r="N488" i="4" s="1"/>
  <c r="H574" i="4"/>
  <c r="N574" i="4" s="1"/>
  <c r="H456" i="4"/>
  <c r="N456" i="4" s="1"/>
  <c r="H479" i="4"/>
  <c r="N479" i="4" s="1"/>
  <c r="H455" i="4"/>
  <c r="N455" i="4" s="1"/>
  <c r="H497" i="4"/>
  <c r="N497" i="4" s="1"/>
  <c r="H438" i="4"/>
  <c r="N438" i="4" s="1"/>
  <c r="H558" i="4"/>
  <c r="N558" i="4" s="1"/>
  <c r="H560" i="4"/>
  <c r="N560" i="4" s="1"/>
  <c r="H565" i="4"/>
  <c r="N565" i="4" s="1"/>
  <c r="H474" i="4"/>
  <c r="N474" i="4" s="1"/>
  <c r="H446" i="4"/>
  <c r="N446" i="4" s="1"/>
  <c r="H475" i="4"/>
  <c r="N475" i="4" s="1"/>
  <c r="H572" i="4"/>
  <c r="N572" i="4" s="1"/>
  <c r="H545" i="4"/>
  <c r="N545" i="4" s="1"/>
  <c r="H559" i="4"/>
  <c r="N559" i="4" s="1"/>
  <c r="H460" i="4"/>
  <c r="N460" i="4" s="1"/>
  <c r="H505" i="4"/>
  <c r="N505" i="4" s="1"/>
  <c r="H578" i="4"/>
  <c r="N578" i="4" s="1"/>
  <c r="H442" i="4"/>
  <c r="N442" i="4" s="1"/>
  <c r="H464" i="4"/>
  <c r="N464" i="4" s="1"/>
  <c r="H440" i="4"/>
  <c r="N440" i="4" s="1"/>
  <c r="H454" i="4"/>
  <c r="N454" i="4" s="1"/>
  <c r="H465" i="4"/>
  <c r="N465" i="4" s="1"/>
  <c r="H469" i="4"/>
  <c r="N469" i="4" s="1"/>
  <c r="H450" i="4"/>
  <c r="N450" i="4" s="1"/>
  <c r="H485" i="4"/>
  <c r="N485" i="4" s="1"/>
  <c r="H445" i="4"/>
  <c r="N445" i="4" s="1"/>
  <c r="H542" i="4"/>
  <c r="N542" i="4" s="1"/>
  <c r="H533" i="4"/>
  <c r="N533" i="4" s="1"/>
  <c r="H575" i="4"/>
  <c r="N575" i="4" s="1"/>
  <c r="H467" i="4"/>
  <c r="N467" i="4" s="1"/>
  <c r="H510" i="4"/>
  <c r="N510" i="4" s="1"/>
  <c r="H481" i="4"/>
  <c r="N481" i="4" s="1"/>
  <c r="H444" i="4"/>
  <c r="N444" i="4" s="1"/>
  <c r="H530" i="4"/>
  <c r="N530" i="4" s="1"/>
  <c r="H523" i="4"/>
  <c r="N523" i="4" s="1"/>
  <c r="H535" i="4"/>
  <c r="N535" i="4" s="1"/>
  <c r="H563" i="4"/>
  <c r="N563" i="4" s="1"/>
  <c r="H443" i="4"/>
  <c r="N443" i="4" s="1"/>
  <c r="H478" i="4"/>
  <c r="N478" i="4" s="1"/>
  <c r="H550" i="4"/>
  <c r="N550" i="4" s="1"/>
  <c r="H562" i="4"/>
  <c r="N562" i="4" s="1"/>
  <c r="H551" i="4"/>
  <c r="N551" i="4" s="1"/>
  <c r="H501" i="4"/>
  <c r="N501" i="4" s="1"/>
  <c r="H543" i="4"/>
  <c r="N543" i="4" s="1"/>
  <c r="H571" i="4"/>
  <c r="N571" i="4" s="1"/>
  <c r="H486" i="4"/>
  <c r="N486" i="4" s="1"/>
  <c r="H498" i="4"/>
  <c r="N498" i="4" s="1"/>
  <c r="H491" i="4"/>
  <c r="N491" i="4" s="1"/>
  <c r="H554" i="4"/>
  <c r="N554" i="4" s="1"/>
  <c r="H494" i="4"/>
  <c r="N494" i="4" s="1"/>
  <c r="H529" i="4"/>
  <c r="N529" i="4" s="1"/>
  <c r="H468" i="4"/>
  <c r="N468" i="4" s="1"/>
  <c r="H526" i="4"/>
  <c r="N526" i="4" s="1"/>
  <c r="H490" i="4"/>
  <c r="N490" i="4" s="1"/>
  <c r="H544" i="4"/>
  <c r="N544" i="4" s="1"/>
  <c r="H553" i="4"/>
  <c r="N553" i="4" s="1"/>
  <c r="H548" i="4"/>
  <c r="N548" i="4" s="1"/>
  <c r="H477" i="4"/>
  <c r="N477" i="4" s="1"/>
  <c r="H581" i="4"/>
  <c r="N581" i="4" s="1"/>
  <c r="H480" i="4"/>
  <c r="N480" i="4" s="1"/>
  <c r="H577" i="4"/>
  <c r="N577" i="4" s="1"/>
  <c r="H546" i="4"/>
  <c r="N546" i="4" s="1"/>
  <c r="H487" i="4"/>
  <c r="N487" i="4" s="1"/>
  <c r="H534" i="4"/>
  <c r="N534" i="4" s="1"/>
  <c r="H541" i="4"/>
  <c r="N541" i="4" s="1"/>
  <c r="H547" i="4"/>
  <c r="N547" i="4" s="1"/>
  <c r="H569" i="4"/>
  <c r="N569" i="4" s="1"/>
  <c r="H452" i="4"/>
  <c r="N452" i="4" s="1"/>
  <c r="H453" i="4"/>
  <c r="N453" i="4" s="1"/>
  <c r="H567" i="4"/>
  <c r="N567" i="4" s="1"/>
  <c r="H94" i="3"/>
  <c r="M94" i="2" s="1"/>
  <c r="P94" i="2" s="1"/>
  <c r="S94" i="2" s="1"/>
  <c r="H3062" i="4" l="1"/>
  <c r="N3062" i="4" s="1"/>
  <c r="H3015" i="4"/>
  <c r="N3015" i="4" s="1"/>
  <c r="H2636" i="4"/>
  <c r="N2636" i="4" s="1"/>
  <c r="H2589" i="4"/>
  <c r="N2589" i="4" s="1"/>
  <c r="H2210" i="4"/>
  <c r="N2210" i="4" s="1"/>
  <c r="H2163" i="4"/>
  <c r="N2163" i="4" s="1"/>
  <c r="F1850" i="4"/>
  <c r="F2276" i="4" s="1"/>
  <c r="F2702" i="4" s="1"/>
  <c r="F3128" i="4" s="1"/>
  <c r="G1733" i="4"/>
  <c r="G2159" i="4" s="1"/>
  <c r="G2585" i="4" s="1"/>
  <c r="G3011" i="4" s="1"/>
  <c r="G1799" i="4"/>
  <c r="G2225" i="4" s="1"/>
  <c r="G2651" i="4" s="1"/>
  <c r="G3077" i="4" s="1"/>
  <c r="G1854" i="4"/>
  <c r="G2280" i="4" s="1"/>
  <c r="G2706" i="4" s="1"/>
  <c r="G3132" i="4" s="1"/>
  <c r="G1793" i="4"/>
  <c r="G2219" i="4" s="1"/>
  <c r="G2645" i="4" s="1"/>
  <c r="G3071" i="4" s="1"/>
  <c r="F1841" i="4"/>
  <c r="F2267" i="4" s="1"/>
  <c r="F2693" i="4" s="1"/>
  <c r="F3119" i="4" s="1"/>
  <c r="F1840" i="4"/>
  <c r="F2266" i="4" s="1"/>
  <c r="F2692" i="4" s="1"/>
  <c r="F3118" i="4" s="1"/>
  <c r="F1758" i="4"/>
  <c r="F2184" i="4" s="1"/>
  <c r="F2610" i="4" s="1"/>
  <c r="F3036" i="4" s="1"/>
  <c r="G1855" i="4"/>
  <c r="G2281" i="4" s="1"/>
  <c r="G2707" i="4" s="1"/>
  <c r="G3133" i="4" s="1"/>
  <c r="F1825" i="4"/>
  <c r="F2251" i="4" s="1"/>
  <c r="F2677" i="4" s="1"/>
  <c r="F3103" i="4" s="1"/>
  <c r="G1796" i="4"/>
  <c r="F1780" i="4"/>
  <c r="F2206" i="4" s="1"/>
  <c r="F2632" i="4" s="1"/>
  <c r="F3058" i="4" s="1"/>
  <c r="G1858" i="4"/>
  <c r="G2284" i="4" s="1"/>
  <c r="G2710" i="4" s="1"/>
  <c r="G3136" i="4" s="1"/>
  <c r="G1790" i="4"/>
  <c r="G2216" i="4" s="1"/>
  <c r="G2642" i="4" s="1"/>
  <c r="G3068" i="4" s="1"/>
  <c r="G1758" i="4"/>
  <c r="G2184" i="4" s="1"/>
  <c r="G2610" i="4" s="1"/>
  <c r="G3036" i="4" s="1"/>
  <c r="G1779" i="4"/>
  <c r="G2205" i="4" s="1"/>
  <c r="G2631" i="4" s="1"/>
  <c r="G3057" i="4" s="1"/>
  <c r="F1748" i="4"/>
  <c r="F2174" i="4" s="1"/>
  <c r="F2600" i="4" s="1"/>
  <c r="F3026" i="4" s="1"/>
  <c r="G1857" i="4"/>
  <c r="G2283" i="4" s="1"/>
  <c r="G2709" i="4" s="1"/>
  <c r="G3135" i="4" s="1"/>
  <c r="G1815" i="4"/>
  <c r="G2241" i="4" s="1"/>
  <c r="G2667" i="4" s="1"/>
  <c r="G3093" i="4" s="1"/>
  <c r="G1743" i="4"/>
  <c r="G2169" i="4" s="1"/>
  <c r="G2595" i="4" s="1"/>
  <c r="G3021" i="4" s="1"/>
  <c r="F1857" i="4"/>
  <c r="G1742" i="4"/>
  <c r="G2168" i="4" s="1"/>
  <c r="G2594" i="4" s="1"/>
  <c r="G3020" i="4" s="1"/>
  <c r="F1722" i="4"/>
  <c r="F2148" i="4" s="1"/>
  <c r="F2574" i="4" s="1"/>
  <c r="F3000" i="4" s="1"/>
  <c r="G1811" i="4"/>
  <c r="G2237" i="4" s="1"/>
  <c r="G2663" i="4" s="1"/>
  <c r="G3089" i="4" s="1"/>
  <c r="F1776" i="4"/>
  <c r="F2202" i="4" s="1"/>
  <c r="F2628" i="4" s="1"/>
  <c r="F3054" i="4" s="1"/>
  <c r="F1819" i="4"/>
  <c r="F2245" i="4" s="1"/>
  <c r="F2671" i="4" s="1"/>
  <c r="F3097" i="4" s="1"/>
  <c r="F1736" i="4"/>
  <c r="F2162" i="4" s="1"/>
  <c r="F2588" i="4" s="1"/>
  <c r="F3014" i="4" s="1"/>
  <c r="F1738" i="4"/>
  <c r="F2164" i="4" s="1"/>
  <c r="F2590" i="4" s="1"/>
  <c r="F3016" i="4" s="1"/>
  <c r="F1842" i="4"/>
  <c r="F2268" i="4" s="1"/>
  <c r="F2694" i="4" s="1"/>
  <c r="F3120" i="4" s="1"/>
  <c r="F1749" i="4"/>
  <c r="F2175" i="4" s="1"/>
  <c r="F2601" i="4" s="1"/>
  <c r="F3027" i="4" s="1"/>
  <c r="C2132" i="4"/>
  <c r="C2558" i="4" s="1"/>
  <c r="C2984" i="4" s="1"/>
  <c r="C3410" i="4" s="1"/>
  <c r="G1764" i="4"/>
  <c r="G2190" i="4" s="1"/>
  <c r="G2616" i="4" s="1"/>
  <c r="G3042" i="4" s="1"/>
  <c r="F1830" i="4"/>
  <c r="F2256" i="4" s="1"/>
  <c r="F2682" i="4" s="1"/>
  <c r="F3108" i="4" s="1"/>
  <c r="G1738" i="4"/>
  <c r="G2164" i="4" s="1"/>
  <c r="G2590" i="4" s="1"/>
  <c r="G3016" i="4" s="1"/>
  <c r="G1774" i="4"/>
  <c r="G2200" i="4" s="1"/>
  <c r="G2626" i="4" s="1"/>
  <c r="G3052" i="4" s="1"/>
  <c r="G1745" i="4"/>
  <c r="G2171" i="4" s="1"/>
  <c r="G2597" i="4" s="1"/>
  <c r="G3023" i="4" s="1"/>
  <c r="B2132" i="4"/>
  <c r="B2558" i="4" s="1"/>
  <c r="B2984" i="4" s="1"/>
  <c r="B3410" i="4" s="1"/>
  <c r="F1811" i="4"/>
  <c r="H1784" i="4"/>
  <c r="N1784" i="4" s="1"/>
  <c r="G1788" i="4"/>
  <c r="G2214" i="4" s="1"/>
  <c r="G2640" i="4" s="1"/>
  <c r="G3066" i="4" s="1"/>
  <c r="A2132" i="4"/>
  <c r="A2558" i="4" s="1"/>
  <c r="A2984" i="4" s="1"/>
  <c r="A3410" i="4" s="1"/>
  <c r="F1730" i="4"/>
  <c r="F2156" i="4" s="1"/>
  <c r="F2582" i="4" s="1"/>
  <c r="F3008" i="4" s="1"/>
  <c r="F1741" i="4"/>
  <c r="F2167" i="4" s="1"/>
  <c r="F2593" i="4" s="1"/>
  <c r="F3019" i="4" s="1"/>
  <c r="G1759" i="4"/>
  <c r="G2185" i="4" s="1"/>
  <c r="G2611" i="4" s="1"/>
  <c r="G3037" i="4" s="1"/>
  <c r="F1787" i="4"/>
  <c r="F2213" i="4" s="1"/>
  <c r="F2639" i="4" s="1"/>
  <c r="F3065" i="4" s="1"/>
  <c r="G1757" i="4"/>
  <c r="G2183" i="4" s="1"/>
  <c r="G2609" i="4" s="1"/>
  <c r="G3035" i="4" s="1"/>
  <c r="F1788" i="4"/>
  <c r="F2214" i="4" s="1"/>
  <c r="F2640" i="4" s="1"/>
  <c r="G1820" i="4"/>
  <c r="G2246" i="4" s="1"/>
  <c r="G2672" i="4" s="1"/>
  <c r="G3098" i="4" s="1"/>
  <c r="F1723" i="4"/>
  <c r="F2149" i="4" s="1"/>
  <c r="F2575" i="4" s="1"/>
  <c r="F3001" i="4" s="1"/>
  <c r="F1838" i="4"/>
  <c r="F2264" i="4" s="1"/>
  <c r="F2690" i="4" s="1"/>
  <c r="F3116" i="4" s="1"/>
  <c r="G1765" i="4"/>
  <c r="G2191" i="4" s="1"/>
  <c r="G2617" i="4" s="1"/>
  <c r="G3043" i="4" s="1"/>
  <c r="E2132" i="4"/>
  <c r="E2558" i="4" s="1"/>
  <c r="E2984" i="4" s="1"/>
  <c r="E3410" i="4" s="1"/>
  <c r="G1736" i="4"/>
  <c r="G2162" i="4" s="1"/>
  <c r="G2588" i="4" s="1"/>
  <c r="G3014" i="4" s="1"/>
  <c r="G1812" i="4"/>
  <c r="G2238" i="4" s="1"/>
  <c r="G2664" i="4" s="1"/>
  <c r="G3090" i="4" s="1"/>
  <c r="F1797" i="4"/>
  <c r="F2223" i="4" s="1"/>
  <c r="F2649" i="4" s="1"/>
  <c r="F3075" i="4" s="1"/>
  <c r="F1772" i="4"/>
  <c r="F2198" i="4" s="1"/>
  <c r="F2624" i="4" s="1"/>
  <c r="F3050" i="4" s="1"/>
  <c r="G1721" i="4"/>
  <c r="G2147" i="4" s="1"/>
  <c r="G2573" i="4" s="1"/>
  <c r="G2999" i="4" s="1"/>
  <c r="F1763" i="4"/>
  <c r="F2189" i="4" s="1"/>
  <c r="F2615" i="4" s="1"/>
  <c r="F3041" i="4" s="1"/>
  <c r="F1764" i="4"/>
  <c r="F2190" i="4" s="1"/>
  <c r="F2616" i="4" s="1"/>
  <c r="F1859" i="4"/>
  <c r="F2285" i="4" s="1"/>
  <c r="F2711" i="4" s="1"/>
  <c r="F3137" i="4" s="1"/>
  <c r="F1779" i="4"/>
  <c r="F2205" i="4" s="1"/>
  <c r="G1838" i="4"/>
  <c r="G2264" i="4" s="1"/>
  <c r="G2690" i="4" s="1"/>
  <c r="G3116" i="4" s="1"/>
  <c r="G1827" i="4"/>
  <c r="G2253" i="4" s="1"/>
  <c r="G2679" i="4" s="1"/>
  <c r="G3105" i="4" s="1"/>
  <c r="F1743" i="4"/>
  <c r="F2169" i="4" s="1"/>
  <c r="F2595" i="4" s="1"/>
  <c r="G1817" i="4"/>
  <c r="G2243" i="4" s="1"/>
  <c r="G2669" i="4" s="1"/>
  <c r="G3095" i="4" s="1"/>
  <c r="G1746" i="4"/>
  <c r="G2172" i="4" s="1"/>
  <c r="G2598" i="4" s="1"/>
  <c r="G3024" i="4" s="1"/>
  <c r="F1775" i="4"/>
  <c r="G1798" i="4"/>
  <c r="G2224" i="4" s="1"/>
  <c r="G2650" i="4" s="1"/>
  <c r="G3076" i="4" s="1"/>
  <c r="G1849" i="4"/>
  <c r="G2275" i="4" s="1"/>
  <c r="G1780" i="4"/>
  <c r="G2206" i="4" s="1"/>
  <c r="G2632" i="4" s="1"/>
  <c r="G3058" i="4" s="1"/>
  <c r="G1824" i="4"/>
  <c r="G2250" i="4" s="1"/>
  <c r="G2676" i="4" s="1"/>
  <c r="G3102" i="4" s="1"/>
  <c r="G1792" i="4"/>
  <c r="G2218" i="4" s="1"/>
  <c r="G2644" i="4" s="1"/>
  <c r="G3070" i="4" s="1"/>
  <c r="G1795" i="4"/>
  <c r="G2221" i="4" s="1"/>
  <c r="G2647" i="4" s="1"/>
  <c r="G3073" i="4" s="1"/>
  <c r="G1804" i="4"/>
  <c r="E2131" i="4"/>
  <c r="E2557" i="4" s="1"/>
  <c r="E2983" i="4" s="1"/>
  <c r="E3409" i="4" s="1"/>
  <c r="F1759" i="4"/>
  <c r="F2185" i="4" s="1"/>
  <c r="F2611" i="4" s="1"/>
  <c r="F1792" i="4"/>
  <c r="F2218" i="4" s="1"/>
  <c r="G1775" i="4"/>
  <c r="G2201" i="4" s="1"/>
  <c r="G2627" i="4" s="1"/>
  <c r="G3053" i="4" s="1"/>
  <c r="F1753" i="4"/>
  <c r="F2179" i="4" s="1"/>
  <c r="F2605" i="4" s="1"/>
  <c r="G1776" i="4"/>
  <c r="G2202" i="4" s="1"/>
  <c r="G2628" i="4" s="1"/>
  <c r="G3054" i="4" s="1"/>
  <c r="F1720" i="4"/>
  <c r="F2146" i="4" s="1"/>
  <c r="F2572" i="4" s="1"/>
  <c r="F2998" i="4" s="1"/>
  <c r="F1848" i="4"/>
  <c r="F2274" i="4" s="1"/>
  <c r="F2700" i="4" s="1"/>
  <c r="F3126" i="4" s="1"/>
  <c r="G1739" i="4"/>
  <c r="G2165" i="4" s="1"/>
  <c r="G2591" i="4" s="1"/>
  <c r="G3017" i="4" s="1"/>
  <c r="G1846" i="4"/>
  <c r="G2272" i="4" s="1"/>
  <c r="G2698" i="4" s="1"/>
  <c r="G3124" i="4" s="1"/>
  <c r="F1820" i="4"/>
  <c r="D2131" i="4"/>
  <c r="D2557" i="4" s="1"/>
  <c r="D2983" i="4" s="1"/>
  <c r="D3409" i="4" s="1"/>
  <c r="G1778" i="4"/>
  <c r="G2204" i="4" s="1"/>
  <c r="G2630" i="4" s="1"/>
  <c r="G3056" i="4" s="1"/>
  <c r="F1785" i="4"/>
  <c r="F2211" i="4" s="1"/>
  <c r="F2637" i="4" s="1"/>
  <c r="F3063" i="4" s="1"/>
  <c r="G1851" i="4"/>
  <c r="G2277" i="4" s="1"/>
  <c r="G2703" i="4" s="1"/>
  <c r="G3129" i="4" s="1"/>
  <c r="F1783" i="4"/>
  <c r="F2209" i="4" s="1"/>
  <c r="F2635" i="4" s="1"/>
  <c r="F3061" i="4" s="1"/>
  <c r="F1814" i="4"/>
  <c r="F2240" i="4" s="1"/>
  <c r="F2666" i="4" s="1"/>
  <c r="F3092" i="4" s="1"/>
  <c r="F1823" i="4"/>
  <c r="F2249" i="4" s="1"/>
  <c r="F2675" i="4" s="1"/>
  <c r="F3101" i="4" s="1"/>
  <c r="C2131" i="4"/>
  <c r="C2557" i="4" s="1"/>
  <c r="C2983" i="4" s="1"/>
  <c r="C3409" i="4" s="1"/>
  <c r="G1807" i="4"/>
  <c r="G2233" i="4" s="1"/>
  <c r="G2659" i="4" s="1"/>
  <c r="G3085" i="4" s="1"/>
  <c r="G1718" i="4"/>
  <c r="G2144" i="4" s="1"/>
  <c r="G2570" i="4" s="1"/>
  <c r="G2996" i="4" s="1"/>
  <c r="G1845" i="4"/>
  <c r="G2271" i="4" s="1"/>
  <c r="G2697" i="4" s="1"/>
  <c r="G3123" i="4" s="1"/>
  <c r="F1746" i="4"/>
  <c r="G1848" i="4"/>
  <c r="G2274" i="4" s="1"/>
  <c r="G2700" i="4" s="1"/>
  <c r="G3126" i="4" s="1"/>
  <c r="G1805" i="4"/>
  <c r="G2231" i="4" s="1"/>
  <c r="G2657" i="4" s="1"/>
  <c r="G3083" i="4" s="1"/>
  <c r="F1815" i="4"/>
  <c r="G1831" i="4"/>
  <c r="G2257" i="4" s="1"/>
  <c r="G2683" i="4" s="1"/>
  <c r="G3109" i="4" s="1"/>
  <c r="G1847" i="4"/>
  <c r="G2273" i="4" s="1"/>
  <c r="G2699" i="4" s="1"/>
  <c r="G3125" i="4" s="1"/>
  <c r="G1763" i="4"/>
  <c r="G2189" i="4" s="1"/>
  <c r="G2615" i="4" s="1"/>
  <c r="G3041" i="4" s="1"/>
  <c r="F1721" i="4"/>
  <c r="G1753" i="4"/>
  <c r="G2179" i="4" s="1"/>
  <c r="G2605" i="4" s="1"/>
  <c r="G3031" i="4" s="1"/>
  <c r="G1747" i="4"/>
  <c r="G1735" i="4"/>
  <c r="G1841" i="4"/>
  <c r="G2267" i="4" s="1"/>
  <c r="G2693" i="4" s="1"/>
  <c r="G3119" i="4" s="1"/>
  <c r="F1829" i="4"/>
  <c r="F2255" i="4" s="1"/>
  <c r="F2681" i="4" s="1"/>
  <c r="F3107" i="4" s="1"/>
  <c r="F1791" i="4"/>
  <c r="F2217" i="4" s="1"/>
  <c r="F2643" i="4" s="1"/>
  <c r="F3069" i="4" s="1"/>
  <c r="F1845" i="4"/>
  <c r="G1809" i="4"/>
  <c r="G2235" i="4" s="1"/>
  <c r="G2661" i="4" s="1"/>
  <c r="G3087" i="4" s="1"/>
  <c r="G1833" i="4"/>
  <c r="G2259" i="4" s="1"/>
  <c r="G2685" i="4" s="1"/>
  <c r="G3111" i="4" s="1"/>
  <c r="G1837" i="4"/>
  <c r="G2263" i="4" s="1"/>
  <c r="G2689" i="4" s="1"/>
  <c r="G3115" i="4" s="1"/>
  <c r="F1851" i="4"/>
  <c r="F2277" i="4" s="1"/>
  <c r="F2703" i="4" s="1"/>
  <c r="B2131" i="4"/>
  <c r="B2557" i="4" s="1"/>
  <c r="B2983" i="4" s="1"/>
  <c r="B3409" i="4" s="1"/>
  <c r="G1756" i="4"/>
  <c r="G2182" i="4" s="1"/>
  <c r="G2608" i="4" s="1"/>
  <c r="G3034" i="4" s="1"/>
  <c r="G1813" i="4"/>
  <c r="G2239" i="4" s="1"/>
  <c r="G2665" i="4" s="1"/>
  <c r="G3091" i="4" s="1"/>
  <c r="G1843" i="4"/>
  <c r="G2269" i="4" s="1"/>
  <c r="G2695" i="4" s="1"/>
  <c r="G3121" i="4" s="1"/>
  <c r="F1750" i="4"/>
  <c r="F2176" i="4" s="1"/>
  <c r="F2602" i="4" s="1"/>
  <c r="F3028" i="4" s="1"/>
  <c r="G1834" i="4"/>
  <c r="G2260" i="4" s="1"/>
  <c r="G2686" i="4" s="1"/>
  <c r="G3112" i="4" s="1"/>
  <c r="G1830" i="4"/>
  <c r="G2256" i="4" s="1"/>
  <c r="G2682" i="4" s="1"/>
  <c r="G3108" i="4" s="1"/>
  <c r="F1733" i="4"/>
  <c r="A2131" i="4"/>
  <c r="A2557" i="4" s="1"/>
  <c r="A2983" i="4" s="1"/>
  <c r="A3409" i="4" s="1"/>
  <c r="H1737" i="4"/>
  <c r="N1737" i="4" s="1"/>
  <c r="F1812" i="4"/>
  <c r="G1777" i="4"/>
  <c r="G2203" i="4" s="1"/>
  <c r="G2629" i="4" s="1"/>
  <c r="G3055" i="4" s="1"/>
  <c r="G1730" i="4"/>
  <c r="G2156" i="4" s="1"/>
  <c r="G2582" i="4" s="1"/>
  <c r="G3008" i="4" s="1"/>
  <c r="F1807" i="4"/>
  <c r="F2233" i="4" s="1"/>
  <c r="G1787" i="4"/>
  <c r="G2213" i="4" s="1"/>
  <c r="G2639" i="4" s="1"/>
  <c r="G3065" i="4" s="1"/>
  <c r="F1817" i="4"/>
  <c r="G1808" i="4"/>
  <c r="G1723" i="4"/>
  <c r="G2149" i="4" s="1"/>
  <c r="G2575" i="4" s="1"/>
  <c r="G3001" i="4" s="1"/>
  <c r="F1821" i="4"/>
  <c r="F2247" i="4" s="1"/>
  <c r="F2673" i="4" s="1"/>
  <c r="F3099" i="4" s="1"/>
  <c r="F1799" i="4"/>
  <c r="G1755" i="4"/>
  <c r="G1748" i="4"/>
  <c r="G2174" i="4" s="1"/>
  <c r="G2600" i="4" s="1"/>
  <c r="G3026" i="4" s="1"/>
  <c r="D2132" i="4"/>
  <c r="D2558" i="4" s="1"/>
  <c r="D2984" i="4" s="1"/>
  <c r="D3410" i="4" s="1"/>
  <c r="G1722" i="4"/>
  <c r="G2148" i="4" s="1"/>
  <c r="G2574" i="4" s="1"/>
  <c r="G3000" i="4" s="1"/>
  <c r="G1859" i="4"/>
  <c r="G2285" i="4" s="1"/>
  <c r="G2711" i="4" s="1"/>
  <c r="G3137" i="4" s="1"/>
  <c r="F1847" i="4"/>
  <c r="G1720" i="4"/>
  <c r="G2146" i="4" s="1"/>
  <c r="G2572" i="4" s="1"/>
  <c r="G2998" i="4" s="1"/>
  <c r="F1767" i="4"/>
  <c r="F2193" i="4" s="1"/>
  <c r="F2619" i="4" s="1"/>
  <c r="F3045" i="4" s="1"/>
  <c r="G1840" i="4"/>
  <c r="G2266" i="4" s="1"/>
  <c r="G2692" i="4" s="1"/>
  <c r="G3118" i="4" s="1"/>
  <c r="G1741" i="4"/>
  <c r="G2167" i="4" s="1"/>
  <c r="G2593" i="4" s="1"/>
  <c r="G3019" i="4" s="1"/>
  <c r="G1773" i="4"/>
  <c r="G2199" i="4" s="1"/>
  <c r="G2625" i="4" s="1"/>
  <c r="G3051" i="4" s="1"/>
  <c r="G1800" i="4"/>
  <c r="G2226" i="4" s="1"/>
  <c r="G2652" i="4" s="1"/>
  <c r="G3078" i="4" s="1"/>
  <c r="F1751" i="4"/>
  <c r="F2177" i="4" s="1"/>
  <c r="F2603" i="4" s="1"/>
  <c r="F3029" i="4" s="1"/>
  <c r="G1850" i="4"/>
  <c r="G2276" i="4" s="1"/>
  <c r="G2702" i="4" s="1"/>
  <c r="G3128" i="4" s="1"/>
  <c r="F1824" i="4"/>
  <c r="G1716" i="4"/>
  <c r="G2142" i="4" s="1"/>
  <c r="G2568" i="4" s="1"/>
  <c r="G2994" i="4" s="1"/>
  <c r="G1819" i="4"/>
  <c r="G2245" i="4" s="1"/>
  <c r="G2671" i="4" s="1"/>
  <c r="G3097" i="4" s="1"/>
  <c r="G1801" i="4"/>
  <c r="G2227" i="4" s="1"/>
  <c r="G2653" i="4" s="1"/>
  <c r="G3079" i="4" s="1"/>
  <c r="G1842" i="4"/>
  <c r="G2268" i="4" s="1"/>
  <c r="G2694" i="4" s="1"/>
  <c r="G3120" i="4" s="1"/>
  <c r="F1773" i="4"/>
  <c r="F2199" i="4" s="1"/>
  <c r="F2625" i="4" s="1"/>
  <c r="G1750" i="4"/>
  <c r="G2176" i="4" s="1"/>
  <c r="G2602" i="4" s="1"/>
  <c r="G3028" i="4" s="1"/>
  <c r="F1742" i="4"/>
  <c r="F1831" i="4"/>
  <c r="G1853" i="4"/>
  <c r="G2279" i="4" s="1"/>
  <c r="G2705" i="4" s="1"/>
  <c r="G3131" i="4" s="1"/>
  <c r="G1732" i="4"/>
  <c r="G2158" i="4" s="1"/>
  <c r="G2584" i="4" s="1"/>
  <c r="G3010" i="4" s="1"/>
  <c r="G1839" i="4"/>
  <c r="G2265" i="4" s="1"/>
  <c r="G2691" i="4" s="1"/>
  <c r="G3117" i="4" s="1"/>
  <c r="G1754" i="4"/>
  <c r="G2180" i="4" s="1"/>
  <c r="G2606" i="4" s="1"/>
  <c r="G3032" i="4" s="1"/>
  <c r="F1853" i="4"/>
  <c r="F2279" i="4" s="1"/>
  <c r="F2705" i="4" s="1"/>
  <c r="F1774" i="4"/>
  <c r="F2200" i="4" s="1"/>
  <c r="G1731" i="4"/>
  <c r="G2157" i="4" s="1"/>
  <c r="G2583" i="4" s="1"/>
  <c r="G3009" i="4" s="1"/>
  <c r="G1728" i="4"/>
  <c r="G2154" i="4" s="1"/>
  <c r="G2580" i="4" s="1"/>
  <c r="G3006" i="4" s="1"/>
  <c r="G1826" i="4"/>
  <c r="G2252" i="4" s="1"/>
  <c r="G2678" i="4" s="1"/>
  <c r="G3104" i="4" s="1"/>
  <c r="H1370" i="4"/>
  <c r="N1370" i="4" s="1"/>
  <c r="H1358" i="4"/>
  <c r="N1358" i="4" s="1"/>
  <c r="H1311" i="4"/>
  <c r="N1311" i="4" s="1"/>
  <c r="H1423" i="4"/>
  <c r="N1423" i="4" s="1"/>
  <c r="H1329" i="4"/>
  <c r="N1329" i="4" s="1"/>
  <c r="H1309" i="4"/>
  <c r="N1309" i="4" s="1"/>
  <c r="H1378" i="4"/>
  <c r="N1378" i="4" s="1"/>
  <c r="H1321" i="4"/>
  <c r="N1321" i="4" s="1"/>
  <c r="H1382" i="4"/>
  <c r="N1382" i="4" s="1"/>
  <c r="H1424" i="4"/>
  <c r="N1424" i="4" s="1"/>
  <c r="H1361" i="4"/>
  <c r="N1361" i="4" s="1"/>
  <c r="H932" i="4"/>
  <c r="N932" i="4" s="1"/>
  <c r="H885" i="4"/>
  <c r="N885" i="4" s="1"/>
  <c r="H1349" i="4"/>
  <c r="N1349" i="4" s="1"/>
  <c r="H1304" i="4"/>
  <c r="N1304" i="4" s="1"/>
  <c r="G1371" i="4"/>
  <c r="H1371" i="4" s="1"/>
  <c r="N1371" i="4" s="1"/>
  <c r="G1395" i="4"/>
  <c r="O969" i="4"/>
  <c r="P969" i="4" s="1"/>
  <c r="G1335" i="4"/>
  <c r="O1335" i="4" s="1"/>
  <c r="P1335" i="4" s="1"/>
  <c r="O909" i="4"/>
  <c r="P909" i="4" s="1"/>
  <c r="G1402" i="4"/>
  <c r="O976" i="4"/>
  <c r="P976" i="4" s="1"/>
  <c r="G1399" i="4"/>
  <c r="H1399" i="4" s="1"/>
  <c r="N1399" i="4" s="1"/>
  <c r="O973" i="4"/>
  <c r="P973" i="4" s="1"/>
  <c r="G1359" i="4"/>
  <c r="G1388" i="4"/>
  <c r="H1388" i="4" s="1"/>
  <c r="N1388" i="4" s="1"/>
  <c r="O962" i="4"/>
  <c r="P962" i="4" s="1"/>
  <c r="H1416" i="4"/>
  <c r="N1416" i="4" s="1"/>
  <c r="H1348" i="4"/>
  <c r="N1348" i="4" s="1"/>
  <c r="H1316" i="4"/>
  <c r="N1316" i="4" s="1"/>
  <c r="H1422" i="4"/>
  <c r="N1422" i="4" s="1"/>
  <c r="H1394" i="4"/>
  <c r="N1394" i="4" s="1"/>
  <c r="H1297" i="4"/>
  <c r="N1297" i="4" s="1"/>
  <c r="H1427" i="4"/>
  <c r="N1427" i="4" s="1"/>
  <c r="H1307" i="4"/>
  <c r="N1307" i="4" s="1"/>
  <c r="H1421" i="4"/>
  <c r="N1421" i="4" s="1"/>
  <c r="H1412" i="4"/>
  <c r="N1412" i="4" s="1"/>
  <c r="H1425" i="4"/>
  <c r="N1425" i="4" s="1"/>
  <c r="H1322" i="4"/>
  <c r="N1322" i="4" s="1"/>
  <c r="H1332" i="4"/>
  <c r="N1332" i="4" s="1"/>
  <c r="H1315" i="4"/>
  <c r="N1315" i="4" s="1"/>
  <c r="H1366" i="4"/>
  <c r="N1366" i="4" s="1"/>
  <c r="H864" i="4"/>
  <c r="N864" i="4" s="1"/>
  <c r="F1290" i="4"/>
  <c r="H905" i="4"/>
  <c r="N905" i="4" s="1"/>
  <c r="F1331" i="4"/>
  <c r="F1757" i="4" s="1"/>
  <c r="H876" i="4"/>
  <c r="N876" i="4" s="1"/>
  <c r="F1302" i="4"/>
  <c r="F1728" i="4" s="1"/>
  <c r="F2154" i="4" s="1"/>
  <c r="F2580" i="4" s="1"/>
  <c r="H1003" i="4"/>
  <c r="N1003" i="4" s="1"/>
  <c r="F1429" i="4"/>
  <c r="F1855" i="4" s="1"/>
  <c r="H1386" i="4"/>
  <c r="N1386" i="4" s="1"/>
  <c r="H904" i="4"/>
  <c r="N904" i="4" s="1"/>
  <c r="F1330" i="4"/>
  <c r="F1756" i="4" s="1"/>
  <c r="F2182" i="4" s="1"/>
  <c r="H900" i="4"/>
  <c r="N900" i="4" s="1"/>
  <c r="F1326" i="4"/>
  <c r="F1752" i="4" s="1"/>
  <c r="H953" i="4"/>
  <c r="N953" i="4" s="1"/>
  <c r="F1379" i="4"/>
  <c r="F1805" i="4" s="1"/>
  <c r="H882" i="4"/>
  <c r="N882" i="4" s="1"/>
  <c r="F1308" i="4"/>
  <c r="F1734" i="4" s="1"/>
  <c r="H1389" i="4"/>
  <c r="N1389" i="4" s="1"/>
  <c r="O916" i="4"/>
  <c r="P916" i="4" s="1"/>
  <c r="G1342" i="4"/>
  <c r="H957" i="4"/>
  <c r="N957" i="4" s="1"/>
  <c r="F1383" i="4"/>
  <c r="F1809" i="4" s="1"/>
  <c r="O931" i="4"/>
  <c r="P931" i="4" s="1"/>
  <c r="G1357" i="4"/>
  <c r="G1783" i="4" s="1"/>
  <c r="G2209" i="4" s="1"/>
  <c r="G2635" i="4" s="1"/>
  <c r="G3061" i="4" s="1"/>
  <c r="O920" i="4"/>
  <c r="P920" i="4" s="1"/>
  <c r="G1346" i="4"/>
  <c r="H1353" i="4"/>
  <c r="N1353" i="4" s="1"/>
  <c r="H946" i="4"/>
  <c r="N946" i="4" s="1"/>
  <c r="F1372" i="4"/>
  <c r="F1798" i="4" s="1"/>
  <c r="H1296" i="4"/>
  <c r="N1296" i="4" s="1"/>
  <c r="H887" i="4"/>
  <c r="N887" i="4" s="1"/>
  <c r="F1313" i="4"/>
  <c r="F1739" i="4" s="1"/>
  <c r="H1000" i="4"/>
  <c r="N1000" i="4" s="1"/>
  <c r="F1426" i="4"/>
  <c r="F1852" i="4" s="1"/>
  <c r="H916" i="4"/>
  <c r="N916" i="4" s="1"/>
  <c r="F1342" i="4"/>
  <c r="F1768" i="4" s="1"/>
  <c r="F2194" i="4" s="1"/>
  <c r="F2620" i="4" s="1"/>
  <c r="F3046" i="4" s="1"/>
  <c r="H1393" i="4"/>
  <c r="N1393" i="4" s="1"/>
  <c r="H1002" i="4"/>
  <c r="N1002" i="4" s="1"/>
  <c r="F1428" i="4"/>
  <c r="F1854" i="4" s="1"/>
  <c r="H1310" i="4"/>
  <c r="N1310" i="4" s="1"/>
  <c r="H1320" i="4"/>
  <c r="N1320" i="4" s="1"/>
  <c r="H1381" i="4"/>
  <c r="N1381" i="4" s="1"/>
  <c r="H1405" i="4"/>
  <c r="N1405" i="4" s="1"/>
  <c r="H1327" i="4"/>
  <c r="N1327" i="4" s="1"/>
  <c r="H1404" i="4"/>
  <c r="N1404" i="4" s="1"/>
  <c r="O970" i="4"/>
  <c r="P970" i="4" s="1"/>
  <c r="G1396" i="4"/>
  <c r="H879" i="4"/>
  <c r="N879" i="4" s="1"/>
  <c r="F1305" i="4"/>
  <c r="F1731" i="4" s="1"/>
  <c r="H914" i="4"/>
  <c r="N914" i="4" s="1"/>
  <c r="G1340" i="4"/>
  <c r="G1766" i="4" s="1"/>
  <c r="H1414" i="4"/>
  <c r="N1414" i="4" s="1"/>
  <c r="H983" i="4"/>
  <c r="N983" i="4" s="1"/>
  <c r="F1409" i="4"/>
  <c r="F1835" i="4" s="1"/>
  <c r="H1294" i="4"/>
  <c r="N1294" i="4" s="1"/>
  <c r="H872" i="4"/>
  <c r="N872" i="4" s="1"/>
  <c r="G1298" i="4"/>
  <c r="G1724" i="4" s="1"/>
  <c r="H1415" i="4"/>
  <c r="N1415" i="4" s="1"/>
  <c r="H980" i="4"/>
  <c r="N980" i="4" s="1"/>
  <c r="F1406" i="4"/>
  <c r="F1832" i="4" s="1"/>
  <c r="H888" i="4"/>
  <c r="N888" i="4" s="1"/>
  <c r="F1314" i="4"/>
  <c r="F1740" i="4" s="1"/>
  <c r="H938" i="4"/>
  <c r="N938" i="4" s="1"/>
  <c r="F1364" i="4"/>
  <c r="F1790" i="4" s="1"/>
  <c r="F2216" i="4" s="1"/>
  <c r="H866" i="4"/>
  <c r="N866" i="4" s="1"/>
  <c r="F1292" i="4"/>
  <c r="F1718" i="4" s="1"/>
  <c r="H867" i="4"/>
  <c r="N867" i="4" s="1"/>
  <c r="G1293" i="4"/>
  <c r="G1719" i="4" s="1"/>
  <c r="H1337" i="4"/>
  <c r="N1337" i="4" s="1"/>
  <c r="H1431" i="4"/>
  <c r="N1431" i="4" s="1"/>
  <c r="H981" i="4"/>
  <c r="N981" i="4" s="1"/>
  <c r="F1407" i="4"/>
  <c r="F1833" i="4" s="1"/>
  <c r="F2259" i="4" s="1"/>
  <c r="H943" i="4"/>
  <c r="N943" i="4" s="1"/>
  <c r="F1369" i="4"/>
  <c r="F1795" i="4" s="1"/>
  <c r="H987" i="4"/>
  <c r="N987" i="4" s="1"/>
  <c r="F1413" i="4"/>
  <c r="F1839" i="4" s="1"/>
  <c r="H893" i="4"/>
  <c r="N893" i="4" s="1"/>
  <c r="F1319" i="4"/>
  <c r="F1745" i="4" s="1"/>
  <c r="H1312" i="4"/>
  <c r="N1312" i="4" s="1"/>
  <c r="H1333" i="4"/>
  <c r="N1333" i="4" s="1"/>
  <c r="H1391" i="4"/>
  <c r="N1391" i="4" s="1"/>
  <c r="H1006" i="4"/>
  <c r="N1006" i="4" s="1"/>
  <c r="F1432" i="4"/>
  <c r="F1858" i="4" s="1"/>
  <c r="H991" i="4"/>
  <c r="N991" i="4" s="1"/>
  <c r="F1417" i="4"/>
  <c r="F1843" i="4" s="1"/>
  <c r="H1004" i="4"/>
  <c r="N1004" i="4" s="1"/>
  <c r="F1430" i="4"/>
  <c r="F1856" i="4" s="1"/>
  <c r="H976" i="4"/>
  <c r="N976" i="4" s="1"/>
  <c r="F1402" i="4"/>
  <c r="F1828" i="4" s="1"/>
  <c r="F2254" i="4" s="1"/>
  <c r="F2680" i="4" s="1"/>
  <c r="F3106" i="4" s="1"/>
  <c r="H1362" i="4"/>
  <c r="N1362" i="4" s="1"/>
  <c r="H950" i="4"/>
  <c r="N950" i="4" s="1"/>
  <c r="F1376" i="4"/>
  <c r="F1802" i="4" s="1"/>
  <c r="H948" i="4"/>
  <c r="N948" i="4" s="1"/>
  <c r="F1374" i="4"/>
  <c r="F1800" i="4" s="1"/>
  <c r="F2226" i="4" s="1"/>
  <c r="H1433" i="4"/>
  <c r="N1433" i="4" s="1"/>
  <c r="H929" i="4"/>
  <c r="N929" i="4" s="1"/>
  <c r="G1355" i="4"/>
  <c r="G1781" i="4" s="1"/>
  <c r="H992" i="4"/>
  <c r="N992" i="4" s="1"/>
  <c r="F1418" i="4"/>
  <c r="F1844" i="4" s="1"/>
  <c r="H1398" i="4"/>
  <c r="N1398" i="4" s="1"/>
  <c r="H942" i="4"/>
  <c r="N942" i="4" s="1"/>
  <c r="F1368" i="4"/>
  <c r="F1794" i="4" s="1"/>
  <c r="H902" i="4"/>
  <c r="N902" i="4" s="1"/>
  <c r="F1328" i="4"/>
  <c r="F1754" i="4" s="1"/>
  <c r="H1385" i="4"/>
  <c r="N1385" i="4" s="1"/>
  <c r="H975" i="4"/>
  <c r="N975" i="4" s="1"/>
  <c r="F1401" i="4"/>
  <c r="F1827" i="4" s="1"/>
  <c r="H913" i="4"/>
  <c r="N913" i="4" s="1"/>
  <c r="F1339" i="4"/>
  <c r="F1765" i="4" s="1"/>
  <c r="H994" i="4"/>
  <c r="N994" i="4" s="1"/>
  <c r="F1420" i="4"/>
  <c r="F1846" i="4" s="1"/>
  <c r="H985" i="4"/>
  <c r="N985" i="4" s="1"/>
  <c r="F1411" i="4"/>
  <c r="F1837" i="4" s="1"/>
  <c r="F2263" i="4" s="1"/>
  <c r="H974" i="4"/>
  <c r="N974" i="4" s="1"/>
  <c r="F1400" i="4"/>
  <c r="F1826" i="4" s="1"/>
  <c r="O939" i="4"/>
  <c r="P939" i="4" s="1"/>
  <c r="G1365" i="4"/>
  <c r="H984" i="4"/>
  <c r="N984" i="4" s="1"/>
  <c r="F1410" i="4"/>
  <c r="F1836" i="4" s="1"/>
  <c r="H949" i="4"/>
  <c r="N949" i="4" s="1"/>
  <c r="F1375" i="4"/>
  <c r="F1801" i="4" s="1"/>
  <c r="H1295" i="4"/>
  <c r="N1295" i="4" s="1"/>
  <c r="H1338" i="4"/>
  <c r="N1338" i="4" s="1"/>
  <c r="O971" i="4"/>
  <c r="P971" i="4" s="1"/>
  <c r="G1397" i="4"/>
  <c r="G1823" i="4" s="1"/>
  <c r="G2249" i="4" s="1"/>
  <c r="G2675" i="4" s="1"/>
  <c r="G3101" i="4" s="1"/>
  <c r="H917" i="4"/>
  <c r="N917" i="4" s="1"/>
  <c r="G1343" i="4"/>
  <c r="G1769" i="4" s="1"/>
  <c r="H982" i="4"/>
  <c r="N982" i="4" s="1"/>
  <c r="F1408" i="4"/>
  <c r="F1834" i="4" s="1"/>
  <c r="H961" i="4"/>
  <c r="N961" i="4" s="1"/>
  <c r="F1387" i="4"/>
  <c r="F1813" i="4" s="1"/>
  <c r="H1317" i="4"/>
  <c r="N1317" i="4" s="1"/>
  <c r="O977" i="4"/>
  <c r="P977" i="4" s="1"/>
  <c r="G1403" i="4"/>
  <c r="G1829" i="4" s="1"/>
  <c r="G2255" i="4" s="1"/>
  <c r="G2681" i="4" s="1"/>
  <c r="G3107" i="4" s="1"/>
  <c r="H941" i="4"/>
  <c r="N941" i="4" s="1"/>
  <c r="F1367" i="4"/>
  <c r="F1793" i="4" s="1"/>
  <c r="F2219" i="4" s="1"/>
  <c r="H1419" i="4"/>
  <c r="N1419" i="4" s="1"/>
  <c r="H1350" i="4"/>
  <c r="N1350" i="4" s="1"/>
  <c r="H875" i="4"/>
  <c r="N875" i="4" s="1"/>
  <c r="G1301" i="4"/>
  <c r="G1727" i="4" s="1"/>
  <c r="H1373" i="4"/>
  <c r="N1373" i="4" s="1"/>
  <c r="H1347" i="4"/>
  <c r="N1347" i="4" s="1"/>
  <c r="H880" i="4"/>
  <c r="N880" i="4" s="1"/>
  <c r="F1306" i="4"/>
  <c r="F1732" i="4" s="1"/>
  <c r="H970" i="4"/>
  <c r="N970" i="4" s="1"/>
  <c r="F1396" i="4"/>
  <c r="F1822" i="4" s="1"/>
  <c r="F2248" i="4" s="1"/>
  <c r="F2674" i="4" s="1"/>
  <c r="F3100" i="4" s="1"/>
  <c r="H1354" i="4"/>
  <c r="N1354" i="4" s="1"/>
  <c r="H1324" i="4"/>
  <c r="N1324" i="4" s="1"/>
  <c r="H883" i="4"/>
  <c r="N883" i="4" s="1"/>
  <c r="H912" i="4"/>
  <c r="N912" i="4" s="1"/>
  <c r="H924" i="4"/>
  <c r="N924" i="4" s="1"/>
  <c r="H973" i="4"/>
  <c r="N973" i="4" s="1"/>
  <c r="H886" i="4"/>
  <c r="N886" i="4" s="1"/>
  <c r="H945" i="4"/>
  <c r="N945" i="4" s="1"/>
  <c r="H972" i="4"/>
  <c r="N972" i="4" s="1"/>
  <c r="H977" i="4"/>
  <c r="N977" i="4" s="1"/>
  <c r="H967" i="4"/>
  <c r="N967" i="4" s="1"/>
  <c r="H978" i="4"/>
  <c r="N978" i="4" s="1"/>
  <c r="H947" i="4"/>
  <c r="N947" i="4" s="1"/>
  <c r="H920" i="4"/>
  <c r="N920" i="4" s="1"/>
  <c r="H923" i="4"/>
  <c r="N923" i="4" s="1"/>
  <c r="H952" i="4"/>
  <c r="N952" i="4" s="1"/>
  <c r="H956" i="4"/>
  <c r="N956" i="4" s="1"/>
  <c r="H903" i="4"/>
  <c r="N903" i="4" s="1"/>
  <c r="H997" i="4"/>
  <c r="N997" i="4" s="1"/>
  <c r="H896" i="4"/>
  <c r="N896" i="4" s="1"/>
  <c r="H960" i="4"/>
  <c r="N960" i="4" s="1"/>
  <c r="H998" i="4"/>
  <c r="N998" i="4" s="1"/>
  <c r="H944" i="4"/>
  <c r="N944" i="4" s="1"/>
  <c r="H878" i="4"/>
  <c r="N878" i="4" s="1"/>
  <c r="H993" i="4"/>
  <c r="N993" i="4" s="1"/>
  <c r="E930" i="4"/>
  <c r="E1356" i="4" s="1"/>
  <c r="G877" i="4"/>
  <c r="G1303" i="4" s="1"/>
  <c r="H1007" i="4"/>
  <c r="N1007" i="4" s="1"/>
  <c r="H939" i="4"/>
  <c r="N939" i="4" s="1"/>
  <c r="H884" i="4"/>
  <c r="N884" i="4" s="1"/>
  <c r="H894" i="4"/>
  <c r="N894" i="4" s="1"/>
  <c r="H955" i="4"/>
  <c r="N955" i="4" s="1"/>
  <c r="H907" i="4"/>
  <c r="N907" i="4" s="1"/>
  <c r="H988" i="4"/>
  <c r="N988" i="4" s="1"/>
  <c r="H968" i="4"/>
  <c r="N968" i="4" s="1"/>
  <c r="H959" i="4"/>
  <c r="N959" i="4" s="1"/>
  <c r="H1005" i="4"/>
  <c r="N1005" i="4" s="1"/>
  <c r="H979" i="4"/>
  <c r="N979" i="4" s="1"/>
  <c r="H901" i="4"/>
  <c r="N901" i="4" s="1"/>
  <c r="H989" i="4"/>
  <c r="N989" i="4" s="1"/>
  <c r="H963" i="4"/>
  <c r="N963" i="4" s="1"/>
  <c r="G873" i="4"/>
  <c r="G1299" i="4" s="1"/>
  <c r="H933" i="4"/>
  <c r="N933" i="4" s="1"/>
  <c r="H986" i="4"/>
  <c r="N986" i="4" s="1"/>
  <c r="H931" i="4"/>
  <c r="N931" i="4" s="1"/>
  <c r="H962" i="4"/>
  <c r="N962" i="4" s="1"/>
  <c r="H940" i="4"/>
  <c r="N940" i="4" s="1"/>
  <c r="H881" i="4"/>
  <c r="N881" i="4" s="1"/>
  <c r="H906" i="4"/>
  <c r="N906" i="4" s="1"/>
  <c r="H869" i="4"/>
  <c r="N869" i="4" s="1"/>
  <c r="H936" i="4"/>
  <c r="N936" i="4" s="1"/>
  <c r="H965" i="4"/>
  <c r="N965" i="4" s="1"/>
  <c r="H863" i="4"/>
  <c r="H898" i="4"/>
  <c r="N898" i="4" s="1"/>
  <c r="H922" i="4"/>
  <c r="N922" i="4" s="1"/>
  <c r="G874" i="4"/>
  <c r="G1300" i="4" s="1"/>
  <c r="H871" i="4"/>
  <c r="N871" i="4" s="1"/>
  <c r="H927" i="4"/>
  <c r="N927" i="4" s="1"/>
  <c r="H870" i="4"/>
  <c r="N870" i="4" s="1"/>
  <c r="H891" i="4"/>
  <c r="N891" i="4" s="1"/>
  <c r="H889" i="4"/>
  <c r="N889" i="4" s="1"/>
  <c r="H921" i="4"/>
  <c r="N921" i="4" s="1"/>
  <c r="H990" i="4"/>
  <c r="N990" i="4" s="1"/>
  <c r="H999" i="4"/>
  <c r="N999" i="4" s="1"/>
  <c r="H935" i="4"/>
  <c r="N935" i="4" s="1"/>
  <c r="H890" i="4"/>
  <c r="N890" i="4" s="1"/>
  <c r="H969" i="4"/>
  <c r="N969" i="4" s="1"/>
  <c r="H995" i="4"/>
  <c r="N995" i="4" s="1"/>
  <c r="H911" i="4"/>
  <c r="N911" i="4" s="1"/>
  <c r="H895" i="4"/>
  <c r="N895" i="4" s="1"/>
  <c r="H928" i="4"/>
  <c r="N928" i="4" s="1"/>
  <c r="H868" i="4"/>
  <c r="N868" i="4" s="1"/>
  <c r="H996" i="4"/>
  <c r="N996" i="4" s="1"/>
  <c r="H1001" i="4"/>
  <c r="N1001" i="4" s="1"/>
  <c r="H971" i="4"/>
  <c r="N971" i="4" s="1"/>
  <c r="F447" i="4"/>
  <c r="F873" i="4" s="1"/>
  <c r="F1299" i="4" s="1"/>
  <c r="H21" i="4"/>
  <c r="N21" i="4" s="1"/>
  <c r="F448" i="4"/>
  <c r="F874" i="4" s="1"/>
  <c r="H22" i="4"/>
  <c r="N22" i="4" s="1"/>
  <c r="F451" i="4"/>
  <c r="F877" i="4" s="1"/>
  <c r="H25" i="4"/>
  <c r="N25" i="4" s="1"/>
  <c r="E94" i="4"/>
  <c r="E520" i="4" s="1"/>
  <c r="H91" i="3"/>
  <c r="M91" i="2" s="1"/>
  <c r="P91" i="2" s="1"/>
  <c r="S91" i="2" s="1"/>
  <c r="H3120" i="4" l="1"/>
  <c r="N3120" i="4" s="1"/>
  <c r="H3000" i="4"/>
  <c r="N3000" i="4" s="1"/>
  <c r="H3026" i="4"/>
  <c r="N3026" i="4" s="1"/>
  <c r="H3126" i="4"/>
  <c r="N3126" i="4" s="1"/>
  <c r="H2611" i="4"/>
  <c r="N2611" i="4" s="1"/>
  <c r="F3037" i="4"/>
  <c r="H3037" i="4" s="1"/>
  <c r="N3037" i="4" s="1"/>
  <c r="H2595" i="4"/>
  <c r="N2595" i="4" s="1"/>
  <c r="F3021" i="4"/>
  <c r="H3021" i="4" s="1"/>
  <c r="N3021" i="4" s="1"/>
  <c r="H3041" i="4"/>
  <c r="N3041" i="4" s="1"/>
  <c r="H3016" i="4"/>
  <c r="N3016" i="4" s="1"/>
  <c r="H2640" i="4"/>
  <c r="N2640" i="4" s="1"/>
  <c r="F3066" i="4"/>
  <c r="H3066" i="4" s="1"/>
  <c r="N3066" i="4" s="1"/>
  <c r="H2998" i="4"/>
  <c r="N2998" i="4" s="1"/>
  <c r="H3065" i="4"/>
  <c r="N3065" i="4" s="1"/>
  <c r="H3108" i="4"/>
  <c r="N3108" i="4" s="1"/>
  <c r="H3014" i="4"/>
  <c r="N3014" i="4" s="1"/>
  <c r="H3101" i="4"/>
  <c r="N3101" i="4" s="1"/>
  <c r="H3116" i="4"/>
  <c r="N3116" i="4" s="1"/>
  <c r="H3097" i="4"/>
  <c r="N3097" i="4" s="1"/>
  <c r="H3036" i="4"/>
  <c r="N3036" i="4" s="1"/>
  <c r="H2580" i="4"/>
  <c r="N2580" i="4" s="1"/>
  <c r="F3006" i="4"/>
  <c r="H3006" i="4" s="1"/>
  <c r="N3006" i="4" s="1"/>
  <c r="H2625" i="4"/>
  <c r="N2625" i="4" s="1"/>
  <c r="F3051" i="4"/>
  <c r="H3051" i="4" s="1"/>
  <c r="N3051" i="4" s="1"/>
  <c r="H2616" i="4"/>
  <c r="N2616" i="4" s="1"/>
  <c r="F3042" i="4"/>
  <c r="H3042" i="4" s="1"/>
  <c r="N3042" i="4" s="1"/>
  <c r="H2705" i="4"/>
  <c r="N2705" i="4" s="1"/>
  <c r="F3131" i="4"/>
  <c r="H3131" i="4" s="1"/>
  <c r="N3131" i="4" s="1"/>
  <c r="H2703" i="4"/>
  <c r="N2703" i="4" s="1"/>
  <c r="F3129" i="4"/>
  <c r="H3129" i="4" s="1"/>
  <c r="N3129" i="4" s="1"/>
  <c r="H3107" i="4"/>
  <c r="N3107" i="4" s="1"/>
  <c r="H2605" i="4"/>
  <c r="N2605" i="4" s="1"/>
  <c r="F3031" i="4"/>
  <c r="H3031" i="4" s="1"/>
  <c r="N3031" i="4" s="1"/>
  <c r="H3001" i="4"/>
  <c r="N3001" i="4" s="1"/>
  <c r="H3019" i="4"/>
  <c r="N3019" i="4" s="1"/>
  <c r="H3054" i="4"/>
  <c r="N3054" i="4" s="1"/>
  <c r="H3118" i="4"/>
  <c r="N3118" i="4" s="1"/>
  <c r="H3128" i="4"/>
  <c r="N3128" i="4" s="1"/>
  <c r="H3028" i="4"/>
  <c r="N3028" i="4" s="1"/>
  <c r="H3061" i="4"/>
  <c r="N3061" i="4" s="1"/>
  <c r="H3137" i="4"/>
  <c r="N3137" i="4" s="1"/>
  <c r="H3008" i="4"/>
  <c r="N3008" i="4" s="1"/>
  <c r="H3058" i="4"/>
  <c r="N3058" i="4" s="1"/>
  <c r="H3119" i="4"/>
  <c r="N3119" i="4" s="1"/>
  <c r="H2681" i="4"/>
  <c r="N2681" i="4" s="1"/>
  <c r="H2205" i="4"/>
  <c r="N2205" i="4" s="1"/>
  <c r="F2631" i="4"/>
  <c r="H2575" i="4"/>
  <c r="N2575" i="4" s="1"/>
  <c r="H2593" i="4"/>
  <c r="N2593" i="4" s="1"/>
  <c r="H2628" i="4"/>
  <c r="N2628" i="4" s="1"/>
  <c r="H2692" i="4"/>
  <c r="N2692" i="4" s="1"/>
  <c r="H2702" i="4"/>
  <c r="N2702" i="4" s="1"/>
  <c r="H2259" i="4"/>
  <c r="N2259" i="4" s="1"/>
  <c r="F2685" i="4"/>
  <c r="H2602" i="4"/>
  <c r="N2602" i="4" s="1"/>
  <c r="H2635" i="4"/>
  <c r="N2635" i="4" s="1"/>
  <c r="H2711" i="4"/>
  <c r="N2711" i="4" s="1"/>
  <c r="H2582" i="4"/>
  <c r="N2582" i="4" s="1"/>
  <c r="H2632" i="4"/>
  <c r="N2632" i="4" s="1"/>
  <c r="H2693" i="4"/>
  <c r="N2693" i="4" s="1"/>
  <c r="H2263" i="4"/>
  <c r="N2263" i="4" s="1"/>
  <c r="F2689" i="4"/>
  <c r="H2218" i="4"/>
  <c r="N2218" i="4" s="1"/>
  <c r="F2644" i="4"/>
  <c r="H2694" i="4"/>
  <c r="N2694" i="4" s="1"/>
  <c r="H2574" i="4"/>
  <c r="N2574" i="4" s="1"/>
  <c r="H2600" i="4"/>
  <c r="N2600" i="4" s="1"/>
  <c r="H2219" i="4"/>
  <c r="N2219" i="4" s="1"/>
  <c r="F2645" i="4"/>
  <c r="H2226" i="4"/>
  <c r="N2226" i="4" s="1"/>
  <c r="F2652" i="4"/>
  <c r="H2216" i="4"/>
  <c r="N2216" i="4" s="1"/>
  <c r="F2642" i="4"/>
  <c r="H2182" i="4"/>
  <c r="N2182" i="4" s="1"/>
  <c r="F2608" i="4"/>
  <c r="H2700" i="4"/>
  <c r="N2700" i="4" s="1"/>
  <c r="H2615" i="4"/>
  <c r="N2615" i="4" s="1"/>
  <c r="H2590" i="4"/>
  <c r="N2590" i="4" s="1"/>
  <c r="H2233" i="4"/>
  <c r="N2233" i="4" s="1"/>
  <c r="F2659" i="4"/>
  <c r="H2572" i="4"/>
  <c r="N2572" i="4" s="1"/>
  <c r="H2275" i="4"/>
  <c r="N2275" i="4" s="1"/>
  <c r="G2701" i="4"/>
  <c r="H2639" i="4"/>
  <c r="N2639" i="4" s="1"/>
  <c r="H2682" i="4"/>
  <c r="N2682" i="4" s="1"/>
  <c r="H2588" i="4"/>
  <c r="N2588" i="4" s="1"/>
  <c r="H2200" i="4"/>
  <c r="N2200" i="4" s="1"/>
  <c r="F2626" i="4"/>
  <c r="H2675" i="4"/>
  <c r="N2675" i="4" s="1"/>
  <c r="H2690" i="4"/>
  <c r="N2690" i="4" s="1"/>
  <c r="H2671" i="4"/>
  <c r="N2671" i="4" s="1"/>
  <c r="H2610" i="4"/>
  <c r="N2610" i="4" s="1"/>
  <c r="H2279" i="4"/>
  <c r="N2279" i="4" s="1"/>
  <c r="H2179" i="4"/>
  <c r="N2179" i="4" s="1"/>
  <c r="H2190" i="4"/>
  <c r="N2190" i="4" s="1"/>
  <c r="H2214" i="4"/>
  <c r="N2214" i="4" s="1"/>
  <c r="H2174" i="4"/>
  <c r="N2174" i="4" s="1"/>
  <c r="H1794" i="4"/>
  <c r="N1794" i="4" s="1"/>
  <c r="F2220" i="4"/>
  <c r="H1843" i="4"/>
  <c r="N1843" i="4" s="1"/>
  <c r="F2269" i="4"/>
  <c r="H1731" i="4"/>
  <c r="N1731" i="4" s="1"/>
  <c r="F2157" i="4"/>
  <c r="H1855" i="4"/>
  <c r="N1855" i="4" s="1"/>
  <c r="F2281" i="4"/>
  <c r="H1831" i="4"/>
  <c r="N1831" i="4" s="1"/>
  <c r="F2257" i="4"/>
  <c r="H1721" i="4"/>
  <c r="N1721" i="4" s="1"/>
  <c r="F2147" i="4"/>
  <c r="H2146" i="4"/>
  <c r="N2146" i="4" s="1"/>
  <c r="H2213" i="4"/>
  <c r="N2213" i="4" s="1"/>
  <c r="H2256" i="4"/>
  <c r="N2256" i="4" s="1"/>
  <c r="H2162" i="4"/>
  <c r="N2162" i="4" s="1"/>
  <c r="H1857" i="4"/>
  <c r="N1857" i="4" s="1"/>
  <c r="F2283" i="4"/>
  <c r="H1813" i="4"/>
  <c r="N1813" i="4" s="1"/>
  <c r="F2239" i="4"/>
  <c r="H1836" i="4"/>
  <c r="N1836" i="4" s="1"/>
  <c r="F2262" i="4"/>
  <c r="H1827" i="4"/>
  <c r="N1827" i="4" s="1"/>
  <c r="F2253" i="4"/>
  <c r="H1745" i="4"/>
  <c r="N1745" i="4" s="1"/>
  <c r="F2171" i="4"/>
  <c r="H1718" i="4"/>
  <c r="N1718" i="4" s="1"/>
  <c r="F2144" i="4"/>
  <c r="H1832" i="4"/>
  <c r="N1832" i="4" s="1"/>
  <c r="F2258" i="4"/>
  <c r="H1835" i="4"/>
  <c r="N1835" i="4" s="1"/>
  <c r="F2261" i="4"/>
  <c r="H1752" i="4"/>
  <c r="N1752" i="4" s="1"/>
  <c r="F2178" i="4"/>
  <c r="H1742" i="4"/>
  <c r="N1742" i="4" s="1"/>
  <c r="F2168" i="4"/>
  <c r="H2277" i="4"/>
  <c r="N2277" i="4" s="1"/>
  <c r="H2255" i="4"/>
  <c r="N2255" i="4" s="1"/>
  <c r="H2249" i="4"/>
  <c r="N2249" i="4" s="1"/>
  <c r="H1804" i="4"/>
  <c r="N1804" i="4" s="1"/>
  <c r="G2230" i="4"/>
  <c r="H2264" i="4"/>
  <c r="N2264" i="4" s="1"/>
  <c r="H1811" i="4"/>
  <c r="N1811" i="4" s="1"/>
  <c r="F2237" i="4"/>
  <c r="H2245" i="4"/>
  <c r="N2245" i="4" s="1"/>
  <c r="H2184" i="4"/>
  <c r="N2184" i="4" s="1"/>
  <c r="H1858" i="4"/>
  <c r="N1858" i="4" s="1"/>
  <c r="F2284" i="4"/>
  <c r="H1798" i="4"/>
  <c r="N1798" i="4" s="1"/>
  <c r="F2224" i="4"/>
  <c r="H2154" i="4"/>
  <c r="N2154" i="4" s="1"/>
  <c r="H1824" i="4"/>
  <c r="N1824" i="4" s="1"/>
  <c r="F2250" i="4"/>
  <c r="H1808" i="4"/>
  <c r="N1808" i="4" s="1"/>
  <c r="G2234" i="4"/>
  <c r="H1812" i="4"/>
  <c r="N1812" i="4" s="1"/>
  <c r="F2238" i="4"/>
  <c r="H2176" i="4"/>
  <c r="N2176" i="4" s="1"/>
  <c r="H1849" i="4"/>
  <c r="N1849" i="4" s="1"/>
  <c r="H1746" i="4"/>
  <c r="N1746" i="4" s="1"/>
  <c r="F2172" i="4"/>
  <c r="H1820" i="4"/>
  <c r="N1820" i="4" s="1"/>
  <c r="F2246" i="4"/>
  <c r="H1775" i="4"/>
  <c r="N1775" i="4" s="1"/>
  <c r="F2201" i="4"/>
  <c r="H2149" i="4"/>
  <c r="N2149" i="4" s="1"/>
  <c r="H2167" i="4"/>
  <c r="N2167" i="4" s="1"/>
  <c r="H2202" i="4"/>
  <c r="N2202" i="4" s="1"/>
  <c r="H2266" i="4"/>
  <c r="N2266" i="4" s="1"/>
  <c r="H2276" i="4"/>
  <c r="N2276" i="4" s="1"/>
  <c r="H1727" i="4"/>
  <c r="N1727" i="4" s="1"/>
  <c r="G2153" i="4"/>
  <c r="H1834" i="4"/>
  <c r="N1834" i="4" s="1"/>
  <c r="F2260" i="4"/>
  <c r="H1846" i="4"/>
  <c r="N1846" i="4" s="1"/>
  <c r="F2272" i="4"/>
  <c r="H1844" i="4"/>
  <c r="N1844" i="4" s="1"/>
  <c r="F2270" i="4"/>
  <c r="H1856" i="4"/>
  <c r="N1856" i="4" s="1"/>
  <c r="F2282" i="4"/>
  <c r="H1839" i="4"/>
  <c r="N1839" i="4" s="1"/>
  <c r="F2265" i="4"/>
  <c r="H1852" i="4"/>
  <c r="N1852" i="4" s="1"/>
  <c r="F2278" i="4"/>
  <c r="H1809" i="4"/>
  <c r="N1809" i="4" s="1"/>
  <c r="F2235" i="4"/>
  <c r="H1734" i="4"/>
  <c r="N1734" i="4" s="1"/>
  <c r="F2160" i="4"/>
  <c r="H2199" i="4"/>
  <c r="N2199" i="4" s="1"/>
  <c r="H1817" i="4"/>
  <c r="N1817" i="4" s="1"/>
  <c r="F2243" i="4"/>
  <c r="H1735" i="4"/>
  <c r="N1735" i="4" s="1"/>
  <c r="G2161" i="4"/>
  <c r="H2209" i="4"/>
  <c r="N2209" i="4" s="1"/>
  <c r="H2285" i="4"/>
  <c r="N2285" i="4" s="1"/>
  <c r="H2156" i="4"/>
  <c r="N2156" i="4" s="1"/>
  <c r="H2206" i="4"/>
  <c r="N2206" i="4" s="1"/>
  <c r="H2267" i="4"/>
  <c r="N2267" i="4" s="1"/>
  <c r="H1754" i="4"/>
  <c r="N1754" i="4" s="1"/>
  <c r="F2180" i="4"/>
  <c r="H1802" i="4"/>
  <c r="N1802" i="4" s="1"/>
  <c r="F2228" i="4"/>
  <c r="H1724" i="4"/>
  <c r="N1724" i="4" s="1"/>
  <c r="G2150" i="4"/>
  <c r="H1766" i="4"/>
  <c r="N1766" i="4" s="1"/>
  <c r="G2192" i="4"/>
  <c r="H1854" i="4"/>
  <c r="N1854" i="4" s="1"/>
  <c r="F2280" i="4"/>
  <c r="H1757" i="4"/>
  <c r="N1757" i="4" s="1"/>
  <c r="F2183" i="4"/>
  <c r="H1755" i="4"/>
  <c r="N1755" i="4" s="1"/>
  <c r="G2181" i="4"/>
  <c r="H1747" i="4"/>
  <c r="N1747" i="4" s="1"/>
  <c r="G2173" i="4"/>
  <c r="H2268" i="4"/>
  <c r="N2268" i="4" s="1"/>
  <c r="H2148" i="4"/>
  <c r="N2148" i="4" s="1"/>
  <c r="H1796" i="4"/>
  <c r="N1796" i="4" s="1"/>
  <c r="G2222" i="4"/>
  <c r="H1732" i="4"/>
  <c r="N1732" i="4" s="1"/>
  <c r="F2158" i="4"/>
  <c r="H1769" i="4"/>
  <c r="N1769" i="4" s="1"/>
  <c r="G2195" i="4"/>
  <c r="H1801" i="4"/>
  <c r="N1801" i="4" s="1"/>
  <c r="F2227" i="4"/>
  <c r="H1826" i="4"/>
  <c r="N1826" i="4" s="1"/>
  <c r="F2252" i="4"/>
  <c r="H1765" i="4"/>
  <c r="N1765" i="4" s="1"/>
  <c r="F2191" i="4"/>
  <c r="H1781" i="4"/>
  <c r="N1781" i="4" s="1"/>
  <c r="G2207" i="4"/>
  <c r="H1795" i="4"/>
  <c r="N1795" i="4" s="1"/>
  <c r="F2221" i="4"/>
  <c r="H1719" i="4"/>
  <c r="N1719" i="4" s="1"/>
  <c r="G2145" i="4"/>
  <c r="H1740" i="4"/>
  <c r="N1740" i="4" s="1"/>
  <c r="F2166" i="4"/>
  <c r="H1739" i="4"/>
  <c r="N1739" i="4" s="1"/>
  <c r="F2165" i="4"/>
  <c r="H1805" i="4"/>
  <c r="N1805" i="4" s="1"/>
  <c r="F2231" i="4"/>
  <c r="H1847" i="4"/>
  <c r="N1847" i="4" s="1"/>
  <c r="F2273" i="4"/>
  <c r="H1799" i="4"/>
  <c r="N1799" i="4" s="1"/>
  <c r="F2225" i="4"/>
  <c r="H1733" i="4"/>
  <c r="N1733" i="4" s="1"/>
  <c r="F2159" i="4"/>
  <c r="H1845" i="4"/>
  <c r="N1845" i="4" s="1"/>
  <c r="F2271" i="4"/>
  <c r="H1815" i="4"/>
  <c r="N1815" i="4" s="1"/>
  <c r="F2241" i="4"/>
  <c r="H2274" i="4"/>
  <c r="N2274" i="4" s="1"/>
  <c r="H2185" i="4"/>
  <c r="N2185" i="4" s="1"/>
  <c r="H2169" i="4"/>
  <c r="N2169" i="4" s="1"/>
  <c r="H2189" i="4"/>
  <c r="N2189" i="4" s="1"/>
  <c r="H2164" i="4"/>
  <c r="N2164" i="4" s="1"/>
  <c r="G1785" i="4"/>
  <c r="H1853" i="4"/>
  <c r="N1853" i="4" s="1"/>
  <c r="H1758" i="4"/>
  <c r="N1758" i="4" s="1"/>
  <c r="H1773" i="4"/>
  <c r="N1773" i="4" s="1"/>
  <c r="H1779" i="4"/>
  <c r="N1779" i="4" s="1"/>
  <c r="H1842" i="4"/>
  <c r="N1842" i="4" s="1"/>
  <c r="H1819" i="4"/>
  <c r="N1819" i="4" s="1"/>
  <c r="H1823" i="4"/>
  <c r="N1823" i="4" s="1"/>
  <c r="H1748" i="4"/>
  <c r="N1748" i="4" s="1"/>
  <c r="H1750" i="4"/>
  <c r="N1750" i="4" s="1"/>
  <c r="H1848" i="4"/>
  <c r="N1848" i="4" s="1"/>
  <c r="H1759" i="4"/>
  <c r="N1759" i="4" s="1"/>
  <c r="H1743" i="4"/>
  <c r="N1743" i="4" s="1"/>
  <c r="G1797" i="4"/>
  <c r="E1782" i="4"/>
  <c r="E2208" i="4" s="1"/>
  <c r="E2634" i="4" s="1"/>
  <c r="E3060" i="4" s="1"/>
  <c r="G1725" i="4"/>
  <c r="G2151" i="4" s="1"/>
  <c r="G2577" i="4" s="1"/>
  <c r="G3003" i="4" s="1"/>
  <c r="H1837" i="4"/>
  <c r="N1837" i="4" s="1"/>
  <c r="H1833" i="4"/>
  <c r="N1833" i="4" s="1"/>
  <c r="H1738" i="4"/>
  <c r="N1738" i="4" s="1"/>
  <c r="H1776" i="4"/>
  <c r="N1776" i="4" s="1"/>
  <c r="G1726" i="4"/>
  <c r="G2152" i="4" s="1"/>
  <c r="G2578" i="4" s="1"/>
  <c r="G3004" i="4" s="1"/>
  <c r="G1828" i="4"/>
  <c r="G2254" i="4" s="1"/>
  <c r="H1723" i="4"/>
  <c r="N1723" i="4" s="1"/>
  <c r="F1725" i="4"/>
  <c r="F2151" i="4" s="1"/>
  <c r="H1793" i="4"/>
  <c r="N1793" i="4" s="1"/>
  <c r="H1800" i="4"/>
  <c r="N1800" i="4" s="1"/>
  <c r="G1822" i="4"/>
  <c r="H1728" i="4"/>
  <c r="N1728" i="4" s="1"/>
  <c r="G1761" i="4"/>
  <c r="G2187" i="4" s="1"/>
  <c r="G2613" i="4" s="1"/>
  <c r="G3039" i="4" s="1"/>
  <c r="H1774" i="4"/>
  <c r="N1774" i="4" s="1"/>
  <c r="H1851" i="4"/>
  <c r="N1851" i="4" s="1"/>
  <c r="H1783" i="4"/>
  <c r="N1783" i="4" s="1"/>
  <c r="H1720" i="4"/>
  <c r="N1720" i="4" s="1"/>
  <c r="H1859" i="4"/>
  <c r="N1859" i="4" s="1"/>
  <c r="H1787" i="4"/>
  <c r="N1787" i="4" s="1"/>
  <c r="H1730" i="4"/>
  <c r="N1730" i="4" s="1"/>
  <c r="H1840" i="4"/>
  <c r="N1840" i="4" s="1"/>
  <c r="G1729" i="4"/>
  <c r="G2155" i="4" s="1"/>
  <c r="G2581" i="4" s="1"/>
  <c r="G3007" i="4" s="1"/>
  <c r="G1772" i="4"/>
  <c r="H1722" i="4"/>
  <c r="N1722" i="4" s="1"/>
  <c r="G1768" i="4"/>
  <c r="F1716" i="4"/>
  <c r="F2142" i="4" s="1"/>
  <c r="F2568" i="4" s="1"/>
  <c r="F2994" i="4" s="1"/>
  <c r="G1814" i="4"/>
  <c r="H1753" i="4"/>
  <c r="N1753" i="4" s="1"/>
  <c r="H1763" i="4"/>
  <c r="N1763" i="4" s="1"/>
  <c r="H1741" i="4"/>
  <c r="N1741" i="4" s="1"/>
  <c r="G1791" i="4"/>
  <c r="H1790" i="4"/>
  <c r="N1790" i="4" s="1"/>
  <c r="H1756" i="4"/>
  <c r="N1756" i="4" s="1"/>
  <c r="H1807" i="4"/>
  <c r="N1807" i="4" s="1"/>
  <c r="H1829" i="4"/>
  <c r="N1829" i="4" s="1"/>
  <c r="H1830" i="4"/>
  <c r="N1830" i="4" s="1"/>
  <c r="H1736" i="4"/>
  <c r="N1736" i="4" s="1"/>
  <c r="H1850" i="4"/>
  <c r="N1850" i="4" s="1"/>
  <c r="G1825" i="4"/>
  <c r="G1821" i="4"/>
  <c r="H1792" i="4"/>
  <c r="N1792" i="4" s="1"/>
  <c r="H1764" i="4"/>
  <c r="N1764" i="4" s="1"/>
  <c r="H1838" i="4"/>
  <c r="N1838" i="4" s="1"/>
  <c r="H1788" i="4"/>
  <c r="N1788" i="4" s="1"/>
  <c r="H1780" i="4"/>
  <c r="N1780" i="4" s="1"/>
  <c r="H1841" i="4"/>
  <c r="N1841" i="4" s="1"/>
  <c r="H1395" i="4"/>
  <c r="N1395" i="4" s="1"/>
  <c r="H1387" i="4"/>
  <c r="N1387" i="4" s="1"/>
  <c r="H1397" i="4"/>
  <c r="N1397" i="4" s="1"/>
  <c r="H1368" i="4"/>
  <c r="N1368" i="4" s="1"/>
  <c r="H1369" i="4"/>
  <c r="N1369" i="4" s="1"/>
  <c r="H1293" i="4"/>
  <c r="N1293" i="4" s="1"/>
  <c r="H1314" i="4"/>
  <c r="N1314" i="4" s="1"/>
  <c r="H1313" i="4"/>
  <c r="N1313" i="4" s="1"/>
  <c r="H1379" i="4"/>
  <c r="N1379" i="4" s="1"/>
  <c r="H1396" i="4"/>
  <c r="N1396" i="4" s="1"/>
  <c r="H1367" i="4"/>
  <c r="N1367" i="4" s="1"/>
  <c r="H1410" i="4"/>
  <c r="N1410" i="4" s="1"/>
  <c r="H1411" i="4"/>
  <c r="N1411" i="4" s="1"/>
  <c r="H1401" i="4"/>
  <c r="N1401" i="4" s="1"/>
  <c r="H1402" i="4"/>
  <c r="N1402" i="4" s="1"/>
  <c r="H1417" i="4"/>
  <c r="N1417" i="4" s="1"/>
  <c r="H1305" i="4"/>
  <c r="N1305" i="4" s="1"/>
  <c r="H1429" i="4"/>
  <c r="N1429" i="4" s="1"/>
  <c r="H1301" i="4"/>
  <c r="N1301" i="4" s="1"/>
  <c r="H1408" i="4"/>
  <c r="N1408" i="4" s="1"/>
  <c r="H1374" i="4"/>
  <c r="N1374" i="4" s="1"/>
  <c r="H1319" i="4"/>
  <c r="N1319" i="4" s="1"/>
  <c r="H1407" i="4"/>
  <c r="N1407" i="4" s="1"/>
  <c r="H1292" i="4"/>
  <c r="N1292" i="4" s="1"/>
  <c r="H1406" i="4"/>
  <c r="N1406" i="4" s="1"/>
  <c r="H1409" i="4"/>
  <c r="N1409" i="4" s="1"/>
  <c r="H1342" i="4"/>
  <c r="N1342" i="4" s="1"/>
  <c r="H1357" i="4"/>
  <c r="N1357" i="4" s="1"/>
  <c r="H1326" i="4"/>
  <c r="N1326" i="4" s="1"/>
  <c r="H1359" i="4"/>
  <c r="N1359" i="4" s="1"/>
  <c r="H1403" i="4"/>
  <c r="N1403" i="4" s="1"/>
  <c r="H1420" i="4"/>
  <c r="N1420" i="4" s="1"/>
  <c r="H1418" i="4"/>
  <c r="N1418" i="4" s="1"/>
  <c r="H1432" i="4"/>
  <c r="N1432" i="4" s="1"/>
  <c r="H1372" i="4"/>
  <c r="N1372" i="4" s="1"/>
  <c r="H1302" i="4"/>
  <c r="N1302" i="4" s="1"/>
  <c r="H1306" i="4"/>
  <c r="N1306" i="4" s="1"/>
  <c r="H1343" i="4"/>
  <c r="N1343" i="4" s="1"/>
  <c r="H1346" i="4"/>
  <c r="N1346" i="4" s="1"/>
  <c r="H1328" i="4"/>
  <c r="N1328" i="4" s="1"/>
  <c r="H1376" i="4"/>
  <c r="N1376" i="4" s="1"/>
  <c r="H1430" i="4"/>
  <c r="N1430" i="4" s="1"/>
  <c r="H1413" i="4"/>
  <c r="N1413" i="4" s="1"/>
  <c r="H1364" i="4"/>
  <c r="N1364" i="4" s="1"/>
  <c r="H1426" i="4"/>
  <c r="N1426" i="4" s="1"/>
  <c r="H1383" i="4"/>
  <c r="N1383" i="4" s="1"/>
  <c r="H1308" i="4"/>
  <c r="N1308" i="4" s="1"/>
  <c r="H1330" i="4"/>
  <c r="N1330" i="4" s="1"/>
  <c r="H1375" i="4"/>
  <c r="N1375" i="4" s="1"/>
  <c r="H1400" i="4"/>
  <c r="N1400" i="4" s="1"/>
  <c r="H1339" i="4"/>
  <c r="N1339" i="4" s="1"/>
  <c r="H1355" i="4"/>
  <c r="N1355" i="4" s="1"/>
  <c r="H1298" i="4"/>
  <c r="N1298" i="4" s="1"/>
  <c r="H1340" i="4"/>
  <c r="N1340" i="4" s="1"/>
  <c r="H1428" i="4"/>
  <c r="N1428" i="4" s="1"/>
  <c r="H1331" i="4"/>
  <c r="N1331" i="4" s="1"/>
  <c r="H1365" i="4"/>
  <c r="N1365" i="4" s="1"/>
  <c r="O1365" i="4"/>
  <c r="P1365" i="4" s="1"/>
  <c r="H1299" i="4"/>
  <c r="N1299" i="4" s="1"/>
  <c r="H874" i="4"/>
  <c r="N874" i="4" s="1"/>
  <c r="F1300" i="4"/>
  <c r="F1726" i="4" s="1"/>
  <c r="F2152" i="4" s="1"/>
  <c r="H1290" i="4"/>
  <c r="H877" i="4"/>
  <c r="N877" i="4" s="1"/>
  <c r="F1303" i="4"/>
  <c r="F1729" i="4" s="1"/>
  <c r="H873" i="4"/>
  <c r="N873" i="4" s="1"/>
  <c r="E946" i="4"/>
  <c r="N863" i="4"/>
  <c r="H448" i="4"/>
  <c r="N448" i="4" s="1"/>
  <c r="E91" i="4"/>
  <c r="E517" i="4" s="1"/>
  <c r="H451" i="4"/>
  <c r="N451" i="4" s="1"/>
  <c r="H447" i="4"/>
  <c r="N447" i="4" s="1"/>
  <c r="AM99" i="3"/>
  <c r="H2701" i="4" l="1"/>
  <c r="N2701" i="4" s="1"/>
  <c r="G3127" i="4"/>
  <c r="H3127" i="4" s="1"/>
  <c r="N3127" i="4" s="1"/>
  <c r="H2652" i="4"/>
  <c r="N2652" i="4" s="1"/>
  <c r="F3078" i="4"/>
  <c r="H3078" i="4" s="1"/>
  <c r="N3078" i="4" s="1"/>
  <c r="H2631" i="4"/>
  <c r="N2631" i="4" s="1"/>
  <c r="F3057" i="4"/>
  <c r="H3057" i="4" s="1"/>
  <c r="N3057" i="4" s="1"/>
  <c r="H2626" i="4"/>
  <c r="N2626" i="4" s="1"/>
  <c r="F3052" i="4"/>
  <c r="H3052" i="4" s="1"/>
  <c r="N3052" i="4" s="1"/>
  <c r="H2644" i="4"/>
  <c r="N2644" i="4" s="1"/>
  <c r="F3070" i="4"/>
  <c r="H3070" i="4" s="1"/>
  <c r="N3070" i="4" s="1"/>
  <c r="H2994" i="4"/>
  <c r="H2685" i="4"/>
  <c r="N2685" i="4" s="1"/>
  <c r="F3111" i="4"/>
  <c r="H3111" i="4" s="1"/>
  <c r="N3111" i="4" s="1"/>
  <c r="H2608" i="4"/>
  <c r="N2608" i="4" s="1"/>
  <c r="F3034" i="4"/>
  <c r="H3034" i="4" s="1"/>
  <c r="N3034" i="4" s="1"/>
  <c r="H2645" i="4"/>
  <c r="N2645" i="4" s="1"/>
  <c r="F3071" i="4"/>
  <c r="H3071" i="4" s="1"/>
  <c r="N3071" i="4" s="1"/>
  <c r="H2659" i="4"/>
  <c r="N2659" i="4" s="1"/>
  <c r="F3085" i="4"/>
  <c r="H3085" i="4" s="1"/>
  <c r="N3085" i="4" s="1"/>
  <c r="H2689" i="4"/>
  <c r="N2689" i="4" s="1"/>
  <c r="F3115" i="4"/>
  <c r="H3115" i="4" s="1"/>
  <c r="N3115" i="4" s="1"/>
  <c r="H2642" i="4"/>
  <c r="N2642" i="4" s="1"/>
  <c r="F3068" i="4"/>
  <c r="H3068" i="4" s="1"/>
  <c r="N3068" i="4" s="1"/>
  <c r="H2151" i="4"/>
  <c r="N2151" i="4" s="1"/>
  <c r="F2577" i="4"/>
  <c r="H2201" i="4"/>
  <c r="N2201" i="4" s="1"/>
  <c r="F2627" i="4"/>
  <c r="H2250" i="4"/>
  <c r="N2250" i="4" s="1"/>
  <c r="F2676" i="4"/>
  <c r="H2230" i="4"/>
  <c r="N2230" i="4" s="1"/>
  <c r="G2656" i="4"/>
  <c r="H2271" i="4"/>
  <c r="N2271" i="4" s="1"/>
  <c r="F2697" i="4"/>
  <c r="H2273" i="4"/>
  <c r="N2273" i="4" s="1"/>
  <c r="F2699" i="4"/>
  <c r="H2166" i="4"/>
  <c r="N2166" i="4" s="1"/>
  <c r="F2592" i="4"/>
  <c r="H2207" i="4"/>
  <c r="N2207" i="4" s="1"/>
  <c r="G2633" i="4"/>
  <c r="H2227" i="4"/>
  <c r="N2227" i="4" s="1"/>
  <c r="F2653" i="4"/>
  <c r="H2222" i="4"/>
  <c r="N2222" i="4" s="1"/>
  <c r="G2648" i="4"/>
  <c r="H2181" i="4"/>
  <c r="N2181" i="4" s="1"/>
  <c r="G2607" i="4"/>
  <c r="H2192" i="4"/>
  <c r="N2192" i="4" s="1"/>
  <c r="G2618" i="4"/>
  <c r="H2180" i="4"/>
  <c r="N2180" i="4" s="1"/>
  <c r="F2606" i="4"/>
  <c r="H2160" i="4"/>
  <c r="N2160" i="4" s="1"/>
  <c r="F2586" i="4"/>
  <c r="H2265" i="4"/>
  <c r="N2265" i="4" s="1"/>
  <c r="F2691" i="4"/>
  <c r="H2272" i="4"/>
  <c r="N2272" i="4" s="1"/>
  <c r="F2698" i="4"/>
  <c r="H2178" i="4"/>
  <c r="N2178" i="4" s="1"/>
  <c r="F2604" i="4"/>
  <c r="H2144" i="4"/>
  <c r="N2144" i="4" s="1"/>
  <c r="F2570" i="4"/>
  <c r="H2262" i="4"/>
  <c r="N2262" i="4" s="1"/>
  <c r="F2688" i="4"/>
  <c r="H2257" i="4"/>
  <c r="N2257" i="4" s="1"/>
  <c r="F2683" i="4"/>
  <c r="H2269" i="4"/>
  <c r="N2269" i="4" s="1"/>
  <c r="F2695" i="4"/>
  <c r="H2254" i="4"/>
  <c r="N2254" i="4" s="1"/>
  <c r="G2680" i="4"/>
  <c r="H2161" i="4"/>
  <c r="N2161" i="4" s="1"/>
  <c r="G2587" i="4"/>
  <c r="H2246" i="4"/>
  <c r="N2246" i="4" s="1"/>
  <c r="F2672" i="4"/>
  <c r="H2238" i="4"/>
  <c r="N2238" i="4" s="1"/>
  <c r="F2664" i="4"/>
  <c r="H2152" i="4"/>
  <c r="N2152" i="4" s="1"/>
  <c r="F2578" i="4"/>
  <c r="H2159" i="4"/>
  <c r="N2159" i="4" s="1"/>
  <c r="F2585" i="4"/>
  <c r="H2231" i="4"/>
  <c r="N2231" i="4" s="1"/>
  <c r="F2657" i="4"/>
  <c r="H2145" i="4"/>
  <c r="N2145" i="4" s="1"/>
  <c r="G2571" i="4"/>
  <c r="H2191" i="4"/>
  <c r="N2191" i="4" s="1"/>
  <c r="F2617" i="4"/>
  <c r="H2195" i="4"/>
  <c r="N2195" i="4" s="1"/>
  <c r="G2621" i="4"/>
  <c r="H2183" i="4"/>
  <c r="N2183" i="4" s="1"/>
  <c r="F2609" i="4"/>
  <c r="H2150" i="4"/>
  <c r="N2150" i="4" s="1"/>
  <c r="G2576" i="4"/>
  <c r="H2235" i="4"/>
  <c r="N2235" i="4" s="1"/>
  <c r="F2661" i="4"/>
  <c r="H2282" i="4"/>
  <c r="N2282" i="4" s="1"/>
  <c r="F2708" i="4"/>
  <c r="H2260" i="4"/>
  <c r="N2260" i="4" s="1"/>
  <c r="F2686" i="4"/>
  <c r="H2224" i="4"/>
  <c r="N2224" i="4" s="1"/>
  <c r="F2650" i="4"/>
  <c r="H2237" i="4"/>
  <c r="N2237" i="4" s="1"/>
  <c r="F2663" i="4"/>
  <c r="H2261" i="4"/>
  <c r="N2261" i="4" s="1"/>
  <c r="F2687" i="4"/>
  <c r="H2171" i="4"/>
  <c r="N2171" i="4" s="1"/>
  <c r="F2597" i="4"/>
  <c r="H2239" i="4"/>
  <c r="N2239" i="4" s="1"/>
  <c r="F2665" i="4"/>
  <c r="H2281" i="4"/>
  <c r="N2281" i="4" s="1"/>
  <c r="F2707" i="4"/>
  <c r="H2220" i="4"/>
  <c r="N2220" i="4" s="1"/>
  <c r="F2646" i="4"/>
  <c r="H2243" i="4"/>
  <c r="N2243" i="4" s="1"/>
  <c r="F2669" i="4"/>
  <c r="H2172" i="4"/>
  <c r="N2172" i="4" s="1"/>
  <c r="F2598" i="4"/>
  <c r="H2234" i="4"/>
  <c r="N2234" i="4" s="1"/>
  <c r="G2660" i="4"/>
  <c r="H2568" i="4"/>
  <c r="H2241" i="4"/>
  <c r="N2241" i="4" s="1"/>
  <c r="F2667" i="4"/>
  <c r="H2225" i="4"/>
  <c r="N2225" i="4" s="1"/>
  <c r="F2651" i="4"/>
  <c r="H2165" i="4"/>
  <c r="N2165" i="4" s="1"/>
  <c r="F2591" i="4"/>
  <c r="H2221" i="4"/>
  <c r="N2221" i="4" s="1"/>
  <c r="F2647" i="4"/>
  <c r="H2252" i="4"/>
  <c r="N2252" i="4" s="1"/>
  <c r="F2678" i="4"/>
  <c r="H2158" i="4"/>
  <c r="N2158" i="4" s="1"/>
  <c r="F2584" i="4"/>
  <c r="H2173" i="4"/>
  <c r="N2173" i="4" s="1"/>
  <c r="G2599" i="4"/>
  <c r="H2280" i="4"/>
  <c r="N2280" i="4" s="1"/>
  <c r="F2706" i="4"/>
  <c r="H2228" i="4"/>
  <c r="N2228" i="4" s="1"/>
  <c r="F2654" i="4"/>
  <c r="H2278" i="4"/>
  <c r="N2278" i="4" s="1"/>
  <c r="F2704" i="4"/>
  <c r="H2270" i="4"/>
  <c r="N2270" i="4" s="1"/>
  <c r="F2696" i="4"/>
  <c r="H2153" i="4"/>
  <c r="N2153" i="4" s="1"/>
  <c r="G2579" i="4"/>
  <c r="H2284" i="4"/>
  <c r="N2284" i="4" s="1"/>
  <c r="F2710" i="4"/>
  <c r="H2168" i="4"/>
  <c r="N2168" i="4" s="1"/>
  <c r="F2594" i="4"/>
  <c r="H2258" i="4"/>
  <c r="N2258" i="4" s="1"/>
  <c r="F2684" i="4"/>
  <c r="H2253" i="4"/>
  <c r="N2253" i="4" s="1"/>
  <c r="F2679" i="4"/>
  <c r="H2283" i="4"/>
  <c r="N2283" i="4" s="1"/>
  <c r="F2709" i="4"/>
  <c r="H2147" i="4"/>
  <c r="N2147" i="4" s="1"/>
  <c r="F2573" i="4"/>
  <c r="H2157" i="4"/>
  <c r="N2157" i="4" s="1"/>
  <c r="F2583" i="4"/>
  <c r="H2142" i="4"/>
  <c r="H1729" i="4"/>
  <c r="N1729" i="4" s="1"/>
  <c r="F2155" i="4"/>
  <c r="H1772" i="4"/>
  <c r="N1772" i="4" s="1"/>
  <c r="G2198" i="4"/>
  <c r="H1822" i="4"/>
  <c r="N1822" i="4" s="1"/>
  <c r="G2248" i="4"/>
  <c r="H1785" i="4"/>
  <c r="N1785" i="4" s="1"/>
  <c r="G2211" i="4"/>
  <c r="H1821" i="4"/>
  <c r="N1821" i="4" s="1"/>
  <c r="G2247" i="4"/>
  <c r="H1825" i="4"/>
  <c r="N1825" i="4" s="1"/>
  <c r="G2251" i="4"/>
  <c r="H1814" i="4"/>
  <c r="N1814" i="4" s="1"/>
  <c r="G2240" i="4"/>
  <c r="H1797" i="4"/>
  <c r="N1797" i="4" s="1"/>
  <c r="G2223" i="4"/>
  <c r="H1791" i="4"/>
  <c r="N1791" i="4" s="1"/>
  <c r="G2217" i="4"/>
  <c r="H1768" i="4"/>
  <c r="N1768" i="4" s="1"/>
  <c r="G2194" i="4"/>
  <c r="H1828" i="4"/>
  <c r="N1828" i="4" s="1"/>
  <c r="H1725" i="4"/>
  <c r="N1725" i="4" s="1"/>
  <c r="H1716" i="4"/>
  <c r="H1726" i="4"/>
  <c r="N1726" i="4" s="1"/>
  <c r="H1300" i="4"/>
  <c r="N1300" i="4" s="1"/>
  <c r="H1303" i="4"/>
  <c r="N1303" i="4" s="1"/>
  <c r="N1290" i="4"/>
  <c r="O946" i="4"/>
  <c r="P946" i="4" s="1"/>
  <c r="E1372" i="4"/>
  <c r="E1798" i="4" s="1"/>
  <c r="E2224" i="4" s="1"/>
  <c r="E2650" i="4" s="1"/>
  <c r="E3076" i="4" s="1"/>
  <c r="E943" i="4"/>
  <c r="E1369" i="4" s="1"/>
  <c r="E1795" i="4" s="1"/>
  <c r="E2221" i="4" s="1"/>
  <c r="E2647" i="4" s="1"/>
  <c r="E3073" i="4" s="1"/>
  <c r="H2687" i="4" l="1"/>
  <c r="N2687" i="4" s="1"/>
  <c r="F3113" i="4"/>
  <c r="H3113" i="4" s="1"/>
  <c r="N3113" i="4" s="1"/>
  <c r="H2672" i="4"/>
  <c r="N2672" i="4" s="1"/>
  <c r="F3098" i="4"/>
  <c r="H3098" i="4" s="1"/>
  <c r="N3098" i="4" s="1"/>
  <c r="H2704" i="4"/>
  <c r="N2704" i="4" s="1"/>
  <c r="F3130" i="4"/>
  <c r="H3130" i="4" s="1"/>
  <c r="N3130" i="4" s="1"/>
  <c r="H2667" i="4"/>
  <c r="N2667" i="4" s="1"/>
  <c r="F3093" i="4"/>
  <c r="H3093" i="4" s="1"/>
  <c r="N3093" i="4" s="1"/>
  <c r="H2669" i="4"/>
  <c r="N2669" i="4" s="1"/>
  <c r="F3095" i="4"/>
  <c r="H3095" i="4" s="1"/>
  <c r="N3095" i="4" s="1"/>
  <c r="H2665" i="4"/>
  <c r="N2665" i="4" s="1"/>
  <c r="F3091" i="4"/>
  <c r="H3091" i="4" s="1"/>
  <c r="N3091" i="4" s="1"/>
  <c r="H2663" i="4"/>
  <c r="N2663" i="4" s="1"/>
  <c r="F3089" i="4"/>
  <c r="H3089" i="4" s="1"/>
  <c r="N3089" i="4" s="1"/>
  <c r="H2708" i="4"/>
  <c r="N2708" i="4" s="1"/>
  <c r="F3134" i="4"/>
  <c r="H3134" i="4" s="1"/>
  <c r="N3134" i="4" s="1"/>
  <c r="H2609" i="4"/>
  <c r="N2609" i="4" s="1"/>
  <c r="F3035" i="4"/>
  <c r="H3035" i="4" s="1"/>
  <c r="N3035" i="4" s="1"/>
  <c r="H2571" i="4"/>
  <c r="N2571" i="4" s="1"/>
  <c r="G2997" i="4"/>
  <c r="H2997" i="4" s="1"/>
  <c r="N2997" i="4" s="1"/>
  <c r="H2578" i="4"/>
  <c r="N2578" i="4" s="1"/>
  <c r="F3004" i="4"/>
  <c r="H3004" i="4" s="1"/>
  <c r="N3004" i="4" s="1"/>
  <c r="H2587" i="4"/>
  <c r="N2587" i="4" s="1"/>
  <c r="G3013" i="4"/>
  <c r="H3013" i="4" s="1"/>
  <c r="N3013" i="4" s="1"/>
  <c r="H2683" i="4"/>
  <c r="N2683" i="4" s="1"/>
  <c r="F3109" i="4"/>
  <c r="H3109" i="4" s="1"/>
  <c r="N3109" i="4" s="1"/>
  <c r="H2604" i="4"/>
  <c r="N2604" i="4" s="1"/>
  <c r="F3030" i="4"/>
  <c r="H3030" i="4" s="1"/>
  <c r="N3030" i="4" s="1"/>
  <c r="H2586" i="4"/>
  <c r="N2586" i="4" s="1"/>
  <c r="F3012" i="4"/>
  <c r="H3012" i="4" s="1"/>
  <c r="N3012" i="4" s="1"/>
  <c r="H2607" i="4"/>
  <c r="N2607" i="4" s="1"/>
  <c r="G3033" i="4"/>
  <c r="H3033" i="4" s="1"/>
  <c r="N3033" i="4" s="1"/>
  <c r="H2633" i="4"/>
  <c r="N2633" i="4" s="1"/>
  <c r="G3059" i="4"/>
  <c r="H3059" i="4" s="1"/>
  <c r="N3059" i="4" s="1"/>
  <c r="H2697" i="4"/>
  <c r="N2697" i="4" s="1"/>
  <c r="F3123" i="4"/>
  <c r="H3123" i="4" s="1"/>
  <c r="N3123" i="4" s="1"/>
  <c r="H2627" i="4"/>
  <c r="N2627" i="4" s="1"/>
  <c r="F3053" i="4"/>
  <c r="H3053" i="4" s="1"/>
  <c r="N3053" i="4" s="1"/>
  <c r="H2707" i="4"/>
  <c r="N2707" i="4" s="1"/>
  <c r="F3133" i="4"/>
  <c r="H3133" i="4" s="1"/>
  <c r="N3133" i="4" s="1"/>
  <c r="H2617" i="4"/>
  <c r="N2617" i="4" s="1"/>
  <c r="F3043" i="4"/>
  <c r="H3043" i="4" s="1"/>
  <c r="N3043" i="4" s="1"/>
  <c r="H2570" i="4"/>
  <c r="N2570" i="4" s="1"/>
  <c r="F2996" i="4"/>
  <c r="H2996" i="4" s="1"/>
  <c r="N2996" i="4" s="1"/>
  <c r="H2710" i="4"/>
  <c r="N2710" i="4" s="1"/>
  <c r="F3136" i="4"/>
  <c r="H3136" i="4" s="1"/>
  <c r="N3136" i="4" s="1"/>
  <c r="H2647" i="4"/>
  <c r="N2647" i="4" s="1"/>
  <c r="F3073" i="4"/>
  <c r="H3073" i="4" s="1"/>
  <c r="N3073" i="4" s="1"/>
  <c r="H2573" i="4"/>
  <c r="N2573" i="4" s="1"/>
  <c r="F2999" i="4"/>
  <c r="H2999" i="4" s="1"/>
  <c r="N2999" i="4" s="1"/>
  <c r="H2684" i="4"/>
  <c r="N2684" i="4" s="1"/>
  <c r="F3110" i="4"/>
  <c r="H3110" i="4" s="1"/>
  <c r="N3110" i="4" s="1"/>
  <c r="H2579" i="4"/>
  <c r="N2579" i="4" s="1"/>
  <c r="G3005" i="4"/>
  <c r="H3005" i="4" s="1"/>
  <c r="N3005" i="4" s="1"/>
  <c r="H2654" i="4"/>
  <c r="N2654" i="4" s="1"/>
  <c r="F3080" i="4"/>
  <c r="H3080" i="4" s="1"/>
  <c r="N3080" i="4" s="1"/>
  <c r="H2584" i="4"/>
  <c r="N2584" i="4" s="1"/>
  <c r="F3010" i="4"/>
  <c r="H3010" i="4" s="1"/>
  <c r="N3010" i="4" s="1"/>
  <c r="H2591" i="4"/>
  <c r="N2591" i="4" s="1"/>
  <c r="F3017" i="4"/>
  <c r="H3017" i="4" s="1"/>
  <c r="N3017" i="4" s="1"/>
  <c r="H2598" i="4"/>
  <c r="N2598" i="4" s="1"/>
  <c r="F3024" i="4"/>
  <c r="H3024" i="4" s="1"/>
  <c r="N3024" i="4" s="1"/>
  <c r="H2686" i="4"/>
  <c r="N2686" i="4" s="1"/>
  <c r="F3112" i="4"/>
  <c r="H3112" i="4" s="1"/>
  <c r="N3112" i="4" s="1"/>
  <c r="H2585" i="4"/>
  <c r="N2585" i="4" s="1"/>
  <c r="F3011" i="4"/>
  <c r="H3011" i="4" s="1"/>
  <c r="N3011" i="4" s="1"/>
  <c r="H2695" i="4"/>
  <c r="N2695" i="4" s="1"/>
  <c r="F3121" i="4"/>
  <c r="H3121" i="4" s="1"/>
  <c r="N3121" i="4" s="1"/>
  <c r="H2691" i="4"/>
  <c r="N2691" i="4" s="1"/>
  <c r="F3117" i="4"/>
  <c r="H3117" i="4" s="1"/>
  <c r="N3117" i="4" s="1"/>
  <c r="H2653" i="4"/>
  <c r="N2653" i="4" s="1"/>
  <c r="F3079" i="4"/>
  <c r="H3079" i="4" s="1"/>
  <c r="N3079" i="4" s="1"/>
  <c r="H2699" i="4"/>
  <c r="N2699" i="4" s="1"/>
  <c r="F3125" i="4"/>
  <c r="H3125" i="4" s="1"/>
  <c r="N3125" i="4" s="1"/>
  <c r="H2676" i="4"/>
  <c r="N2676" i="4" s="1"/>
  <c r="F3102" i="4"/>
  <c r="H3102" i="4" s="1"/>
  <c r="N3102" i="4" s="1"/>
  <c r="N2994" i="4"/>
  <c r="H2583" i="4"/>
  <c r="N2583" i="4" s="1"/>
  <c r="F3009" i="4"/>
  <c r="H3009" i="4" s="1"/>
  <c r="N3009" i="4" s="1"/>
  <c r="H2599" i="4"/>
  <c r="N2599" i="4" s="1"/>
  <c r="G3025" i="4"/>
  <c r="H3025" i="4" s="1"/>
  <c r="N3025" i="4" s="1"/>
  <c r="H2660" i="4"/>
  <c r="N2660" i="4" s="1"/>
  <c r="G3086" i="4"/>
  <c r="H3086" i="4" s="1"/>
  <c r="N3086" i="4" s="1"/>
  <c r="H2646" i="4"/>
  <c r="N2646" i="4" s="1"/>
  <c r="F3072" i="4"/>
  <c r="H3072" i="4" s="1"/>
  <c r="N3072" i="4" s="1"/>
  <c r="H2597" i="4"/>
  <c r="N2597" i="4" s="1"/>
  <c r="F3023" i="4"/>
  <c r="H3023" i="4" s="1"/>
  <c r="N3023" i="4" s="1"/>
  <c r="H2650" i="4"/>
  <c r="N2650" i="4" s="1"/>
  <c r="F3076" i="4"/>
  <c r="H3076" i="4" s="1"/>
  <c r="N3076" i="4" s="1"/>
  <c r="H2661" i="4"/>
  <c r="N2661" i="4" s="1"/>
  <c r="F3087" i="4"/>
  <c r="H3087" i="4" s="1"/>
  <c r="N3087" i="4" s="1"/>
  <c r="H2621" i="4"/>
  <c r="N2621" i="4" s="1"/>
  <c r="G3047" i="4"/>
  <c r="H3047" i="4" s="1"/>
  <c r="N3047" i="4" s="1"/>
  <c r="H2657" i="4"/>
  <c r="N2657" i="4" s="1"/>
  <c r="F3083" i="4"/>
  <c r="H3083" i="4" s="1"/>
  <c r="N3083" i="4" s="1"/>
  <c r="H2664" i="4"/>
  <c r="N2664" i="4" s="1"/>
  <c r="F3090" i="4"/>
  <c r="H3090" i="4" s="1"/>
  <c r="N3090" i="4" s="1"/>
  <c r="H2680" i="4"/>
  <c r="N2680" i="4" s="1"/>
  <c r="G3106" i="4"/>
  <c r="H3106" i="4" s="1"/>
  <c r="N3106" i="4" s="1"/>
  <c r="H2688" i="4"/>
  <c r="N2688" i="4" s="1"/>
  <c r="F3114" i="4"/>
  <c r="H3114" i="4" s="1"/>
  <c r="N3114" i="4" s="1"/>
  <c r="H2698" i="4"/>
  <c r="N2698" i="4" s="1"/>
  <c r="F3124" i="4"/>
  <c r="H3124" i="4" s="1"/>
  <c r="N3124" i="4" s="1"/>
  <c r="H2606" i="4"/>
  <c r="N2606" i="4" s="1"/>
  <c r="F3032" i="4"/>
  <c r="H3032" i="4" s="1"/>
  <c r="N3032" i="4" s="1"/>
  <c r="H2648" i="4"/>
  <c r="N2648" i="4" s="1"/>
  <c r="G3074" i="4"/>
  <c r="H3074" i="4" s="1"/>
  <c r="N3074" i="4" s="1"/>
  <c r="H2592" i="4"/>
  <c r="N2592" i="4" s="1"/>
  <c r="F3018" i="4"/>
  <c r="H3018" i="4" s="1"/>
  <c r="N3018" i="4" s="1"/>
  <c r="H2656" i="4"/>
  <c r="N2656" i="4" s="1"/>
  <c r="G3082" i="4"/>
  <c r="H3082" i="4" s="1"/>
  <c r="N3082" i="4" s="1"/>
  <c r="H2577" i="4"/>
  <c r="N2577" i="4" s="1"/>
  <c r="F3003" i="4"/>
  <c r="H3003" i="4" s="1"/>
  <c r="N3003" i="4" s="1"/>
  <c r="H2576" i="4"/>
  <c r="N2576" i="4" s="1"/>
  <c r="G3002" i="4"/>
  <c r="H3002" i="4" s="1"/>
  <c r="N3002" i="4" s="1"/>
  <c r="H2618" i="4"/>
  <c r="N2618" i="4" s="1"/>
  <c r="G3044" i="4"/>
  <c r="H3044" i="4" s="1"/>
  <c r="N3044" i="4" s="1"/>
  <c r="H2679" i="4"/>
  <c r="N2679" i="4" s="1"/>
  <c r="F3105" i="4"/>
  <c r="H3105" i="4" s="1"/>
  <c r="N3105" i="4" s="1"/>
  <c r="H2709" i="4"/>
  <c r="N2709" i="4" s="1"/>
  <c r="F3135" i="4"/>
  <c r="H3135" i="4" s="1"/>
  <c r="N3135" i="4" s="1"/>
  <c r="H2594" i="4"/>
  <c r="N2594" i="4" s="1"/>
  <c r="F3020" i="4"/>
  <c r="H3020" i="4" s="1"/>
  <c r="N3020" i="4" s="1"/>
  <c r="H2696" i="4"/>
  <c r="N2696" i="4" s="1"/>
  <c r="F3122" i="4"/>
  <c r="H3122" i="4" s="1"/>
  <c r="N3122" i="4" s="1"/>
  <c r="H2706" i="4"/>
  <c r="N2706" i="4" s="1"/>
  <c r="F3132" i="4"/>
  <c r="H3132" i="4" s="1"/>
  <c r="N3132" i="4" s="1"/>
  <c r="H2678" i="4"/>
  <c r="N2678" i="4" s="1"/>
  <c r="F3104" i="4"/>
  <c r="H3104" i="4" s="1"/>
  <c r="N3104" i="4" s="1"/>
  <c r="H2651" i="4"/>
  <c r="N2651" i="4" s="1"/>
  <c r="F3077" i="4"/>
  <c r="H3077" i="4" s="1"/>
  <c r="N3077" i="4" s="1"/>
  <c r="H2223" i="4"/>
  <c r="N2223" i="4" s="1"/>
  <c r="G2649" i="4"/>
  <c r="H2247" i="4"/>
  <c r="N2247" i="4" s="1"/>
  <c r="G2673" i="4"/>
  <c r="H2198" i="4"/>
  <c r="N2198" i="4" s="1"/>
  <c r="G2624" i="4"/>
  <c r="N2568" i="4"/>
  <c r="H2194" i="4"/>
  <c r="N2194" i="4" s="1"/>
  <c r="G2620" i="4"/>
  <c r="H2240" i="4"/>
  <c r="N2240" i="4" s="1"/>
  <c r="G2666" i="4"/>
  <c r="H2211" i="4"/>
  <c r="N2211" i="4" s="1"/>
  <c r="G2637" i="4"/>
  <c r="H2155" i="4"/>
  <c r="N2155" i="4" s="1"/>
  <c r="F2581" i="4"/>
  <c r="H2217" i="4"/>
  <c r="N2217" i="4" s="1"/>
  <c r="G2643" i="4"/>
  <c r="H2251" i="4"/>
  <c r="N2251" i="4" s="1"/>
  <c r="G2677" i="4"/>
  <c r="H2248" i="4"/>
  <c r="N2248" i="4" s="1"/>
  <c r="G2674" i="4"/>
  <c r="N2142" i="4"/>
  <c r="N1716" i="4"/>
  <c r="O1369" i="4"/>
  <c r="P1369" i="4" s="1"/>
  <c r="O1372" i="4"/>
  <c r="P1372" i="4" s="1"/>
  <c r="H2643" i="4" l="1"/>
  <c r="N2643" i="4" s="1"/>
  <c r="G3069" i="4"/>
  <c r="H3069" i="4" s="1"/>
  <c r="N3069" i="4" s="1"/>
  <c r="H2666" i="4"/>
  <c r="N2666" i="4" s="1"/>
  <c r="G3092" i="4"/>
  <c r="H3092" i="4" s="1"/>
  <c r="N3092" i="4" s="1"/>
  <c r="H2674" i="4"/>
  <c r="N2674" i="4" s="1"/>
  <c r="G3100" i="4"/>
  <c r="H3100" i="4" s="1"/>
  <c r="N3100" i="4" s="1"/>
  <c r="H2581" i="4"/>
  <c r="N2581" i="4" s="1"/>
  <c r="F3007" i="4"/>
  <c r="H3007" i="4" s="1"/>
  <c r="N3007" i="4" s="1"/>
  <c r="H2620" i="4"/>
  <c r="N2620" i="4" s="1"/>
  <c r="G3046" i="4"/>
  <c r="H3046" i="4" s="1"/>
  <c r="N3046" i="4" s="1"/>
  <c r="H2673" i="4"/>
  <c r="N2673" i="4" s="1"/>
  <c r="G3099" i="4"/>
  <c r="H3099" i="4" s="1"/>
  <c r="N3099" i="4" s="1"/>
  <c r="H2649" i="4"/>
  <c r="N2649" i="4" s="1"/>
  <c r="G3075" i="4"/>
  <c r="H3075" i="4" s="1"/>
  <c r="N3075" i="4" s="1"/>
  <c r="H2624" i="4"/>
  <c r="N2624" i="4" s="1"/>
  <c r="G3050" i="4"/>
  <c r="H3050" i="4" s="1"/>
  <c r="N3050" i="4" s="1"/>
  <c r="H2677" i="4"/>
  <c r="N2677" i="4" s="1"/>
  <c r="G3103" i="4"/>
  <c r="H3103" i="4" s="1"/>
  <c r="N3103" i="4" s="1"/>
  <c r="H2637" i="4"/>
  <c r="N2637" i="4" s="1"/>
  <c r="G3063" i="4"/>
  <c r="H3063" i="4" s="1"/>
  <c r="N3063" i="4" s="1"/>
  <c r="G11" i="1"/>
  <c r="R85" i="3"/>
  <c r="S85" i="3" l="1"/>
  <c r="T85" i="3" s="1"/>
  <c r="AL47" i="3"/>
  <c r="Q40" i="3"/>
  <c r="T40" i="3" s="1"/>
  <c r="AK40" i="3"/>
  <c r="AN40" i="3" s="1"/>
  <c r="G40" i="4" s="1"/>
  <c r="N40" i="2" l="1"/>
  <c r="F40" i="4"/>
  <c r="H40" i="4" s="1"/>
  <c r="N85" i="2"/>
  <c r="F85" i="4"/>
  <c r="M473" i="4"/>
  <c r="M427" i="4"/>
  <c r="G853" i="4" s="1"/>
  <c r="G1279" i="4" s="1"/>
  <c r="M428" i="4"/>
  <c r="M40" i="4"/>
  <c r="AK47" i="3"/>
  <c r="AN47" i="3" s="1"/>
  <c r="G47" i="4" s="1"/>
  <c r="R66" i="3"/>
  <c r="T66" i="3" s="1"/>
  <c r="N66" i="2" l="1"/>
  <c r="P66" i="2" s="1"/>
  <c r="S66" i="2" s="1"/>
  <c r="F66" i="4"/>
  <c r="H1279" i="4"/>
  <c r="N1279" i="4" s="1"/>
  <c r="G1705" i="4"/>
  <c r="G2131" i="4" s="1"/>
  <c r="H853" i="4"/>
  <c r="N853" i="4" s="1"/>
  <c r="N428" i="4"/>
  <c r="G854" i="4"/>
  <c r="G1280" i="4" s="1"/>
  <c r="H47" i="4"/>
  <c r="F511" i="4"/>
  <c r="F937" i="4" s="1"/>
  <c r="H85" i="4"/>
  <c r="N85" i="4" s="1"/>
  <c r="P40" i="2"/>
  <c r="S40" i="2" s="1"/>
  <c r="N427" i="4"/>
  <c r="G466" i="4"/>
  <c r="O40" i="4"/>
  <c r="P40" i="4" s="1"/>
  <c r="M47" i="4"/>
  <c r="O47" i="4" s="1"/>
  <c r="P47" i="4" s="1"/>
  <c r="F466" i="4"/>
  <c r="F892" i="4" s="1"/>
  <c r="F1318" i="4" s="1"/>
  <c r="N40" i="4"/>
  <c r="AK66" i="3"/>
  <c r="AK58" i="3"/>
  <c r="AN58" i="3" s="1"/>
  <c r="G58" i="4" s="1"/>
  <c r="AK56" i="3"/>
  <c r="AN56" i="3" s="1"/>
  <c r="G56" i="4" s="1"/>
  <c r="H2131" i="4" l="1"/>
  <c r="N2131" i="4" s="1"/>
  <c r="G2557" i="4"/>
  <c r="F1744" i="4"/>
  <c r="F2170" i="4" s="1"/>
  <c r="F2596" i="4" s="1"/>
  <c r="F3022" i="4" s="1"/>
  <c r="H1705" i="4"/>
  <c r="N1705" i="4" s="1"/>
  <c r="H1280" i="4"/>
  <c r="N1280" i="4" s="1"/>
  <c r="G1706" i="4"/>
  <c r="G2132" i="4" s="1"/>
  <c r="H937" i="4"/>
  <c r="N937" i="4" s="1"/>
  <c r="F1363" i="4"/>
  <c r="F1789" i="4" s="1"/>
  <c r="G892" i="4"/>
  <c r="H854" i="4"/>
  <c r="N854" i="4" s="1"/>
  <c r="H511" i="4"/>
  <c r="N511" i="4" s="1"/>
  <c r="F492" i="4"/>
  <c r="N47" i="4"/>
  <c r="G473" i="4"/>
  <c r="M66" i="4"/>
  <c r="H466" i="4"/>
  <c r="N466" i="4" s="1"/>
  <c r="Q58" i="3"/>
  <c r="T58" i="3" s="1"/>
  <c r="M58" i="4"/>
  <c r="M56" i="4"/>
  <c r="P56" i="3"/>
  <c r="T56" i="3" s="1"/>
  <c r="N58" i="2" l="1"/>
  <c r="P58" i="2" s="1"/>
  <c r="S58" i="2" s="1"/>
  <c r="F58" i="4"/>
  <c r="H58" i="4" s="1"/>
  <c r="N56" i="2"/>
  <c r="F56" i="4"/>
  <c r="H2557" i="4"/>
  <c r="N2557" i="4" s="1"/>
  <c r="G2983" i="4"/>
  <c r="H2132" i="4"/>
  <c r="N2132" i="4" s="1"/>
  <c r="G2558" i="4"/>
  <c r="H1789" i="4"/>
  <c r="N1789" i="4" s="1"/>
  <c r="F2215" i="4"/>
  <c r="H1706" i="4"/>
  <c r="N1706" i="4" s="1"/>
  <c r="H1363" i="4"/>
  <c r="N1363" i="4" s="1"/>
  <c r="H892" i="4"/>
  <c r="N892" i="4" s="1"/>
  <c r="G1318" i="4"/>
  <c r="G1744" i="4" s="1"/>
  <c r="F918" i="4"/>
  <c r="F1344" i="4" s="1"/>
  <c r="O473" i="4"/>
  <c r="P473" i="4" s="1"/>
  <c r="G899" i="4"/>
  <c r="H473" i="4"/>
  <c r="N473" i="4" s="1"/>
  <c r="G484" i="4"/>
  <c r="O58" i="4"/>
  <c r="P58" i="4" s="1"/>
  <c r="G482" i="4"/>
  <c r="O56" i="4"/>
  <c r="P56" i="4" s="1"/>
  <c r="H2983" i="4" l="1"/>
  <c r="N2983" i="4" s="1"/>
  <c r="G3409" i="4"/>
  <c r="H3409" i="4" s="1"/>
  <c r="N3409" i="4" s="1"/>
  <c r="H2558" i="4"/>
  <c r="N2558" i="4" s="1"/>
  <c r="G2984" i="4"/>
  <c r="H2215" i="4"/>
  <c r="N2215" i="4" s="1"/>
  <c r="F2641" i="4"/>
  <c r="H1744" i="4"/>
  <c r="N1744" i="4" s="1"/>
  <c r="G2170" i="4"/>
  <c r="F1770" i="4"/>
  <c r="F2196" i="4" s="1"/>
  <c r="F2622" i="4" s="1"/>
  <c r="F3048" i="4" s="1"/>
  <c r="H1318" i="4"/>
  <c r="N1318" i="4" s="1"/>
  <c r="H899" i="4"/>
  <c r="N899" i="4" s="1"/>
  <c r="G1325" i="4"/>
  <c r="G1751" i="4" s="1"/>
  <c r="G910" i="4"/>
  <c r="G908" i="4"/>
  <c r="G1334" i="4" s="1"/>
  <c r="P56" i="2"/>
  <c r="S56" i="2" s="1"/>
  <c r="F482" i="4"/>
  <c r="F908" i="4" s="1"/>
  <c r="F1334" i="4" s="1"/>
  <c r="H56" i="4"/>
  <c r="N56" i="4" s="1"/>
  <c r="F484" i="4"/>
  <c r="F910" i="4" s="1"/>
  <c r="N58" i="4"/>
  <c r="H2984" i="4" l="1"/>
  <c r="N2984" i="4" s="1"/>
  <c r="G3410" i="4"/>
  <c r="H3410" i="4" s="1"/>
  <c r="N3410" i="4" s="1"/>
  <c r="H2641" i="4"/>
  <c r="N2641" i="4" s="1"/>
  <c r="F3067" i="4"/>
  <c r="H3067" i="4" s="1"/>
  <c r="N3067" i="4" s="1"/>
  <c r="H2170" i="4"/>
  <c r="N2170" i="4" s="1"/>
  <c r="G2596" i="4"/>
  <c r="H1751" i="4"/>
  <c r="N1751" i="4" s="1"/>
  <c r="G2177" i="4"/>
  <c r="F1760" i="4"/>
  <c r="F2186" i="4" s="1"/>
  <c r="F2612" i="4" s="1"/>
  <c r="G1760" i="4"/>
  <c r="G2186" i="4" s="1"/>
  <c r="G2612" i="4" s="1"/>
  <c r="G3038" i="4" s="1"/>
  <c r="H1325" i="4"/>
  <c r="N1325" i="4" s="1"/>
  <c r="H1334" i="4"/>
  <c r="N1334" i="4" s="1"/>
  <c r="H910" i="4"/>
  <c r="N910" i="4" s="1"/>
  <c r="F1336" i="4"/>
  <c r="O910" i="4"/>
  <c r="P910" i="4" s="1"/>
  <c r="G1336" i="4"/>
  <c r="G1762" i="4" s="1"/>
  <c r="G2188" i="4" s="1"/>
  <c r="G2614" i="4" s="1"/>
  <c r="G3040" i="4" s="1"/>
  <c r="H908" i="4"/>
  <c r="N908" i="4" s="1"/>
  <c r="H484" i="4"/>
  <c r="N484" i="4" s="1"/>
  <c r="H482" i="4"/>
  <c r="N482" i="4" s="1"/>
  <c r="H2612" i="4" l="1"/>
  <c r="N2612" i="4" s="1"/>
  <c r="F3038" i="4"/>
  <c r="H3038" i="4" s="1"/>
  <c r="N3038" i="4" s="1"/>
  <c r="H2596" i="4"/>
  <c r="N2596" i="4" s="1"/>
  <c r="G3022" i="4"/>
  <c r="H3022" i="4" s="1"/>
  <c r="N3022" i="4" s="1"/>
  <c r="H2177" i="4"/>
  <c r="N2177" i="4" s="1"/>
  <c r="G2603" i="4"/>
  <c r="H2186" i="4"/>
  <c r="N2186" i="4" s="1"/>
  <c r="H1760" i="4"/>
  <c r="N1760" i="4" s="1"/>
  <c r="F1762" i="4"/>
  <c r="O1336" i="4"/>
  <c r="P1336" i="4" s="1"/>
  <c r="H1336" i="4"/>
  <c r="N1336" i="4" s="1"/>
  <c r="H2603" i="4" l="1"/>
  <c r="N2603" i="4" s="1"/>
  <c r="G3029" i="4"/>
  <c r="H3029" i="4" s="1"/>
  <c r="N3029" i="4" s="1"/>
  <c r="H1762" i="4"/>
  <c r="N1762" i="4" s="1"/>
  <c r="F2188" i="4"/>
  <c r="AL99" i="3"/>
  <c r="AN99" i="3" s="1"/>
  <c r="G99" i="4" s="1"/>
  <c r="H2188" i="4" l="1"/>
  <c r="N2188" i="4" s="1"/>
  <c r="F2614" i="4"/>
  <c r="G525" i="4"/>
  <c r="M525" i="4"/>
  <c r="H2614" i="4" l="1"/>
  <c r="N2614" i="4" s="1"/>
  <c r="F3040" i="4"/>
  <c r="H3040" i="4" s="1"/>
  <c r="N3040" i="4" s="1"/>
  <c r="G951" i="4"/>
  <c r="G1377" i="4" s="1"/>
  <c r="Q112" i="3"/>
  <c r="G1803" i="4" l="1"/>
  <c r="G2229" i="4" s="1"/>
  <c r="G2655" i="4" s="1"/>
  <c r="G3081" i="4" s="1"/>
  <c r="AM112" i="3"/>
  <c r="AN112" i="3" s="1"/>
  <c r="G112" i="4" s="1"/>
  <c r="R112" i="3"/>
  <c r="T112" i="3" s="1"/>
  <c r="F112" i="4" l="1"/>
  <c r="N112" i="2"/>
  <c r="O112" i="4"/>
  <c r="P112" i="4" s="1"/>
  <c r="AM106" i="3"/>
  <c r="AN106" i="3" s="1"/>
  <c r="G106" i="4" s="1"/>
  <c r="S106" i="3"/>
  <c r="T106" i="3" s="1"/>
  <c r="AL102" i="3"/>
  <c r="AN102" i="3" s="1"/>
  <c r="G102" i="4" s="1"/>
  <c r="R102" i="3"/>
  <c r="T102" i="3" s="1"/>
  <c r="N106" i="2" l="1"/>
  <c r="F106" i="4"/>
  <c r="N102" i="2"/>
  <c r="P102" i="2" s="1"/>
  <c r="S102" i="2" s="1"/>
  <c r="F102" i="4"/>
  <c r="G538" i="4"/>
  <c r="H112" i="4"/>
  <c r="N112" i="4" s="1"/>
  <c r="O102" i="4"/>
  <c r="P102" i="4" s="1"/>
  <c r="G532" i="4"/>
  <c r="F538" i="4"/>
  <c r="F964" i="4" s="1"/>
  <c r="F1390" i="4" s="1"/>
  <c r="P112" i="2"/>
  <c r="S112" i="2" s="1"/>
  <c r="M528" i="4"/>
  <c r="Q99" i="3"/>
  <c r="T99" i="3" s="1"/>
  <c r="N99" i="2" l="1"/>
  <c r="F99" i="4"/>
  <c r="H99" i="4" s="1"/>
  <c r="F1816" i="4"/>
  <c r="F2242" i="4" s="1"/>
  <c r="F2668" i="4" s="1"/>
  <c r="F3094" i="4" s="1"/>
  <c r="G958" i="4"/>
  <c r="G1384" i="4" s="1"/>
  <c r="G964" i="4"/>
  <c r="G528" i="4"/>
  <c r="O538" i="4"/>
  <c r="P538" i="4" s="1"/>
  <c r="H538" i="4"/>
  <c r="N538" i="4" s="1"/>
  <c r="F532" i="4"/>
  <c r="F958" i="4" s="1"/>
  <c r="H106" i="4"/>
  <c r="N106" i="4" s="1"/>
  <c r="H102" i="4"/>
  <c r="N102" i="4" s="1"/>
  <c r="F528" i="4"/>
  <c r="F954" i="4" s="1"/>
  <c r="F1380" i="4" s="1"/>
  <c r="O528" i="4"/>
  <c r="P528" i="4" s="1"/>
  <c r="G1810" i="4" l="1"/>
  <c r="G2236" i="4" s="1"/>
  <c r="G2662" i="4" s="1"/>
  <c r="G3088" i="4" s="1"/>
  <c r="F1806" i="4"/>
  <c r="F2232" i="4" s="1"/>
  <c r="H958" i="4"/>
  <c r="N958" i="4" s="1"/>
  <c r="F1384" i="4"/>
  <c r="F1810" i="4" s="1"/>
  <c r="F2236" i="4" s="1"/>
  <c r="H964" i="4"/>
  <c r="N964" i="4" s="1"/>
  <c r="G1390" i="4"/>
  <c r="G1816" i="4" s="1"/>
  <c r="G2242" i="4" s="1"/>
  <c r="G954" i="4"/>
  <c r="G1380" i="4" s="1"/>
  <c r="G1806" i="4" s="1"/>
  <c r="G2232" i="4" s="1"/>
  <c r="G2658" i="4" s="1"/>
  <c r="G3084" i="4" s="1"/>
  <c r="H528" i="4"/>
  <c r="N528" i="4" s="1"/>
  <c r="H532" i="4"/>
  <c r="N532" i="4" s="1"/>
  <c r="F525" i="4"/>
  <c r="F951" i="4" s="1"/>
  <c r="N99" i="4"/>
  <c r="AM67" i="3"/>
  <c r="AN67" i="3" s="1"/>
  <c r="G67" i="4" s="1"/>
  <c r="H1816" i="4" l="1"/>
  <c r="N1816" i="4" s="1"/>
  <c r="H2232" i="4"/>
  <c r="N2232" i="4" s="1"/>
  <c r="F2658" i="4"/>
  <c r="H2236" i="4"/>
  <c r="N2236" i="4" s="1"/>
  <c r="F2662" i="4"/>
  <c r="H2242" i="4"/>
  <c r="N2242" i="4" s="1"/>
  <c r="G2668" i="4"/>
  <c r="H1806" i="4"/>
  <c r="N1806" i="4" s="1"/>
  <c r="H1810" i="4"/>
  <c r="N1810" i="4" s="1"/>
  <c r="H1384" i="4"/>
  <c r="N1384" i="4" s="1"/>
  <c r="H1380" i="4"/>
  <c r="N1380" i="4" s="1"/>
  <c r="H1390" i="4"/>
  <c r="N1390" i="4" s="1"/>
  <c r="H954" i="4"/>
  <c r="N954" i="4" s="1"/>
  <c r="H951" i="4"/>
  <c r="N951" i="4" s="1"/>
  <c r="F1377" i="4"/>
  <c r="F1803" i="4" s="1"/>
  <c r="H525" i="4"/>
  <c r="N525" i="4" s="1"/>
  <c r="S67" i="3"/>
  <c r="T67" i="3" s="1"/>
  <c r="AL66" i="3"/>
  <c r="AN66" i="3" s="1"/>
  <c r="G66" i="4" s="1"/>
  <c r="AL63" i="3"/>
  <c r="AN63" i="3" s="1"/>
  <c r="G63" i="4" s="1"/>
  <c r="N67" i="2" l="1"/>
  <c r="F67" i="4"/>
  <c r="H2658" i="4"/>
  <c r="N2658" i="4" s="1"/>
  <c r="F3084" i="4"/>
  <c r="H3084" i="4" s="1"/>
  <c r="N3084" i="4" s="1"/>
  <c r="H2668" i="4"/>
  <c r="N2668" i="4" s="1"/>
  <c r="G3094" i="4"/>
  <c r="H3094" i="4" s="1"/>
  <c r="N3094" i="4" s="1"/>
  <c r="H2662" i="4"/>
  <c r="N2662" i="4" s="1"/>
  <c r="F3088" i="4"/>
  <c r="H3088" i="4" s="1"/>
  <c r="N3088" i="4" s="1"/>
  <c r="H1803" i="4"/>
  <c r="N1803" i="4" s="1"/>
  <c r="F2229" i="4"/>
  <c r="H1377" i="4"/>
  <c r="N1377" i="4" s="1"/>
  <c r="G492" i="4"/>
  <c r="AL431" i="3"/>
  <c r="O67" i="4"/>
  <c r="P67" i="4" s="1"/>
  <c r="G493" i="4"/>
  <c r="M489" i="4"/>
  <c r="M492" i="4"/>
  <c r="Q57" i="3"/>
  <c r="T57" i="3" s="1"/>
  <c r="F57" i="4" l="1"/>
  <c r="N57" i="2"/>
  <c r="H2229" i="4"/>
  <c r="N2229" i="4" s="1"/>
  <c r="F2655" i="4"/>
  <c r="G919" i="4"/>
  <c r="H492" i="4"/>
  <c r="N492" i="4" s="1"/>
  <c r="G918" i="4"/>
  <c r="O66" i="4"/>
  <c r="P66" i="4" s="1"/>
  <c r="H66" i="4"/>
  <c r="N66" i="4" s="1"/>
  <c r="O492" i="4"/>
  <c r="P492" i="4" s="1"/>
  <c r="G489" i="4"/>
  <c r="H63" i="4"/>
  <c r="N63" i="4" s="1"/>
  <c r="P67" i="2"/>
  <c r="S67" i="2" s="1"/>
  <c r="H67" i="4"/>
  <c r="N67" i="4" s="1"/>
  <c r="F493" i="4"/>
  <c r="F919" i="4" s="1"/>
  <c r="H57" i="4"/>
  <c r="AK45" i="3"/>
  <c r="AN45" i="3" s="1"/>
  <c r="G45" i="4" s="1"/>
  <c r="H74" i="3"/>
  <c r="G74" i="3"/>
  <c r="H2655" i="4" l="1"/>
  <c r="N2655" i="4" s="1"/>
  <c r="F3081" i="4"/>
  <c r="H3081" i="4" s="1"/>
  <c r="N3081" i="4" s="1"/>
  <c r="G1345" i="4"/>
  <c r="O919" i="4"/>
  <c r="P919" i="4" s="1"/>
  <c r="H919" i="4"/>
  <c r="N919" i="4" s="1"/>
  <c r="F1345" i="4"/>
  <c r="H918" i="4"/>
  <c r="N918" i="4" s="1"/>
  <c r="G1344" i="4"/>
  <c r="G1770" i="4" s="1"/>
  <c r="H489" i="4"/>
  <c r="N489" i="4" s="1"/>
  <c r="G915" i="4"/>
  <c r="M74" i="2"/>
  <c r="H45" i="4"/>
  <c r="AK431" i="3"/>
  <c r="H493" i="4"/>
  <c r="N493" i="4" s="1"/>
  <c r="P57" i="2"/>
  <c r="S57" i="2" s="1"/>
  <c r="M45" i="4"/>
  <c r="F483" i="4"/>
  <c r="F909" i="4" s="1"/>
  <c r="N57" i="4"/>
  <c r="E74" i="4"/>
  <c r="E500" i="4" s="1"/>
  <c r="E926" i="4" s="1"/>
  <c r="E1352" i="4" s="1"/>
  <c r="S74" i="3"/>
  <c r="T74" i="3" s="1"/>
  <c r="S73" i="3"/>
  <c r="T73" i="3" s="1"/>
  <c r="N73" i="2" l="1"/>
  <c r="F73" i="4"/>
  <c r="N74" i="2"/>
  <c r="P74" i="2" s="1"/>
  <c r="S74" i="2" s="1"/>
  <c r="F74" i="4"/>
  <c r="H1770" i="4"/>
  <c r="N1770" i="4" s="1"/>
  <c r="G2196" i="4"/>
  <c r="F1771" i="4"/>
  <c r="F2197" i="4" s="1"/>
  <c r="F2623" i="4" s="1"/>
  <c r="F3049" i="4" s="1"/>
  <c r="E1778" i="4"/>
  <c r="E2204" i="4" s="1"/>
  <c r="E2630" i="4" s="1"/>
  <c r="E3056" i="4" s="1"/>
  <c r="G1771" i="4"/>
  <c r="G2197" i="4" s="1"/>
  <c r="G2623" i="4" s="1"/>
  <c r="G3049" i="4" s="1"/>
  <c r="H1344" i="4"/>
  <c r="N1344" i="4" s="1"/>
  <c r="H1345" i="4"/>
  <c r="N1345" i="4" s="1"/>
  <c r="H915" i="4"/>
  <c r="N915" i="4" s="1"/>
  <c r="G1341" i="4"/>
  <c r="G1767" i="4" s="1"/>
  <c r="H909" i="4"/>
  <c r="N909" i="4" s="1"/>
  <c r="F1335" i="4"/>
  <c r="F1761" i="4" s="1"/>
  <c r="O500" i="4"/>
  <c r="P500" i="4" s="1"/>
  <c r="P73" i="2"/>
  <c r="S73" i="2" s="1"/>
  <c r="G471" i="4"/>
  <c r="N45" i="4"/>
  <c r="O45" i="4"/>
  <c r="P45" i="4" s="1"/>
  <c r="H483" i="4"/>
  <c r="N483" i="4" s="1"/>
  <c r="AM114" i="3"/>
  <c r="AN114" i="3" s="1"/>
  <c r="G114" i="4" s="1"/>
  <c r="R114" i="3"/>
  <c r="Q114" i="3"/>
  <c r="T114" i="3" l="1"/>
  <c r="H3049" i="4"/>
  <c r="N3049" i="4" s="1"/>
  <c r="H2196" i="4"/>
  <c r="N2196" i="4" s="1"/>
  <c r="G2622" i="4"/>
  <c r="H2623" i="4"/>
  <c r="N2623" i="4" s="1"/>
  <c r="H2197" i="4"/>
  <c r="N2197" i="4" s="1"/>
  <c r="H1761" i="4"/>
  <c r="N1761" i="4" s="1"/>
  <c r="F2187" i="4"/>
  <c r="H1767" i="4"/>
  <c r="N1767" i="4" s="1"/>
  <c r="G2193" i="4"/>
  <c r="H1771" i="4"/>
  <c r="N1771" i="4" s="1"/>
  <c r="H1341" i="4"/>
  <c r="N1341" i="4" s="1"/>
  <c r="H1335" i="4"/>
  <c r="N1335" i="4" s="1"/>
  <c r="G897" i="4"/>
  <c r="H471" i="4"/>
  <c r="N471" i="4" s="1"/>
  <c r="G540" i="4"/>
  <c r="Q431" i="3"/>
  <c r="F500" i="4"/>
  <c r="F926" i="4" s="1"/>
  <c r="H74" i="4"/>
  <c r="N74" i="4" s="1"/>
  <c r="F499" i="4"/>
  <c r="F925" i="4" s="1"/>
  <c r="H73" i="4"/>
  <c r="N73" i="4" s="1"/>
  <c r="L857" i="4"/>
  <c r="K857" i="4"/>
  <c r="B434" i="4"/>
  <c r="D10" i="4"/>
  <c r="D436" i="4" s="1"/>
  <c r="C10" i="4"/>
  <c r="C436" i="4" s="1"/>
  <c r="B10" i="4"/>
  <c r="B436" i="4" s="1"/>
  <c r="A10" i="4"/>
  <c r="A436" i="4" s="1"/>
  <c r="B9" i="4"/>
  <c r="B435" i="4" s="1"/>
  <c r="G13" i="1"/>
  <c r="C553" i="4"/>
  <c r="E121" i="3"/>
  <c r="E122" i="3" s="1"/>
  <c r="F117" i="3"/>
  <c r="E117" i="3"/>
  <c r="E118" i="3" s="1"/>
  <c r="E119" i="3" s="1"/>
  <c r="D117" i="3"/>
  <c r="D117" i="2" s="1"/>
  <c r="H116" i="3"/>
  <c r="E116" i="4" s="1"/>
  <c r="E542" i="4" s="1"/>
  <c r="G116" i="3"/>
  <c r="F114" i="3"/>
  <c r="E114" i="3"/>
  <c r="E115" i="3" s="1"/>
  <c r="D114" i="3"/>
  <c r="D114" i="2" s="1"/>
  <c r="H113" i="3"/>
  <c r="E113" i="4" s="1"/>
  <c r="E539" i="4" s="1"/>
  <c r="G113" i="3"/>
  <c r="F112" i="3"/>
  <c r="E112" i="3"/>
  <c r="D112" i="3"/>
  <c r="D112" i="2" s="1"/>
  <c r="H111" i="3"/>
  <c r="E111" i="4" s="1"/>
  <c r="E537" i="4" s="1"/>
  <c r="G111" i="3"/>
  <c r="F110" i="3"/>
  <c r="E110" i="2" s="1"/>
  <c r="G110" i="2" s="1"/>
  <c r="E110" i="3"/>
  <c r="D110" i="3"/>
  <c r="D110" i="2" s="1"/>
  <c r="H109" i="3"/>
  <c r="E109" i="4" s="1"/>
  <c r="E535" i="4" s="1"/>
  <c r="G109" i="3"/>
  <c r="H107" i="3"/>
  <c r="G107" i="3"/>
  <c r="H106" i="3"/>
  <c r="G106" i="3"/>
  <c r="F106" i="3"/>
  <c r="E106" i="3"/>
  <c r="E107" i="3" s="1"/>
  <c r="E108" i="3" s="1"/>
  <c r="D106" i="3"/>
  <c r="D106" i="2" s="1"/>
  <c r="F104" i="3"/>
  <c r="E104" i="3"/>
  <c r="D104" i="3"/>
  <c r="D104" i="2" s="1"/>
  <c r="H103" i="3"/>
  <c r="E103" i="4" s="1"/>
  <c r="E529" i="4" s="1"/>
  <c r="G103" i="3"/>
  <c r="F102" i="3"/>
  <c r="E102" i="3"/>
  <c r="D102" i="3"/>
  <c r="D102" i="2" s="1"/>
  <c r="H101" i="3"/>
  <c r="E101" i="4" s="1"/>
  <c r="E527" i="4" s="1"/>
  <c r="G101" i="3"/>
  <c r="H99" i="3"/>
  <c r="G99" i="3"/>
  <c r="G98" i="3" s="1"/>
  <c r="F99" i="3"/>
  <c r="E99" i="3"/>
  <c r="E100" i="3" s="1"/>
  <c r="D99" i="3"/>
  <c r="D99" i="2" s="1"/>
  <c r="F96" i="3"/>
  <c r="E96" i="3"/>
  <c r="E97" i="3" s="1"/>
  <c r="D96" i="3"/>
  <c r="D96" i="2" s="1"/>
  <c r="H95" i="3"/>
  <c r="E95" i="4" s="1"/>
  <c r="E521" i="4" s="1"/>
  <c r="G95" i="3"/>
  <c r="G93" i="3"/>
  <c r="F93" i="3"/>
  <c r="E93" i="3"/>
  <c r="E94" i="3" s="1"/>
  <c r="D93" i="3"/>
  <c r="D93" i="2" s="1"/>
  <c r="G91" i="3"/>
  <c r="G88" i="3" s="1"/>
  <c r="F89" i="3"/>
  <c r="E89" i="3"/>
  <c r="E90" i="3" s="1"/>
  <c r="E91" i="3" s="1"/>
  <c r="D89" i="3"/>
  <c r="D89" i="2" s="1"/>
  <c r="H88" i="3"/>
  <c r="E88" i="4" s="1"/>
  <c r="E514" i="4" s="1"/>
  <c r="H86" i="3"/>
  <c r="M86" i="2" s="1"/>
  <c r="P86" i="2" s="1"/>
  <c r="S86" i="2" s="1"/>
  <c r="G86" i="3"/>
  <c r="H85" i="3"/>
  <c r="G85" i="3"/>
  <c r="F85" i="3"/>
  <c r="D85" i="3"/>
  <c r="D85" i="2" s="1"/>
  <c r="H83" i="3"/>
  <c r="M83" i="2" s="1"/>
  <c r="P83" i="2" s="1"/>
  <c r="S83" i="2" s="1"/>
  <c r="G83" i="3"/>
  <c r="AM82" i="3"/>
  <c r="AN82" i="3" s="1"/>
  <c r="G82" i="4" s="1"/>
  <c r="R82" i="3"/>
  <c r="T82" i="3" s="1"/>
  <c r="H81" i="3"/>
  <c r="G81" i="3"/>
  <c r="F81" i="3"/>
  <c r="E81" i="3"/>
  <c r="E82" i="3" s="1"/>
  <c r="E83" i="3" s="1"/>
  <c r="D81" i="3"/>
  <c r="D81" i="2" s="1"/>
  <c r="S78" i="3"/>
  <c r="R78" i="3"/>
  <c r="G78" i="3"/>
  <c r="G77" i="3" s="1"/>
  <c r="F73" i="3"/>
  <c r="E73" i="3"/>
  <c r="E74" i="3" s="1"/>
  <c r="E75" i="3" s="1"/>
  <c r="E76" i="3" s="1"/>
  <c r="D73" i="3"/>
  <c r="D73" i="2" s="1"/>
  <c r="H72" i="3"/>
  <c r="E72" i="4" s="1"/>
  <c r="E498" i="4" s="1"/>
  <c r="G72" i="3"/>
  <c r="H70" i="3"/>
  <c r="G70" i="3"/>
  <c r="G69" i="3" s="1"/>
  <c r="F70" i="3"/>
  <c r="E70" i="3"/>
  <c r="E71" i="3" s="1"/>
  <c r="D70" i="3"/>
  <c r="D70" i="2" s="1"/>
  <c r="F66" i="3"/>
  <c r="E66" i="3"/>
  <c r="E67" i="3" s="1"/>
  <c r="E68" i="3" s="1"/>
  <c r="D66" i="3"/>
  <c r="D66" i="2" s="1"/>
  <c r="H65" i="3"/>
  <c r="E65" i="4" s="1"/>
  <c r="E491" i="4" s="1"/>
  <c r="G65" i="3"/>
  <c r="H63" i="3"/>
  <c r="G63" i="3"/>
  <c r="G62" i="3" s="1"/>
  <c r="F63" i="3"/>
  <c r="E63" i="3"/>
  <c r="E64" i="3" s="1"/>
  <c r="D63" i="3"/>
  <c r="D63" i="2" s="1"/>
  <c r="F56" i="3"/>
  <c r="E56" i="3"/>
  <c r="E57" i="3" s="1"/>
  <c r="E58" i="3" s="1"/>
  <c r="E59" i="3" s="1"/>
  <c r="E60" i="3" s="1"/>
  <c r="E61" i="3" s="1"/>
  <c r="D56" i="3"/>
  <c r="D56" i="2" s="1"/>
  <c r="H55" i="3"/>
  <c r="E55" i="4" s="1"/>
  <c r="E481" i="4" s="1"/>
  <c r="G55" i="3"/>
  <c r="F54" i="3"/>
  <c r="E54" i="3"/>
  <c r="D54" i="3"/>
  <c r="D54" i="2" s="1"/>
  <c r="H53" i="3"/>
  <c r="E53" i="4" s="1"/>
  <c r="E479" i="4" s="1"/>
  <c r="G53" i="3"/>
  <c r="F45" i="3"/>
  <c r="E45" i="3"/>
  <c r="E46" i="3" s="1"/>
  <c r="E47" i="3" s="1"/>
  <c r="E48" i="3" s="1"/>
  <c r="E49" i="3" s="1"/>
  <c r="E50" i="3" s="1"/>
  <c r="E51" i="3" s="1"/>
  <c r="E52" i="3" s="1"/>
  <c r="D45" i="3"/>
  <c r="D45" i="2" s="1"/>
  <c r="H44" i="3"/>
  <c r="E44" i="4" s="1"/>
  <c r="E470" i="4" s="1"/>
  <c r="G44" i="3"/>
  <c r="F40" i="3"/>
  <c r="E40" i="3"/>
  <c r="E41" i="3" s="1"/>
  <c r="E42" i="3" s="1"/>
  <c r="E43" i="3" s="1"/>
  <c r="D40" i="3"/>
  <c r="D40" i="2" s="1"/>
  <c r="H39" i="3"/>
  <c r="E39" i="4" s="1"/>
  <c r="E465" i="4" s="1"/>
  <c r="G39" i="3"/>
  <c r="F36" i="3"/>
  <c r="E36" i="3"/>
  <c r="E37" i="3" s="1"/>
  <c r="E38" i="3" s="1"/>
  <c r="D36" i="3"/>
  <c r="D36" i="2" s="1"/>
  <c r="H35" i="3"/>
  <c r="E35" i="4" s="1"/>
  <c r="E461" i="4" s="1"/>
  <c r="G35" i="3"/>
  <c r="F31" i="3"/>
  <c r="E31" i="3"/>
  <c r="E32" i="3" s="1"/>
  <c r="E33" i="3" s="1"/>
  <c r="E34" i="3" s="1"/>
  <c r="D31" i="3"/>
  <c r="D31" i="2" s="1"/>
  <c r="H30" i="3"/>
  <c r="E30" i="4" s="1"/>
  <c r="E456" i="4" s="1"/>
  <c r="G30" i="3"/>
  <c r="F29" i="3"/>
  <c r="E29" i="3"/>
  <c r="D29" i="3"/>
  <c r="D29" i="2" s="1"/>
  <c r="H28" i="3"/>
  <c r="E28" i="4" s="1"/>
  <c r="E454" i="4" s="1"/>
  <c r="G28" i="3"/>
  <c r="H27" i="3"/>
  <c r="M27" i="2" s="1"/>
  <c r="P27" i="2" s="1"/>
  <c r="S27" i="2" s="1"/>
  <c r="G27" i="3"/>
  <c r="H26" i="3"/>
  <c r="G26" i="3"/>
  <c r="H25" i="3"/>
  <c r="G25" i="3"/>
  <c r="F25" i="3"/>
  <c r="E25" i="3"/>
  <c r="E26" i="3" s="1"/>
  <c r="E27" i="3" s="1"/>
  <c r="D25" i="3"/>
  <c r="D25" i="2" s="1"/>
  <c r="H23" i="3"/>
  <c r="M23" i="2" s="1"/>
  <c r="P23" i="2" s="1"/>
  <c r="S23" i="2" s="1"/>
  <c r="G23" i="3"/>
  <c r="H22" i="3"/>
  <c r="G22" i="3"/>
  <c r="H21" i="3"/>
  <c r="G21" i="3"/>
  <c r="F21" i="3"/>
  <c r="E21" i="3"/>
  <c r="E22" i="3" s="1"/>
  <c r="E23" i="3" s="1"/>
  <c r="D21" i="3"/>
  <c r="D21" i="2" s="1"/>
  <c r="F19" i="3"/>
  <c r="E19" i="3"/>
  <c r="D19" i="3"/>
  <c r="D19" i="2" s="1"/>
  <c r="H18" i="3"/>
  <c r="E18" i="4" s="1"/>
  <c r="E444" i="4" s="1"/>
  <c r="G18" i="3"/>
  <c r="F16" i="3"/>
  <c r="E16" i="3"/>
  <c r="E17" i="3" s="1"/>
  <c r="D16" i="3"/>
  <c r="D16" i="2" s="1"/>
  <c r="H15" i="3"/>
  <c r="E15" i="4" s="1"/>
  <c r="E441" i="4" s="1"/>
  <c r="G15" i="3"/>
  <c r="AJ13" i="3"/>
  <c r="AN13" i="3" s="1"/>
  <c r="P13" i="3"/>
  <c r="T13" i="3" s="1"/>
  <c r="F11" i="3"/>
  <c r="E11" i="3"/>
  <c r="E12" i="3" s="1"/>
  <c r="E13" i="3" s="1"/>
  <c r="E14" i="3" s="1"/>
  <c r="D11" i="3"/>
  <c r="D11" i="2" s="1"/>
  <c r="H10" i="3"/>
  <c r="E10" i="4" s="1"/>
  <c r="E436" i="4" s="1"/>
  <c r="G10" i="3"/>
  <c r="L10" i="2"/>
  <c r="J10" i="2"/>
  <c r="I10" i="2"/>
  <c r="E10" i="2"/>
  <c r="G10" i="2" s="1"/>
  <c r="D10" i="2"/>
  <c r="C10" i="2"/>
  <c r="M10" i="2" s="1"/>
  <c r="B10" i="2"/>
  <c r="A10" i="2"/>
  <c r="B9" i="2"/>
  <c r="B8" i="2"/>
  <c r="I13" i="1"/>
  <c r="F13" i="1"/>
  <c r="C13" i="1"/>
  <c r="H12" i="1"/>
  <c r="E12" i="1"/>
  <c r="A11" i="1"/>
  <c r="A12" i="1" s="1"/>
  <c r="A13" i="1" s="1"/>
  <c r="AN431" i="3" l="1"/>
  <c r="G13" i="4"/>
  <c r="T78" i="3"/>
  <c r="N13" i="2"/>
  <c r="P13" i="2" s="1"/>
  <c r="S13" i="2" s="1"/>
  <c r="F13" i="4"/>
  <c r="T431" i="3"/>
  <c r="F82" i="4"/>
  <c r="N82" i="2"/>
  <c r="P82" i="2" s="1"/>
  <c r="S82" i="2" s="1"/>
  <c r="N114" i="2"/>
  <c r="F114" i="4"/>
  <c r="H114" i="4" s="1"/>
  <c r="N114" i="4" s="1"/>
  <c r="H2622" i="4"/>
  <c r="N2622" i="4" s="1"/>
  <c r="G3048" i="4"/>
  <c r="H3048" i="4" s="1"/>
  <c r="N3048" i="4" s="1"/>
  <c r="H2187" i="4"/>
  <c r="N2187" i="4" s="1"/>
  <c r="F2613" i="4"/>
  <c r="H2193" i="4"/>
  <c r="N2193" i="4" s="1"/>
  <c r="G2619" i="4"/>
  <c r="B860" i="4"/>
  <c r="B1286" i="4" s="1"/>
  <c r="B1712" i="4" s="1"/>
  <c r="B2138" i="4" s="1"/>
  <c r="B2564" i="4" s="1"/>
  <c r="B2990" i="4" s="1"/>
  <c r="H925" i="4"/>
  <c r="N925" i="4" s="1"/>
  <c r="F1351" i="4"/>
  <c r="F1777" i="4" s="1"/>
  <c r="H926" i="4"/>
  <c r="N926" i="4" s="1"/>
  <c r="F1352" i="4"/>
  <c r="F1778" i="4" s="1"/>
  <c r="H897" i="4"/>
  <c r="N897" i="4" s="1"/>
  <c r="G1323" i="4"/>
  <c r="G1749" i="4" s="1"/>
  <c r="E947" i="4"/>
  <c r="E907" i="4"/>
  <c r="E1333" i="4" s="1"/>
  <c r="E940" i="4"/>
  <c r="E1366" i="4" s="1"/>
  <c r="E965" i="4"/>
  <c r="E1391" i="4" s="1"/>
  <c r="B861" i="4"/>
  <c r="G966" i="4"/>
  <c r="G1392" i="4" s="1"/>
  <c r="E882" i="4"/>
  <c r="E1308" i="4" s="1"/>
  <c r="E870" i="4"/>
  <c r="E1296" i="4" s="1"/>
  <c r="E905" i="4"/>
  <c r="E1331" i="4" s="1"/>
  <c r="E963" i="4"/>
  <c r="E968" i="4"/>
  <c r="E1394" i="4" s="1"/>
  <c r="E880" i="4"/>
  <c r="E1306" i="4" s="1"/>
  <c r="E867" i="4"/>
  <c r="E1293" i="4" s="1"/>
  <c r="E896" i="4"/>
  <c r="E1322" i="4" s="1"/>
  <c r="E924" i="4"/>
  <c r="E1350" i="4" s="1"/>
  <c r="E955" i="4"/>
  <c r="E1381" i="4" s="1"/>
  <c r="E961" i="4"/>
  <c r="E1387" i="4" s="1"/>
  <c r="B862" i="4"/>
  <c r="B1288" i="4" s="1"/>
  <c r="E891" i="4"/>
  <c r="E1317" i="4" s="1"/>
  <c r="E953" i="4"/>
  <c r="E1379" i="4" s="1"/>
  <c r="E887" i="4"/>
  <c r="E1313" i="4" s="1"/>
  <c r="E917" i="4"/>
  <c r="E1343" i="4" s="1"/>
  <c r="C979" i="4"/>
  <c r="C1405" i="4" s="1"/>
  <c r="AO78" i="3"/>
  <c r="G508" i="4"/>
  <c r="AM431" i="3"/>
  <c r="E21" i="2"/>
  <c r="G21" i="2" s="1"/>
  <c r="K21" i="3"/>
  <c r="E36" i="2"/>
  <c r="G36" i="2" s="1"/>
  <c r="K36" i="3"/>
  <c r="E66" i="2"/>
  <c r="G66" i="2" s="1"/>
  <c r="K66" i="3"/>
  <c r="R431" i="3"/>
  <c r="M81" i="2"/>
  <c r="P81" i="2" s="1"/>
  <c r="S81" i="2" s="1"/>
  <c r="E85" i="2"/>
  <c r="G85" i="2" s="1"/>
  <c r="K85" i="3"/>
  <c r="E93" i="2"/>
  <c r="G93" i="2" s="1"/>
  <c r="K93" i="3"/>
  <c r="M99" i="2"/>
  <c r="P99" i="2" s="1"/>
  <c r="S99" i="2" s="1"/>
  <c r="AJ431" i="3"/>
  <c r="M25" i="2"/>
  <c r="P25" i="2" s="1"/>
  <c r="S25" i="2" s="1"/>
  <c r="E40" i="2"/>
  <c r="G40" i="2" s="1"/>
  <c r="K40" i="3"/>
  <c r="M107" i="2"/>
  <c r="P107" i="2" s="1"/>
  <c r="S107" i="2" s="1"/>
  <c r="M26" i="2"/>
  <c r="P26" i="2" s="1"/>
  <c r="S26" i="2" s="1"/>
  <c r="E31" i="2"/>
  <c r="G31" i="2" s="1"/>
  <c r="K31" i="3"/>
  <c r="M63" i="2"/>
  <c r="P63" i="2" s="1"/>
  <c r="S63" i="2" s="1"/>
  <c r="S431" i="3"/>
  <c r="E96" i="2"/>
  <c r="G96" i="2" s="1"/>
  <c r="K96" i="3"/>
  <c r="E106" i="2"/>
  <c r="G106" i="2" s="1"/>
  <c r="K106" i="3"/>
  <c r="E117" i="2"/>
  <c r="G117" i="2" s="1"/>
  <c r="K117" i="3"/>
  <c r="P114" i="2"/>
  <c r="S114" i="2" s="1"/>
  <c r="H500" i="4"/>
  <c r="N500" i="4" s="1"/>
  <c r="M21" i="2"/>
  <c r="P21" i="2" s="1"/>
  <c r="S21" i="2" s="1"/>
  <c r="E29" i="2"/>
  <c r="G29" i="2" s="1"/>
  <c r="K29" i="3"/>
  <c r="M85" i="2"/>
  <c r="P85" i="2" s="1"/>
  <c r="S85" i="2" s="1"/>
  <c r="E89" i="2"/>
  <c r="G89" i="2" s="1"/>
  <c r="K89" i="3"/>
  <c r="E114" i="2"/>
  <c r="G114" i="2" s="1"/>
  <c r="K114" i="3"/>
  <c r="E11" i="2"/>
  <c r="G11" i="2" s="1"/>
  <c r="K11" i="3"/>
  <c r="E19" i="2"/>
  <c r="G19" i="2" s="1"/>
  <c r="K19" i="3"/>
  <c r="E25" i="2"/>
  <c r="G25" i="2" s="1"/>
  <c r="K25" i="3"/>
  <c r="E54" i="2"/>
  <c r="G54" i="2" s="1"/>
  <c r="K54" i="3"/>
  <c r="E70" i="2"/>
  <c r="G70" i="2" s="1"/>
  <c r="K70" i="3"/>
  <c r="M106" i="2"/>
  <c r="P106" i="2" s="1"/>
  <c r="S106" i="2" s="1"/>
  <c r="E112" i="2"/>
  <c r="G112" i="2" s="1"/>
  <c r="K112" i="3"/>
  <c r="H499" i="4"/>
  <c r="N499" i="4" s="1"/>
  <c r="E63" i="2"/>
  <c r="G63" i="2" s="1"/>
  <c r="K63" i="3"/>
  <c r="M70" i="2"/>
  <c r="P70" i="2" s="1"/>
  <c r="S70" i="2" s="1"/>
  <c r="E102" i="2"/>
  <c r="G102" i="2" s="1"/>
  <c r="K102" i="3"/>
  <c r="P431" i="3"/>
  <c r="E16" i="2"/>
  <c r="G16" i="2" s="1"/>
  <c r="K16" i="3"/>
  <c r="M22" i="2"/>
  <c r="P22" i="2" s="1"/>
  <c r="S22" i="2" s="1"/>
  <c r="E73" i="2"/>
  <c r="G73" i="2" s="1"/>
  <c r="K73" i="3"/>
  <c r="E81" i="2"/>
  <c r="G81" i="2" s="1"/>
  <c r="K81" i="3"/>
  <c r="E99" i="2"/>
  <c r="G99" i="2" s="1"/>
  <c r="K99" i="3"/>
  <c r="E104" i="2"/>
  <c r="G104" i="2" s="1"/>
  <c r="K104" i="3"/>
  <c r="E56" i="2"/>
  <c r="G56" i="2" s="1"/>
  <c r="K56" i="3"/>
  <c r="E45" i="2"/>
  <c r="G45" i="2" s="1"/>
  <c r="K45" i="3"/>
  <c r="H69" i="3"/>
  <c r="E69" i="4" s="1"/>
  <c r="E495" i="4" s="1"/>
  <c r="G105" i="3"/>
  <c r="G20" i="3"/>
  <c r="P10" i="2"/>
  <c r="S10" i="2" s="1"/>
  <c r="C11" i="4"/>
  <c r="C437" i="4" s="1"/>
  <c r="D70" i="4"/>
  <c r="D496" i="4" s="1"/>
  <c r="C73" i="4"/>
  <c r="C499" i="4" s="1"/>
  <c r="E81" i="4"/>
  <c r="E507" i="4" s="1"/>
  <c r="C85" i="4"/>
  <c r="C511" i="4" s="1"/>
  <c r="F540" i="4"/>
  <c r="F966" i="4" s="1"/>
  <c r="F1392" i="4" s="1"/>
  <c r="C21" i="4"/>
  <c r="C447" i="4" s="1"/>
  <c r="E22" i="4"/>
  <c r="E448" i="4" s="1"/>
  <c r="D25" i="4"/>
  <c r="D451" i="4" s="1"/>
  <c r="E27" i="4"/>
  <c r="E453" i="4" s="1"/>
  <c r="D29" i="4"/>
  <c r="D455" i="4" s="1"/>
  <c r="D31" i="4"/>
  <c r="D457" i="4" s="1"/>
  <c r="D36" i="4"/>
  <c r="D462" i="4" s="1"/>
  <c r="D40" i="4"/>
  <c r="D466" i="4" s="1"/>
  <c r="D45" i="4"/>
  <c r="D471" i="4" s="1"/>
  <c r="D54" i="4"/>
  <c r="D480" i="4" s="1"/>
  <c r="D56" i="4"/>
  <c r="D482" i="4" s="1"/>
  <c r="E63" i="4"/>
  <c r="D66" i="4"/>
  <c r="D492" i="4" s="1"/>
  <c r="D85" i="4"/>
  <c r="D511" i="4" s="1"/>
  <c r="C93" i="4"/>
  <c r="C519" i="4" s="1"/>
  <c r="C99" i="4"/>
  <c r="C525" i="4" s="1"/>
  <c r="C106" i="4"/>
  <c r="C532" i="4" s="1"/>
  <c r="E107" i="4"/>
  <c r="D110" i="4"/>
  <c r="D536" i="4" s="1"/>
  <c r="D112" i="4"/>
  <c r="D538" i="4" s="1"/>
  <c r="D114" i="4"/>
  <c r="D540" i="4" s="1"/>
  <c r="D117" i="4"/>
  <c r="D543" i="4" s="1"/>
  <c r="D11" i="4"/>
  <c r="D437" i="4" s="1"/>
  <c r="C16" i="4"/>
  <c r="C442" i="4" s="1"/>
  <c r="C19" i="4"/>
  <c r="C445" i="4" s="1"/>
  <c r="G24" i="3"/>
  <c r="E70" i="4"/>
  <c r="E496" i="4" s="1"/>
  <c r="E922" i="4" s="1"/>
  <c r="E1348" i="4" s="1"/>
  <c r="D73" i="4"/>
  <c r="D499" i="4" s="1"/>
  <c r="C81" i="4"/>
  <c r="C507" i="4" s="1"/>
  <c r="C89" i="4"/>
  <c r="C515" i="4" s="1"/>
  <c r="C96" i="4"/>
  <c r="C522" i="4" s="1"/>
  <c r="C63" i="4"/>
  <c r="C489" i="4" s="1"/>
  <c r="E85" i="4"/>
  <c r="E511" i="4" s="1"/>
  <c r="D93" i="4"/>
  <c r="D519" i="4" s="1"/>
  <c r="D99" i="4"/>
  <c r="D525" i="4" s="1"/>
  <c r="C102" i="4"/>
  <c r="C528" i="4" s="1"/>
  <c r="C104" i="4"/>
  <c r="C530" i="4" s="1"/>
  <c r="D106" i="4"/>
  <c r="D532" i="4" s="1"/>
  <c r="E23" i="4"/>
  <c r="E449" i="4" s="1"/>
  <c r="D19" i="4"/>
  <c r="D445" i="4" s="1"/>
  <c r="C70" i="4"/>
  <c r="C496" i="4" s="1"/>
  <c r="D81" i="4"/>
  <c r="D507" i="4" s="1"/>
  <c r="E83" i="4"/>
  <c r="E509" i="4" s="1"/>
  <c r="D89" i="4"/>
  <c r="D515" i="4" s="1"/>
  <c r="D96" i="4"/>
  <c r="D522" i="4" s="1"/>
  <c r="D21" i="4"/>
  <c r="D447" i="4" s="1"/>
  <c r="E25" i="4"/>
  <c r="E451" i="4" s="1"/>
  <c r="D16" i="4"/>
  <c r="D442" i="4" s="1"/>
  <c r="E21" i="4"/>
  <c r="E447" i="4" s="1"/>
  <c r="C25" i="4"/>
  <c r="C451" i="4" s="1"/>
  <c r="E26" i="4"/>
  <c r="E452" i="4" s="1"/>
  <c r="C29" i="4"/>
  <c r="C455" i="4" s="1"/>
  <c r="C31" i="4"/>
  <c r="C457" i="4" s="1"/>
  <c r="C36" i="4"/>
  <c r="C462" i="4" s="1"/>
  <c r="C40" i="4"/>
  <c r="C466" i="4" s="1"/>
  <c r="C45" i="4"/>
  <c r="C471" i="4" s="1"/>
  <c r="C54" i="4"/>
  <c r="C480" i="4" s="1"/>
  <c r="C56" i="4"/>
  <c r="C482" i="4" s="1"/>
  <c r="D63" i="4"/>
  <c r="D489" i="4" s="1"/>
  <c r="C66" i="4"/>
  <c r="C492" i="4" s="1"/>
  <c r="E86" i="4"/>
  <c r="E512" i="4" s="1"/>
  <c r="E99" i="4"/>
  <c r="E525" i="4" s="1"/>
  <c r="E951" i="4" s="1"/>
  <c r="E1377" i="4" s="1"/>
  <c r="D102" i="4"/>
  <c r="D528" i="4" s="1"/>
  <c r="D104" i="4"/>
  <c r="D530" i="4" s="1"/>
  <c r="E106" i="4"/>
  <c r="E532" i="4" s="1"/>
  <c r="C110" i="4"/>
  <c r="C536" i="4" s="1"/>
  <c r="C112" i="4"/>
  <c r="C538" i="4" s="1"/>
  <c r="C114" i="4"/>
  <c r="C540" i="4" s="1"/>
  <c r="C117" i="4"/>
  <c r="C543" i="4" s="1"/>
  <c r="G80" i="3"/>
  <c r="G92" i="3"/>
  <c r="H93" i="3"/>
  <c r="G84" i="3"/>
  <c r="M436" i="4"/>
  <c r="J857" i="4"/>
  <c r="H20" i="3"/>
  <c r="E20" i="4" s="1"/>
  <c r="E446" i="4" s="1"/>
  <c r="H24" i="3"/>
  <c r="E24" i="4" s="1"/>
  <c r="E450" i="4" s="1"/>
  <c r="H98" i="3"/>
  <c r="E98" i="4" s="1"/>
  <c r="E524" i="4" s="1"/>
  <c r="H105" i="3"/>
  <c r="E105" i="4" s="1"/>
  <c r="E531" i="4" s="1"/>
  <c r="H62" i="3"/>
  <c r="E62" i="4" s="1"/>
  <c r="E488" i="4" s="1"/>
  <c r="H77" i="3"/>
  <c r="E77" i="4" s="1"/>
  <c r="E503" i="4" s="1"/>
  <c r="H80" i="3"/>
  <c r="E80" i="4" s="1"/>
  <c r="E506" i="4" s="1"/>
  <c r="H84" i="3"/>
  <c r="E84" i="4" s="1"/>
  <c r="E510" i="4" s="1"/>
  <c r="D12" i="3"/>
  <c r="D12" i="2" s="1"/>
  <c r="F12" i="3"/>
  <c r="D17" i="3"/>
  <c r="D17" i="2" s="1"/>
  <c r="F17" i="3"/>
  <c r="D22" i="3"/>
  <c r="D22" i="2" s="1"/>
  <c r="F22" i="3"/>
  <c r="D26" i="3"/>
  <c r="D26" i="2" s="1"/>
  <c r="F26" i="3"/>
  <c r="D32" i="3"/>
  <c r="D32" i="2" s="1"/>
  <c r="F32" i="3"/>
  <c r="D37" i="3"/>
  <c r="D37" i="2" s="1"/>
  <c r="F37" i="3"/>
  <c r="D41" i="3"/>
  <c r="D41" i="2" s="1"/>
  <c r="F41" i="3"/>
  <c r="D46" i="3"/>
  <c r="D46" i="2" s="1"/>
  <c r="F46" i="3"/>
  <c r="D57" i="3"/>
  <c r="D57" i="2" s="1"/>
  <c r="F57" i="3"/>
  <c r="E10" i="1"/>
  <c r="D64" i="3"/>
  <c r="D64" i="2" s="1"/>
  <c r="F64" i="3"/>
  <c r="D67" i="3"/>
  <c r="D67" i="2" s="1"/>
  <c r="F67" i="3"/>
  <c r="D71" i="3"/>
  <c r="D71" i="2" s="1"/>
  <c r="F71" i="3"/>
  <c r="E71" i="2" s="1"/>
  <c r="G71" i="2" s="1"/>
  <c r="D74" i="3"/>
  <c r="D74" i="2" s="1"/>
  <c r="F74" i="3"/>
  <c r="H10" i="1"/>
  <c r="D82" i="3"/>
  <c r="D82" i="2" s="1"/>
  <c r="F82" i="3"/>
  <c r="D86" i="3"/>
  <c r="D86" i="2" s="1"/>
  <c r="F86" i="3"/>
  <c r="D90" i="3"/>
  <c r="D90" i="2" s="1"/>
  <c r="F90" i="3"/>
  <c r="D94" i="3"/>
  <c r="D94" i="2" s="1"/>
  <c r="F94" i="3"/>
  <c r="E94" i="2" s="1"/>
  <c r="G94" i="2" s="1"/>
  <c r="D97" i="3"/>
  <c r="D97" i="2" s="1"/>
  <c r="F97" i="3"/>
  <c r="D100" i="3"/>
  <c r="D100" i="2" s="1"/>
  <c r="F100" i="3"/>
  <c r="D107" i="3"/>
  <c r="D107" i="2" s="1"/>
  <c r="F107" i="3"/>
  <c r="D115" i="3"/>
  <c r="D115" i="2" s="1"/>
  <c r="F115" i="3"/>
  <c r="D118" i="3"/>
  <c r="D118" i="2" s="1"/>
  <c r="F118" i="3"/>
  <c r="C554" i="4"/>
  <c r="F436" i="4"/>
  <c r="H10" i="4"/>
  <c r="M10" i="4"/>
  <c r="H11" i="1"/>
  <c r="H13" i="1" s="1"/>
  <c r="N78" i="2" l="1"/>
  <c r="P78" i="2" s="1"/>
  <c r="S78" i="2" s="1"/>
  <c r="F78" i="4"/>
  <c r="F431" i="4" s="1"/>
  <c r="H2613" i="4"/>
  <c r="N2613" i="4" s="1"/>
  <c r="F3039" i="4"/>
  <c r="H3039" i="4" s="1"/>
  <c r="N3039" i="4" s="1"/>
  <c r="H2619" i="4"/>
  <c r="N2619" i="4" s="1"/>
  <c r="G3045" i="4"/>
  <c r="H3045" i="4" s="1"/>
  <c r="N3045" i="4" s="1"/>
  <c r="H1777" i="4"/>
  <c r="N1777" i="4" s="1"/>
  <c r="F2203" i="4"/>
  <c r="H1778" i="4"/>
  <c r="N1778" i="4" s="1"/>
  <c r="F2204" i="4"/>
  <c r="H1749" i="4"/>
  <c r="N1749" i="4" s="1"/>
  <c r="G2175" i="4"/>
  <c r="C1831" i="4"/>
  <c r="C2257" i="4" s="1"/>
  <c r="C2683" i="4" s="1"/>
  <c r="C3109" i="4" s="1"/>
  <c r="E1805" i="4"/>
  <c r="E2231" i="4" s="1"/>
  <c r="E2657" i="4" s="1"/>
  <c r="E3083" i="4" s="1"/>
  <c r="E1813" i="4"/>
  <c r="E2239" i="4" s="1"/>
  <c r="E2665" i="4" s="1"/>
  <c r="E3091" i="4" s="1"/>
  <c r="E1748" i="4"/>
  <c r="E2174" i="4" s="1"/>
  <c r="E2600" i="4" s="1"/>
  <c r="E3026" i="4" s="1"/>
  <c r="E1820" i="4"/>
  <c r="E2246" i="4" s="1"/>
  <c r="E2672" i="4" s="1"/>
  <c r="E3098" i="4" s="1"/>
  <c r="E1722" i="4"/>
  <c r="E2148" i="4" s="1"/>
  <c r="E2574" i="4" s="1"/>
  <c r="E3000" i="4" s="1"/>
  <c r="F1818" i="4"/>
  <c r="F2244" i="4" s="1"/>
  <c r="F2670" i="4" s="1"/>
  <c r="F3096" i="4" s="1"/>
  <c r="E1803" i="4"/>
  <c r="E2229" i="4" s="1"/>
  <c r="E2655" i="4" s="1"/>
  <c r="E3081" i="4" s="1"/>
  <c r="E1817" i="4"/>
  <c r="E2243" i="4" s="1"/>
  <c r="E2669" i="4" s="1"/>
  <c r="E3095" i="4" s="1"/>
  <c r="E1759" i="4"/>
  <c r="E2185" i="4" s="1"/>
  <c r="E2611" i="4" s="1"/>
  <c r="E3037" i="4" s="1"/>
  <c r="E1774" i="4"/>
  <c r="E2200" i="4" s="1"/>
  <c r="E2626" i="4" s="1"/>
  <c r="E3052" i="4" s="1"/>
  <c r="E1769" i="4"/>
  <c r="E2195" i="4" s="1"/>
  <c r="E2621" i="4" s="1"/>
  <c r="E3047" i="4" s="1"/>
  <c r="E1743" i="4"/>
  <c r="E2169" i="4" s="1"/>
  <c r="E2595" i="4" s="1"/>
  <c r="E3021" i="4" s="1"/>
  <c r="E1807" i="4"/>
  <c r="E2233" i="4" s="1"/>
  <c r="E2659" i="4" s="1"/>
  <c r="E3085" i="4" s="1"/>
  <c r="E1719" i="4"/>
  <c r="E2145" i="4" s="1"/>
  <c r="E2571" i="4" s="1"/>
  <c r="E2997" i="4" s="1"/>
  <c r="E1734" i="4"/>
  <c r="E2160" i="4" s="1"/>
  <c r="E2586" i="4" s="1"/>
  <c r="E3012" i="4" s="1"/>
  <c r="E1792" i="4"/>
  <c r="E2218" i="4" s="1"/>
  <c r="E2644" i="4" s="1"/>
  <c r="E3070" i="4" s="1"/>
  <c r="E1739" i="4"/>
  <c r="E2165" i="4" s="1"/>
  <c r="E2591" i="4" s="1"/>
  <c r="E3017" i="4" s="1"/>
  <c r="B1714" i="4"/>
  <c r="B2140" i="4" s="1"/>
  <c r="B2566" i="4" s="1"/>
  <c r="B2992" i="4" s="1"/>
  <c r="E1776" i="4"/>
  <c r="E2202" i="4" s="1"/>
  <c r="E2628" i="4" s="1"/>
  <c r="E3054" i="4" s="1"/>
  <c r="E1732" i="4"/>
  <c r="E2158" i="4" s="1"/>
  <c r="E2584" i="4" s="1"/>
  <c r="E3010" i="4" s="1"/>
  <c r="E1757" i="4"/>
  <c r="E2183" i="4" s="1"/>
  <c r="E2609" i="4" s="1"/>
  <c r="E3035" i="4" s="1"/>
  <c r="G1818" i="4"/>
  <c r="G2244" i="4" s="1"/>
  <c r="G2670" i="4" s="1"/>
  <c r="G3096" i="4" s="1"/>
  <c r="B1287" i="4"/>
  <c r="B1713" i="4" s="1"/>
  <c r="B2139" i="4" s="1"/>
  <c r="B2565" i="4" s="1"/>
  <c r="B2991" i="4" s="1"/>
  <c r="H1352" i="4"/>
  <c r="N1352" i="4" s="1"/>
  <c r="H1351" i="4"/>
  <c r="N1351" i="4" s="1"/>
  <c r="H1323" i="4"/>
  <c r="N1323" i="4" s="1"/>
  <c r="O947" i="4"/>
  <c r="P947" i="4" s="1"/>
  <c r="E1373" i="4"/>
  <c r="E1799" i="4" s="1"/>
  <c r="E2225" i="4" s="1"/>
  <c r="E2651" i="4" s="1"/>
  <c r="E3077" i="4" s="1"/>
  <c r="H1392" i="4"/>
  <c r="N1392" i="4" s="1"/>
  <c r="O963" i="4"/>
  <c r="P963" i="4" s="1"/>
  <c r="E1389" i="4"/>
  <c r="D956" i="4"/>
  <c r="D1382" i="4" s="1"/>
  <c r="C908" i="4"/>
  <c r="C1334" i="4" s="1"/>
  <c r="C881" i="4"/>
  <c r="C1307" i="4" s="1"/>
  <c r="D873" i="4"/>
  <c r="D1299" i="4" s="1"/>
  <c r="C922" i="4"/>
  <c r="C1348" i="4" s="1"/>
  <c r="C956" i="4"/>
  <c r="C1382" i="4" s="1"/>
  <c r="C948" i="4"/>
  <c r="C1374" i="4" s="1"/>
  <c r="D964" i="4"/>
  <c r="D1390" i="4" s="1"/>
  <c r="D937" i="4"/>
  <c r="D1363" i="4" s="1"/>
  <c r="D892" i="4"/>
  <c r="D1318" i="4" s="1"/>
  <c r="E874" i="4"/>
  <c r="E1300" i="4" s="1"/>
  <c r="E933" i="4"/>
  <c r="E958" i="4"/>
  <c r="E1384" i="4" s="1"/>
  <c r="C915" i="4"/>
  <c r="C1341" i="4" s="1"/>
  <c r="D897" i="4"/>
  <c r="D1323" i="4" s="1"/>
  <c r="C871" i="4"/>
  <c r="C1297" i="4" s="1"/>
  <c r="C873" i="4"/>
  <c r="C1299" i="4" s="1"/>
  <c r="C925" i="4"/>
  <c r="C1351" i="4" s="1"/>
  <c r="E921" i="4"/>
  <c r="E1347" i="4" s="1"/>
  <c r="C980" i="4"/>
  <c r="C1406" i="4" s="1"/>
  <c r="E872" i="4"/>
  <c r="E1298" i="4" s="1"/>
  <c r="D915" i="4"/>
  <c r="D1341" i="4" s="1"/>
  <c r="D958" i="4"/>
  <c r="D1384" i="4" s="1"/>
  <c r="C945" i="4"/>
  <c r="C1371" i="4" s="1"/>
  <c r="C937" i="4"/>
  <c r="C1363" i="4" s="1"/>
  <c r="E929" i="4"/>
  <c r="E1355" i="4" s="1"/>
  <c r="E914" i="4"/>
  <c r="E1340" i="4" s="1"/>
  <c r="D954" i="4"/>
  <c r="D1380" i="4" s="1"/>
  <c r="E878" i="4"/>
  <c r="E1304" i="4" s="1"/>
  <c r="C954" i="4"/>
  <c r="C1380" i="4" s="1"/>
  <c r="D918" i="4"/>
  <c r="D1344" i="4" s="1"/>
  <c r="C897" i="4"/>
  <c r="C1323" i="4" s="1"/>
  <c r="C877" i="4"/>
  <c r="C1303" i="4" s="1"/>
  <c r="E875" i="4"/>
  <c r="E1301" i="4" s="1"/>
  <c r="D951" i="4"/>
  <c r="D1377" i="4" s="1"/>
  <c r="C941" i="4"/>
  <c r="C1367" i="4" s="1"/>
  <c r="C868" i="4"/>
  <c r="C1294" i="4" s="1"/>
  <c r="D883" i="4"/>
  <c r="D1309" i="4" s="1"/>
  <c r="H966" i="4"/>
  <c r="N966" i="4" s="1"/>
  <c r="D922" i="4"/>
  <c r="D1348" i="4" s="1"/>
  <c r="C883" i="4"/>
  <c r="C1309" i="4" s="1"/>
  <c r="D933" i="4"/>
  <c r="D1359" i="4" s="1"/>
  <c r="D966" i="4"/>
  <c r="D1392" i="4" s="1"/>
  <c r="D877" i="4"/>
  <c r="D1303" i="4" s="1"/>
  <c r="C969" i="4"/>
  <c r="C1395" i="4" s="1"/>
  <c r="D948" i="4"/>
  <c r="D1374" i="4" s="1"/>
  <c r="D962" i="4"/>
  <c r="D1388" i="4" s="1"/>
  <c r="C966" i="4"/>
  <c r="C1392" i="4" s="1"/>
  <c r="E950" i="4"/>
  <c r="E1376" i="4" s="1"/>
  <c r="C964" i="4"/>
  <c r="C1390" i="4" s="1"/>
  <c r="E938" i="4"/>
  <c r="C892" i="4"/>
  <c r="C1318" i="4" s="1"/>
  <c r="E873" i="4"/>
  <c r="E1299" i="4" s="1"/>
  <c r="D941" i="4"/>
  <c r="D1367" i="4" s="1"/>
  <c r="D945" i="4"/>
  <c r="D1371" i="4" s="1"/>
  <c r="C933" i="4"/>
  <c r="C1359" i="4" s="1"/>
  <c r="D863" i="4"/>
  <c r="C958" i="4"/>
  <c r="C1384" i="4" s="1"/>
  <c r="D908" i="4"/>
  <c r="D1334" i="4" s="1"/>
  <c r="D881" i="4"/>
  <c r="D1307" i="4" s="1"/>
  <c r="C863" i="4"/>
  <c r="G934" i="4"/>
  <c r="E932" i="4"/>
  <c r="E1358" i="4" s="1"/>
  <c r="E877" i="4"/>
  <c r="E1303" i="4" s="1"/>
  <c r="C906" i="4"/>
  <c r="C1332" i="4" s="1"/>
  <c r="D871" i="4"/>
  <c r="D1297" i="4" s="1"/>
  <c r="D888" i="4"/>
  <c r="D1314" i="4" s="1"/>
  <c r="E957" i="4"/>
  <c r="E1383" i="4" s="1"/>
  <c r="E936" i="4"/>
  <c r="E1362" i="4" s="1"/>
  <c r="E876" i="4"/>
  <c r="E1302" i="4" s="1"/>
  <c r="C962" i="4"/>
  <c r="C1388" i="4" s="1"/>
  <c r="C918" i="4"/>
  <c r="C1344" i="4" s="1"/>
  <c r="C888" i="4"/>
  <c r="C1314" i="4" s="1"/>
  <c r="D868" i="4"/>
  <c r="D1294" i="4" s="1"/>
  <c r="E935" i="4"/>
  <c r="E1361" i="4" s="1"/>
  <c r="E937" i="4"/>
  <c r="E1363" i="4" s="1"/>
  <c r="D925" i="4"/>
  <c r="D1351" i="4" s="1"/>
  <c r="D969" i="4"/>
  <c r="D1395" i="4" s="1"/>
  <c r="C951" i="4"/>
  <c r="C1377" i="4" s="1"/>
  <c r="D906" i="4"/>
  <c r="D1332" i="4" s="1"/>
  <c r="E879" i="4"/>
  <c r="E1305" i="4" s="1"/>
  <c r="O496" i="4"/>
  <c r="P496" i="4" s="1"/>
  <c r="E41" i="2"/>
  <c r="G41" i="2" s="1"/>
  <c r="K41" i="3"/>
  <c r="E26" i="2"/>
  <c r="G26" i="2" s="1"/>
  <c r="K26" i="3"/>
  <c r="H82" i="4"/>
  <c r="N82" i="4" s="1"/>
  <c r="F508" i="4"/>
  <c r="E107" i="2"/>
  <c r="G107" i="2" s="1"/>
  <c r="K107" i="3"/>
  <c r="E118" i="2"/>
  <c r="G118" i="2" s="1"/>
  <c r="K118" i="3"/>
  <c r="E100" i="2"/>
  <c r="G100" i="2" s="1"/>
  <c r="K100" i="3"/>
  <c r="E90" i="2"/>
  <c r="G90" i="2" s="1"/>
  <c r="K90" i="3"/>
  <c r="E37" i="2"/>
  <c r="G37" i="2" s="1"/>
  <c r="K37" i="3"/>
  <c r="E22" i="2"/>
  <c r="G22" i="2" s="1"/>
  <c r="K22" i="3"/>
  <c r="E67" i="2"/>
  <c r="G67" i="2" s="1"/>
  <c r="K67" i="3"/>
  <c r="M93" i="2"/>
  <c r="P93" i="2" s="1"/>
  <c r="S93" i="2" s="1"/>
  <c r="J78" i="4"/>
  <c r="AO431" i="3"/>
  <c r="D11" i="1" s="1"/>
  <c r="E82" i="2"/>
  <c r="G82" i="2" s="1"/>
  <c r="K82" i="3"/>
  <c r="E115" i="2"/>
  <c r="G115" i="2" s="1"/>
  <c r="K115" i="3"/>
  <c r="E86" i="2"/>
  <c r="G86" i="2" s="1"/>
  <c r="K86" i="3"/>
  <c r="E17" i="2"/>
  <c r="G17" i="2" s="1"/>
  <c r="K17" i="3"/>
  <c r="E12" i="2"/>
  <c r="G12" i="2" s="1"/>
  <c r="K12" i="3"/>
  <c r="E97" i="2"/>
  <c r="G97" i="2" s="1"/>
  <c r="K97" i="3"/>
  <c r="E32" i="2"/>
  <c r="G32" i="2" s="1"/>
  <c r="K32" i="3"/>
  <c r="E74" i="2"/>
  <c r="G74" i="2" s="1"/>
  <c r="K74" i="3"/>
  <c r="E64" i="2"/>
  <c r="G64" i="2" s="1"/>
  <c r="K64" i="3"/>
  <c r="H78" i="4"/>
  <c r="F504" i="4"/>
  <c r="E57" i="2"/>
  <c r="G57" i="2" s="1"/>
  <c r="K57" i="3"/>
  <c r="E533" i="4"/>
  <c r="O107" i="4"/>
  <c r="P107" i="4" s="1"/>
  <c r="E46" i="2"/>
  <c r="G46" i="2" s="1"/>
  <c r="K46" i="3"/>
  <c r="E489" i="4"/>
  <c r="O63" i="4"/>
  <c r="P63" i="4" s="1"/>
  <c r="I857" i="4"/>
  <c r="M857" i="4"/>
  <c r="O436" i="4"/>
  <c r="P436" i="4" s="1"/>
  <c r="G436" i="4"/>
  <c r="O10" i="4"/>
  <c r="P10" i="4" s="1"/>
  <c r="O525" i="4"/>
  <c r="P525" i="4" s="1"/>
  <c r="D107" i="4"/>
  <c r="D533" i="4" s="1"/>
  <c r="D82" i="4"/>
  <c r="D508" i="4" s="1"/>
  <c r="D71" i="4"/>
  <c r="D497" i="4" s="1"/>
  <c r="C41" i="4"/>
  <c r="C467" i="4" s="1"/>
  <c r="D22" i="4"/>
  <c r="D448" i="4" s="1"/>
  <c r="C118" i="4"/>
  <c r="C544" i="4" s="1"/>
  <c r="C100" i="4"/>
  <c r="C526" i="4" s="1"/>
  <c r="C90" i="4"/>
  <c r="C516" i="4" s="1"/>
  <c r="D504" i="4"/>
  <c r="D64" i="4"/>
  <c r="D490" i="4" s="1"/>
  <c r="C32" i="4"/>
  <c r="C458" i="4" s="1"/>
  <c r="C107" i="4"/>
  <c r="C533" i="4" s="1"/>
  <c r="C82" i="4"/>
  <c r="C508" i="4" s="1"/>
  <c r="C504" i="4"/>
  <c r="C71" i="4"/>
  <c r="C497" i="4" s="1"/>
  <c r="C64" i="4"/>
  <c r="C490" i="4" s="1"/>
  <c r="C22" i="4"/>
  <c r="C448" i="4" s="1"/>
  <c r="D37" i="4"/>
  <c r="D463" i="4" s="1"/>
  <c r="E93" i="4"/>
  <c r="E519" i="4" s="1"/>
  <c r="D115" i="4"/>
  <c r="D541" i="4" s="1"/>
  <c r="D97" i="4"/>
  <c r="D523" i="4" s="1"/>
  <c r="D94" i="4"/>
  <c r="D520" i="4" s="1"/>
  <c r="D86" i="4"/>
  <c r="D512" i="4" s="1"/>
  <c r="D46" i="4"/>
  <c r="D472" i="4" s="1"/>
  <c r="C115" i="4"/>
  <c r="C541" i="4" s="1"/>
  <c r="C97" i="4"/>
  <c r="C523" i="4" s="1"/>
  <c r="C94" i="4"/>
  <c r="C520" i="4" s="1"/>
  <c r="C86" i="4"/>
  <c r="C512" i="4" s="1"/>
  <c r="D74" i="4"/>
  <c r="D500" i="4" s="1"/>
  <c r="D67" i="4"/>
  <c r="D493" i="4" s="1"/>
  <c r="C46" i="4"/>
  <c r="C472" i="4" s="1"/>
  <c r="C37" i="4"/>
  <c r="C463" i="4" s="1"/>
  <c r="D26" i="4"/>
  <c r="D452" i="4" s="1"/>
  <c r="D12" i="4"/>
  <c r="D438" i="4" s="1"/>
  <c r="F439" i="4"/>
  <c r="F865" i="4" s="1"/>
  <c r="F1291" i="4" s="1"/>
  <c r="H13" i="4"/>
  <c r="N13" i="4" s="1"/>
  <c r="H540" i="4"/>
  <c r="N540" i="4" s="1"/>
  <c r="C74" i="4"/>
  <c r="C500" i="4" s="1"/>
  <c r="C12" i="4"/>
  <c r="C438" i="4" s="1"/>
  <c r="C67" i="4"/>
  <c r="C493" i="4" s="1"/>
  <c r="D57" i="4"/>
  <c r="D483" i="4" s="1"/>
  <c r="C26" i="4"/>
  <c r="C452" i="4" s="1"/>
  <c r="D17" i="4"/>
  <c r="D443" i="4" s="1"/>
  <c r="D118" i="4"/>
  <c r="D544" i="4" s="1"/>
  <c r="D100" i="4"/>
  <c r="D526" i="4" s="1"/>
  <c r="D90" i="4"/>
  <c r="D516" i="4" s="1"/>
  <c r="C57" i="4"/>
  <c r="C483" i="4" s="1"/>
  <c r="D41" i="4"/>
  <c r="D467" i="4" s="1"/>
  <c r="D32" i="4"/>
  <c r="D458" i="4" s="1"/>
  <c r="C17" i="4"/>
  <c r="C443" i="4" s="1"/>
  <c r="H92" i="3"/>
  <c r="E92" i="4" s="1"/>
  <c r="E518" i="4" s="1"/>
  <c r="N10" i="4"/>
  <c r="C555" i="4"/>
  <c r="F119" i="3"/>
  <c r="D119" i="3"/>
  <c r="D119" i="2" s="1"/>
  <c r="F108" i="3"/>
  <c r="D108" i="3"/>
  <c r="D108" i="2" s="1"/>
  <c r="F91" i="3"/>
  <c r="D91" i="3"/>
  <c r="D91" i="2" s="1"/>
  <c r="F87" i="3"/>
  <c r="E87" i="2" s="1"/>
  <c r="G87" i="2" s="1"/>
  <c r="D87" i="3"/>
  <c r="D87" i="2" s="1"/>
  <c r="F83" i="3"/>
  <c r="E83" i="2" s="1"/>
  <c r="G83" i="2" s="1"/>
  <c r="D83" i="3"/>
  <c r="D83" i="2" s="1"/>
  <c r="F75" i="3"/>
  <c r="D75" i="3"/>
  <c r="D75" i="2" s="1"/>
  <c r="F68" i="3"/>
  <c r="D68" i="3"/>
  <c r="D68" i="2" s="1"/>
  <c r="F58" i="3"/>
  <c r="D58" i="3"/>
  <c r="D58" i="2" s="1"/>
  <c r="F47" i="3"/>
  <c r="D47" i="3"/>
  <c r="D47" i="2" s="1"/>
  <c r="F42" i="3"/>
  <c r="E42" i="2" s="1"/>
  <c r="G42" i="2" s="1"/>
  <c r="D42" i="3"/>
  <c r="D42" i="2" s="1"/>
  <c r="F38" i="3"/>
  <c r="D38" i="3"/>
  <c r="D38" i="2" s="1"/>
  <c r="F33" i="3"/>
  <c r="D33" i="3"/>
  <c r="D33" i="2" s="1"/>
  <c r="F27" i="3"/>
  <c r="D27" i="3"/>
  <c r="D27" i="2" s="1"/>
  <c r="F23" i="3"/>
  <c r="D23" i="3"/>
  <c r="D23" i="2" s="1"/>
  <c r="F13" i="3"/>
  <c r="D13" i="3"/>
  <c r="D13" i="2" s="1"/>
  <c r="H3096" i="4" l="1"/>
  <c r="N3096" i="4" s="1"/>
  <c r="H2175" i="4"/>
  <c r="N2175" i="4" s="1"/>
  <c r="G2601" i="4"/>
  <c r="H2204" i="4"/>
  <c r="N2204" i="4" s="1"/>
  <c r="F2630" i="4"/>
  <c r="H2203" i="4"/>
  <c r="N2203" i="4" s="1"/>
  <c r="F2629" i="4"/>
  <c r="H2670" i="4"/>
  <c r="N2670" i="4" s="1"/>
  <c r="H2244" i="4"/>
  <c r="N2244" i="4" s="1"/>
  <c r="C1785" i="4"/>
  <c r="C2211" i="4" s="1"/>
  <c r="C2637" i="4" s="1"/>
  <c r="C3063" i="4" s="1"/>
  <c r="D1770" i="4"/>
  <c r="D2196" i="4" s="1"/>
  <c r="D2622" i="4" s="1"/>
  <c r="D3048" i="4" s="1"/>
  <c r="C1723" i="4"/>
  <c r="C2149" i="4" s="1"/>
  <c r="C2575" i="4" s="1"/>
  <c r="C3001" i="4" s="1"/>
  <c r="E1810" i="4"/>
  <c r="E2236" i="4" s="1"/>
  <c r="E2662" i="4" s="1"/>
  <c r="E3088" i="4" s="1"/>
  <c r="C1733" i="4"/>
  <c r="C2159" i="4" s="1"/>
  <c r="C2585" i="4" s="1"/>
  <c r="C3011" i="4" s="1"/>
  <c r="E1815" i="4"/>
  <c r="E2241" i="4" s="1"/>
  <c r="E2667" i="4" s="1"/>
  <c r="E3093" i="4" s="1"/>
  <c r="D1758" i="4"/>
  <c r="D2184" i="4" s="1"/>
  <c r="D2610" i="4" s="1"/>
  <c r="D3036" i="4" s="1"/>
  <c r="D1777" i="4"/>
  <c r="D2203" i="4" s="1"/>
  <c r="D2629" i="4" s="1"/>
  <c r="D3055" i="4" s="1"/>
  <c r="D1720" i="4"/>
  <c r="D2146" i="4" s="1"/>
  <c r="D2572" i="4" s="1"/>
  <c r="D2998" i="4" s="1"/>
  <c r="C1814" i="4"/>
  <c r="C2240" i="4" s="1"/>
  <c r="C2666" i="4" s="1"/>
  <c r="C3092" i="4" s="1"/>
  <c r="E1809" i="4"/>
  <c r="E2235" i="4" s="1"/>
  <c r="E2661" i="4" s="1"/>
  <c r="E3087" i="4" s="1"/>
  <c r="C1758" i="4"/>
  <c r="C2184" i="4" s="1"/>
  <c r="C2610" i="4" s="1"/>
  <c r="C3036" i="4" s="1"/>
  <c r="E1802" i="4"/>
  <c r="E2228" i="4" s="1"/>
  <c r="E2654" i="4" s="1"/>
  <c r="E3080" i="4" s="1"/>
  <c r="D1800" i="4"/>
  <c r="D2226" i="4" s="1"/>
  <c r="D2652" i="4" s="1"/>
  <c r="D3078" i="4" s="1"/>
  <c r="D1818" i="4"/>
  <c r="D2244" i="4" s="1"/>
  <c r="D2670" i="4" s="1"/>
  <c r="D3096" i="4" s="1"/>
  <c r="D1774" i="4"/>
  <c r="D2200" i="4" s="1"/>
  <c r="D2626" i="4" s="1"/>
  <c r="D3052" i="4" s="1"/>
  <c r="E1787" i="4"/>
  <c r="E2213" i="4" s="1"/>
  <c r="E2639" i="4" s="1"/>
  <c r="E3065" i="4" s="1"/>
  <c r="E1784" i="4"/>
  <c r="E2210" i="4" s="1"/>
  <c r="E2636" i="4" s="1"/>
  <c r="E3062" i="4" s="1"/>
  <c r="D1814" i="4"/>
  <c r="D2240" i="4" s="1"/>
  <c r="D2666" i="4" s="1"/>
  <c r="D3092" i="4" s="1"/>
  <c r="C1810" i="4"/>
  <c r="C2236" i="4" s="1"/>
  <c r="C2662" i="4" s="1"/>
  <c r="C3088" i="4" s="1"/>
  <c r="D1797" i="4"/>
  <c r="D2223" i="4" s="1"/>
  <c r="D2649" i="4" s="1"/>
  <c r="D3075" i="4" s="1"/>
  <c r="C1744" i="4"/>
  <c r="C2170" i="4" s="1"/>
  <c r="C2596" i="4" s="1"/>
  <c r="C3022" i="4" s="1"/>
  <c r="C1793" i="4"/>
  <c r="C2219" i="4" s="1"/>
  <c r="C2645" i="4" s="1"/>
  <c r="C3071" i="4" s="1"/>
  <c r="C1729" i="4"/>
  <c r="C2155" i="4" s="1"/>
  <c r="C2581" i="4" s="1"/>
  <c r="C3007" i="4" s="1"/>
  <c r="C1806" i="4"/>
  <c r="C2232" i="4" s="1"/>
  <c r="C2658" i="4" s="1"/>
  <c r="C3084" i="4" s="1"/>
  <c r="E1766" i="4"/>
  <c r="E2192" i="4" s="1"/>
  <c r="E2618" i="4" s="1"/>
  <c r="E3044" i="4" s="1"/>
  <c r="C1797" i="4"/>
  <c r="C2223" i="4" s="1"/>
  <c r="C2649" i="4" s="1"/>
  <c r="C3075" i="4" s="1"/>
  <c r="E1724" i="4"/>
  <c r="E2150" i="4" s="1"/>
  <c r="E2576" i="4" s="1"/>
  <c r="E3002" i="4" s="1"/>
  <c r="C1777" i="4"/>
  <c r="C2203" i="4" s="1"/>
  <c r="C2629" i="4" s="1"/>
  <c r="C3055" i="4" s="1"/>
  <c r="D1749" i="4"/>
  <c r="D2175" i="4" s="1"/>
  <c r="D2601" i="4" s="1"/>
  <c r="D3027" i="4" s="1"/>
  <c r="E1726" i="4"/>
  <c r="E2152" i="4" s="1"/>
  <c r="E2578" i="4" s="1"/>
  <c r="E3004" i="4" s="1"/>
  <c r="D1816" i="4"/>
  <c r="D2242" i="4" s="1"/>
  <c r="D2668" i="4" s="1"/>
  <c r="D3094" i="4" s="1"/>
  <c r="C1774" i="4"/>
  <c r="C2200" i="4" s="1"/>
  <c r="C2626" i="4" s="1"/>
  <c r="C3052" i="4" s="1"/>
  <c r="C1760" i="4"/>
  <c r="C2186" i="4" s="1"/>
  <c r="C2612" i="4" s="1"/>
  <c r="C3038" i="4" s="1"/>
  <c r="D1821" i="4"/>
  <c r="D2247" i="4" s="1"/>
  <c r="D2673" i="4" s="1"/>
  <c r="D3099" i="4" s="1"/>
  <c r="E1788" i="4"/>
  <c r="E2214" i="4" s="1"/>
  <c r="E2640" i="4" s="1"/>
  <c r="E3066" i="4" s="1"/>
  <c r="C1816" i="4"/>
  <c r="C2242" i="4" s="1"/>
  <c r="C2668" i="4" s="1"/>
  <c r="C3094" i="4" s="1"/>
  <c r="D1729" i="4"/>
  <c r="D2155" i="4" s="1"/>
  <c r="D2581" i="4" s="1"/>
  <c r="D3007" i="4" s="1"/>
  <c r="D1760" i="4"/>
  <c r="D2186" i="4" s="1"/>
  <c r="D2612" i="4" s="1"/>
  <c r="D3038" i="4" s="1"/>
  <c r="E1725" i="4"/>
  <c r="E2151" i="4" s="1"/>
  <c r="E2577" i="4" s="1"/>
  <c r="E3003" i="4" s="1"/>
  <c r="E1727" i="4"/>
  <c r="E2153" i="4" s="1"/>
  <c r="E2579" i="4" s="1"/>
  <c r="E3005" i="4" s="1"/>
  <c r="D1806" i="4"/>
  <c r="D2232" i="4" s="1"/>
  <c r="D2658" i="4" s="1"/>
  <c r="D3084" i="4" s="1"/>
  <c r="E1773" i="4"/>
  <c r="E2199" i="4" s="1"/>
  <c r="E2625" i="4" s="1"/>
  <c r="E3051" i="4" s="1"/>
  <c r="D1789" i="4"/>
  <c r="D2215" i="4" s="1"/>
  <c r="D2641" i="4" s="1"/>
  <c r="D3067" i="4" s="1"/>
  <c r="C1803" i="4"/>
  <c r="C2229" i="4" s="1"/>
  <c r="C2655" i="4" s="1"/>
  <c r="C3081" i="4" s="1"/>
  <c r="E1789" i="4"/>
  <c r="E2215" i="4" s="1"/>
  <c r="E2641" i="4" s="1"/>
  <c r="E3067" i="4" s="1"/>
  <c r="C1740" i="4"/>
  <c r="C2166" i="4" s="1"/>
  <c r="C2592" i="4" s="1"/>
  <c r="C3018" i="4" s="1"/>
  <c r="E1728" i="4"/>
  <c r="E2154" i="4" s="1"/>
  <c r="E2580" i="4" s="1"/>
  <c r="E3006" i="4" s="1"/>
  <c r="D1740" i="4"/>
  <c r="D2166" i="4" s="1"/>
  <c r="D2592" i="4" s="1"/>
  <c r="D3018" i="4" s="1"/>
  <c r="E1729" i="4"/>
  <c r="E2155" i="4" s="1"/>
  <c r="E2581" i="4" s="1"/>
  <c r="E3007" i="4" s="1"/>
  <c r="C1818" i="4"/>
  <c r="C2244" i="4" s="1"/>
  <c r="C2670" i="4" s="1"/>
  <c r="C3096" i="4" s="1"/>
  <c r="C1821" i="4"/>
  <c r="C2247" i="4" s="1"/>
  <c r="C2673" i="4" s="1"/>
  <c r="C3099" i="4" s="1"/>
  <c r="D1785" i="4"/>
  <c r="D2211" i="4" s="1"/>
  <c r="D2637" i="4" s="1"/>
  <c r="D3063" i="4" s="1"/>
  <c r="H1818" i="4"/>
  <c r="N1818" i="4" s="1"/>
  <c r="E1731" i="4"/>
  <c r="E2157" i="4" s="1"/>
  <c r="E2583" i="4" s="1"/>
  <c r="E3009" i="4" s="1"/>
  <c r="C1770" i="4"/>
  <c r="C2196" i="4" s="1"/>
  <c r="C2622" i="4" s="1"/>
  <c r="C3048" i="4" s="1"/>
  <c r="D1723" i="4"/>
  <c r="D2149" i="4" s="1"/>
  <c r="D2575" i="4" s="1"/>
  <c r="D3001" i="4" s="1"/>
  <c r="C1735" i="4"/>
  <c r="C2161" i="4" s="1"/>
  <c r="C2587" i="4" s="1"/>
  <c r="C3013" i="4" s="1"/>
  <c r="C1720" i="4"/>
  <c r="C2146" i="4" s="1"/>
  <c r="C2572" i="4" s="1"/>
  <c r="C2998" i="4" s="1"/>
  <c r="C1789" i="4"/>
  <c r="C2215" i="4" s="1"/>
  <c r="C2641" i="4" s="1"/>
  <c r="C3067" i="4" s="1"/>
  <c r="D1767" i="4"/>
  <c r="D2193" i="4" s="1"/>
  <c r="D2619" i="4" s="1"/>
  <c r="D3045" i="4" s="1"/>
  <c r="C1808" i="4"/>
  <c r="C2234" i="4" s="1"/>
  <c r="C2660" i="4" s="1"/>
  <c r="C3086" i="4" s="1"/>
  <c r="F1717" i="4"/>
  <c r="F2143" i="4" s="1"/>
  <c r="F2569" i="4" s="1"/>
  <c r="F2995" i="4" s="1"/>
  <c r="D1733" i="4"/>
  <c r="D2159" i="4" s="1"/>
  <c r="D2585" i="4" s="1"/>
  <c r="D3011" i="4" s="1"/>
  <c r="D1793" i="4"/>
  <c r="D2219" i="4" s="1"/>
  <c r="D2645" i="4" s="1"/>
  <c r="D3071" i="4" s="1"/>
  <c r="D1735" i="4"/>
  <c r="D2161" i="4" s="1"/>
  <c r="D2587" i="4" s="1"/>
  <c r="D3013" i="4" s="1"/>
  <c r="D1803" i="4"/>
  <c r="D2229" i="4" s="1"/>
  <c r="D2655" i="4" s="1"/>
  <c r="D3081" i="4" s="1"/>
  <c r="C1749" i="4"/>
  <c r="C2175" i="4" s="1"/>
  <c r="C2601" i="4" s="1"/>
  <c r="C3027" i="4" s="1"/>
  <c r="E1730" i="4"/>
  <c r="E2156" i="4" s="1"/>
  <c r="E2582" i="4" s="1"/>
  <c r="E3008" i="4" s="1"/>
  <c r="E1781" i="4"/>
  <c r="E2207" i="4" s="1"/>
  <c r="E2633" i="4" s="1"/>
  <c r="E3059" i="4" s="1"/>
  <c r="D1810" i="4"/>
  <c r="D2236" i="4" s="1"/>
  <c r="D2662" i="4" s="1"/>
  <c r="D3088" i="4" s="1"/>
  <c r="C1832" i="4"/>
  <c r="C2258" i="4" s="1"/>
  <c r="C2684" i="4" s="1"/>
  <c r="C3110" i="4" s="1"/>
  <c r="C1725" i="4"/>
  <c r="C2151" i="4" s="1"/>
  <c r="C2577" i="4" s="1"/>
  <c r="C3003" i="4" s="1"/>
  <c r="C1767" i="4"/>
  <c r="C2193" i="4" s="1"/>
  <c r="C2619" i="4" s="1"/>
  <c r="C3045" i="4" s="1"/>
  <c r="D1744" i="4"/>
  <c r="D2170" i="4" s="1"/>
  <c r="D2596" i="4" s="1"/>
  <c r="D3022" i="4" s="1"/>
  <c r="C1800" i="4"/>
  <c r="C2226" i="4" s="1"/>
  <c r="C2652" i="4" s="1"/>
  <c r="C3078" i="4" s="1"/>
  <c r="D1725" i="4"/>
  <c r="D2151" i="4" s="1"/>
  <c r="D2577" i="4" s="1"/>
  <c r="D3003" i="4" s="1"/>
  <c r="D1808" i="4"/>
  <c r="D2234" i="4" s="1"/>
  <c r="D2660" i="4" s="1"/>
  <c r="D3086" i="4" s="1"/>
  <c r="O1373" i="4"/>
  <c r="P1373" i="4" s="1"/>
  <c r="E1359" i="4"/>
  <c r="O1359" i="4" s="1"/>
  <c r="P1359" i="4" s="1"/>
  <c r="O933" i="4"/>
  <c r="P933" i="4" s="1"/>
  <c r="E1364" i="4"/>
  <c r="O1364" i="4" s="1"/>
  <c r="P1364" i="4" s="1"/>
  <c r="O938" i="4"/>
  <c r="P938" i="4" s="1"/>
  <c r="O934" i="4"/>
  <c r="P934" i="4" s="1"/>
  <c r="G1360" i="4"/>
  <c r="G1786" i="4" s="1"/>
  <c r="G2212" i="4" s="1"/>
  <c r="G2638" i="4" s="1"/>
  <c r="G3064" i="4" s="1"/>
  <c r="C919" i="4"/>
  <c r="C1345" i="4" s="1"/>
  <c r="C884" i="4"/>
  <c r="C1310" i="4" s="1"/>
  <c r="D946" i="4"/>
  <c r="D1372" i="4" s="1"/>
  <c r="C874" i="4"/>
  <c r="C1300" i="4" s="1"/>
  <c r="C916" i="4"/>
  <c r="C1342" i="4" s="1"/>
  <c r="D884" i="4"/>
  <c r="D1310" i="4" s="1"/>
  <c r="D970" i="4"/>
  <c r="D1396" i="4" s="1"/>
  <c r="C926" i="4"/>
  <c r="C1352" i="4" s="1"/>
  <c r="D878" i="4"/>
  <c r="D1304" i="4" s="1"/>
  <c r="C946" i="4"/>
  <c r="C1372" i="4" s="1"/>
  <c r="D949" i="4"/>
  <c r="D1375" i="4" s="1"/>
  <c r="C923" i="4"/>
  <c r="C1349" i="4" s="1"/>
  <c r="D930" i="4"/>
  <c r="D1356" i="4" s="1"/>
  <c r="D874" i="4"/>
  <c r="D1300" i="4" s="1"/>
  <c r="D926" i="4"/>
  <c r="D1352" i="4" s="1"/>
  <c r="F930" i="4"/>
  <c r="F1356" i="4" s="1"/>
  <c r="H508" i="4"/>
  <c r="N508" i="4" s="1"/>
  <c r="F934" i="4"/>
  <c r="D952" i="4"/>
  <c r="D1378" i="4" s="1"/>
  <c r="D864" i="4"/>
  <c r="D1290" i="4" s="1"/>
  <c r="D893" i="4"/>
  <c r="D1319" i="4" s="1"/>
  <c r="D869" i="4"/>
  <c r="D1295" i="4" s="1"/>
  <c r="C889" i="4"/>
  <c r="C1315" i="4" s="1"/>
  <c r="C949" i="4"/>
  <c r="C1375" i="4" s="1"/>
  <c r="D967" i="4"/>
  <c r="D1393" i="4" s="1"/>
  <c r="C930" i="4"/>
  <c r="C1356" i="4" s="1"/>
  <c r="C942" i="4"/>
  <c r="C1368" i="4" s="1"/>
  <c r="C893" i="4"/>
  <c r="C1319" i="4" s="1"/>
  <c r="E959" i="4"/>
  <c r="E1385" i="4" s="1"/>
  <c r="C864" i="4"/>
  <c r="C1290" i="4" s="1"/>
  <c r="D916" i="4"/>
  <c r="D1342" i="4" s="1"/>
  <c r="D959" i="4"/>
  <c r="D1385" i="4" s="1"/>
  <c r="C981" i="4"/>
  <c r="C1407" i="4" s="1"/>
  <c r="C909" i="4"/>
  <c r="C1335" i="4" s="1"/>
  <c r="C952" i="4"/>
  <c r="C1378" i="4" s="1"/>
  <c r="D938" i="4"/>
  <c r="D1364" i="4" s="1"/>
  <c r="C869" i="4"/>
  <c r="C1295" i="4" s="1"/>
  <c r="C938" i="4"/>
  <c r="C1364" i="4" s="1"/>
  <c r="E944" i="4"/>
  <c r="E1370" i="4" s="1"/>
  <c r="E1796" i="4" s="1"/>
  <c r="E2222" i="4" s="1"/>
  <c r="E2648" i="4" s="1"/>
  <c r="E3074" i="4" s="1"/>
  <c r="C878" i="4"/>
  <c r="C1304" i="4" s="1"/>
  <c r="C898" i="4"/>
  <c r="C1324" i="4" s="1"/>
  <c r="C967" i="4"/>
  <c r="C1393" i="4" s="1"/>
  <c r="E945" i="4"/>
  <c r="C934" i="4"/>
  <c r="C1360" i="4" s="1"/>
  <c r="D923" i="4"/>
  <c r="D1349" i="4" s="1"/>
  <c r="D942" i="4"/>
  <c r="D1368" i="4" s="1"/>
  <c r="D909" i="4"/>
  <c r="D1335" i="4" s="1"/>
  <c r="D919" i="4"/>
  <c r="D1345" i="4" s="1"/>
  <c r="D898" i="4"/>
  <c r="D1324" i="4" s="1"/>
  <c r="D889" i="4"/>
  <c r="D1315" i="4" s="1"/>
  <c r="C959" i="4"/>
  <c r="C1385" i="4" s="1"/>
  <c r="C970" i="4"/>
  <c r="C1396" i="4" s="1"/>
  <c r="D934" i="4"/>
  <c r="D1360" i="4" s="1"/>
  <c r="O489" i="4"/>
  <c r="P489" i="4" s="1"/>
  <c r="E915" i="4"/>
  <c r="G431" i="4"/>
  <c r="G439" i="4"/>
  <c r="H439" i="4" s="1"/>
  <c r="N439" i="4" s="1"/>
  <c r="E38" i="2"/>
  <c r="G38" i="2" s="1"/>
  <c r="K38" i="3"/>
  <c r="E27" i="2"/>
  <c r="G27" i="2" s="1"/>
  <c r="K27" i="3"/>
  <c r="E68" i="2"/>
  <c r="G68" i="2" s="1"/>
  <c r="K68" i="3"/>
  <c r="E119" i="2"/>
  <c r="G119" i="2" s="1"/>
  <c r="K119" i="3"/>
  <c r="D13" i="1"/>
  <c r="E11" i="1"/>
  <c r="E13" i="1" s="1"/>
  <c r="E13" i="2"/>
  <c r="G13" i="2" s="1"/>
  <c r="K13" i="3"/>
  <c r="E75" i="2"/>
  <c r="G75" i="2" s="1"/>
  <c r="K75" i="3"/>
  <c r="E91" i="2"/>
  <c r="G91" i="2" s="1"/>
  <c r="K91" i="3"/>
  <c r="E23" i="2"/>
  <c r="G23" i="2" s="1"/>
  <c r="K23" i="3"/>
  <c r="E108" i="2"/>
  <c r="G108" i="2" s="1"/>
  <c r="K108" i="3"/>
  <c r="E33" i="2"/>
  <c r="G33" i="2" s="1"/>
  <c r="K33" i="3"/>
  <c r="J431" i="4"/>
  <c r="M78" i="4"/>
  <c r="E58" i="2"/>
  <c r="G58" i="2" s="1"/>
  <c r="K58" i="3"/>
  <c r="E47" i="2"/>
  <c r="G47" i="2" s="1"/>
  <c r="K47" i="3"/>
  <c r="H431" i="4"/>
  <c r="H436" i="4"/>
  <c r="N436" i="4" s="1"/>
  <c r="D87" i="4"/>
  <c r="D513" i="4" s="1"/>
  <c r="C91" i="4"/>
  <c r="C517" i="4" s="1"/>
  <c r="D13" i="4"/>
  <c r="D439" i="4" s="1"/>
  <c r="C33" i="4"/>
  <c r="C459" i="4" s="1"/>
  <c r="D68" i="4"/>
  <c r="D494" i="4" s="1"/>
  <c r="C42" i="4"/>
  <c r="C468" i="4" s="1"/>
  <c r="C58" i="4"/>
  <c r="C484" i="4" s="1"/>
  <c r="C119" i="4"/>
  <c r="C545" i="4" s="1"/>
  <c r="C83" i="4"/>
  <c r="C509" i="4" s="1"/>
  <c r="D23" i="4"/>
  <c r="D449" i="4" s="1"/>
  <c r="D58" i="4"/>
  <c r="D484" i="4" s="1"/>
  <c r="C108" i="4"/>
  <c r="C534" i="4" s="1"/>
  <c r="D119" i="4"/>
  <c r="D545" i="4" s="1"/>
  <c r="C68" i="4"/>
  <c r="C494" i="4" s="1"/>
  <c r="C87" i="4"/>
  <c r="C513" i="4" s="1"/>
  <c r="D108" i="4"/>
  <c r="D534" i="4" s="1"/>
  <c r="D27" i="4"/>
  <c r="D453" i="4" s="1"/>
  <c r="D38" i="4"/>
  <c r="D464" i="4" s="1"/>
  <c r="D47" i="4"/>
  <c r="D473" i="4" s="1"/>
  <c r="C23" i="4"/>
  <c r="C449" i="4" s="1"/>
  <c r="C75" i="4"/>
  <c r="C501" i="4" s="1"/>
  <c r="C13" i="4"/>
  <c r="C439" i="4" s="1"/>
  <c r="D33" i="4"/>
  <c r="D459" i="4" s="1"/>
  <c r="D42" i="4"/>
  <c r="D468" i="4" s="1"/>
  <c r="D91" i="4"/>
  <c r="D517" i="4" s="1"/>
  <c r="C27" i="4"/>
  <c r="C453" i="4" s="1"/>
  <c r="C38" i="4"/>
  <c r="C464" i="4" s="1"/>
  <c r="C47" i="4"/>
  <c r="C473" i="4" s="1"/>
  <c r="D75" i="4"/>
  <c r="D501" i="4" s="1"/>
  <c r="D83" i="4"/>
  <c r="D509" i="4" s="1"/>
  <c r="C549" i="4"/>
  <c r="D14" i="3"/>
  <c r="D14" i="2" s="1"/>
  <c r="F14" i="3"/>
  <c r="F857" i="4"/>
  <c r="D34" i="3"/>
  <c r="D34" i="2" s="1"/>
  <c r="F34" i="3"/>
  <c r="E34" i="2" s="1"/>
  <c r="G34" i="2" s="1"/>
  <c r="D43" i="3"/>
  <c r="D43" i="2" s="1"/>
  <c r="F43" i="3"/>
  <c r="E43" i="2" s="1"/>
  <c r="G43" i="2" s="1"/>
  <c r="D48" i="3"/>
  <c r="D48" i="2" s="1"/>
  <c r="F48" i="3"/>
  <c r="D59" i="3"/>
  <c r="D59" i="2" s="1"/>
  <c r="F59" i="3"/>
  <c r="D76" i="3"/>
  <c r="D76" i="2" s="1"/>
  <c r="F76" i="3"/>
  <c r="C556" i="4"/>
  <c r="H2630" i="4" l="1"/>
  <c r="N2630" i="4" s="1"/>
  <c r="F3056" i="4"/>
  <c r="H3056" i="4" s="1"/>
  <c r="N3056" i="4" s="1"/>
  <c r="H2601" i="4"/>
  <c r="N2601" i="4" s="1"/>
  <c r="G3027" i="4"/>
  <c r="H3027" i="4" s="1"/>
  <c r="N3027" i="4" s="1"/>
  <c r="H2629" i="4"/>
  <c r="N2629" i="4" s="1"/>
  <c r="F3055" i="4"/>
  <c r="H3055" i="4" s="1"/>
  <c r="N3055" i="4" s="1"/>
  <c r="D1794" i="4"/>
  <c r="D2220" i="4" s="1"/>
  <c r="D2646" i="4" s="1"/>
  <c r="D3072" i="4" s="1"/>
  <c r="D1726" i="4"/>
  <c r="D2152" i="4" s="1"/>
  <c r="D2578" i="4" s="1"/>
  <c r="D3004" i="4" s="1"/>
  <c r="D1801" i="4"/>
  <c r="D2227" i="4" s="1"/>
  <c r="D2653" i="4" s="1"/>
  <c r="D3079" i="4" s="1"/>
  <c r="C1833" i="4"/>
  <c r="C2259" i="4" s="1"/>
  <c r="C2685" i="4" s="1"/>
  <c r="C3111" i="4" s="1"/>
  <c r="D1745" i="4"/>
  <c r="D2171" i="4" s="1"/>
  <c r="D2597" i="4" s="1"/>
  <c r="D3023" i="4" s="1"/>
  <c r="C1811" i="4"/>
  <c r="C2237" i="4" s="1"/>
  <c r="C2663" i="4" s="1"/>
  <c r="C3089" i="4" s="1"/>
  <c r="D1771" i="4"/>
  <c r="D2197" i="4" s="1"/>
  <c r="D2623" i="4" s="1"/>
  <c r="D3049" i="4" s="1"/>
  <c r="D1775" i="4"/>
  <c r="D2201" i="4" s="1"/>
  <c r="D2627" i="4" s="1"/>
  <c r="D3053" i="4" s="1"/>
  <c r="D1782" i="4"/>
  <c r="D2208" i="4" s="1"/>
  <c r="D2634" i="4" s="1"/>
  <c r="D3060" i="4" s="1"/>
  <c r="C1798" i="4"/>
  <c r="C2224" i="4" s="1"/>
  <c r="C2650" i="4" s="1"/>
  <c r="C3076" i="4" s="1"/>
  <c r="D1822" i="4"/>
  <c r="D2248" i="4" s="1"/>
  <c r="D2674" i="4" s="1"/>
  <c r="D3100" i="4" s="1"/>
  <c r="C1726" i="4"/>
  <c r="C2152" i="4" s="1"/>
  <c r="C2578" i="4" s="1"/>
  <c r="C3004" i="4" s="1"/>
  <c r="C1771" i="4"/>
  <c r="C2197" i="4" s="1"/>
  <c r="C2623" i="4" s="1"/>
  <c r="C3049" i="4" s="1"/>
  <c r="C1716" i="4"/>
  <c r="C2142" i="4" s="1"/>
  <c r="C2568" i="4" s="1"/>
  <c r="C2994" i="4" s="1"/>
  <c r="E1790" i="4"/>
  <c r="E2216" i="4" s="1"/>
  <c r="E2642" i="4" s="1"/>
  <c r="E3068" i="4" s="1"/>
  <c r="C1750" i="4"/>
  <c r="C2176" i="4" s="1"/>
  <c r="C2602" i="4" s="1"/>
  <c r="C3028" i="4" s="1"/>
  <c r="C1790" i="4"/>
  <c r="C2216" i="4" s="1"/>
  <c r="C2642" i="4" s="1"/>
  <c r="C3068" i="4" s="1"/>
  <c r="C1804" i="4"/>
  <c r="C2230" i="4" s="1"/>
  <c r="C2656" i="4" s="1"/>
  <c r="C3082" i="4" s="1"/>
  <c r="D1811" i="4"/>
  <c r="D2237" i="4" s="1"/>
  <c r="D2663" i="4" s="1"/>
  <c r="D3089" i="4" s="1"/>
  <c r="E1811" i="4"/>
  <c r="E2237" i="4" s="1"/>
  <c r="E2663" i="4" s="1"/>
  <c r="E3089" i="4" s="1"/>
  <c r="C1782" i="4"/>
  <c r="C2208" i="4" s="1"/>
  <c r="C2634" i="4" s="1"/>
  <c r="C3060" i="4" s="1"/>
  <c r="C1741" i="4"/>
  <c r="C2167" i="4" s="1"/>
  <c r="C2593" i="4" s="1"/>
  <c r="C3019" i="4" s="1"/>
  <c r="D1716" i="4"/>
  <c r="D2142" i="4" s="1"/>
  <c r="D2568" i="4" s="1"/>
  <c r="D2994" i="4" s="1"/>
  <c r="F1782" i="4"/>
  <c r="E1785" i="4"/>
  <c r="E2211" i="4" s="1"/>
  <c r="E2637" i="4" s="1"/>
  <c r="E3063" i="4" s="1"/>
  <c r="D1750" i="4"/>
  <c r="D2176" i="4" s="1"/>
  <c r="D2602" i="4" s="1"/>
  <c r="D3028" i="4" s="1"/>
  <c r="C1768" i="4"/>
  <c r="C2194" i="4" s="1"/>
  <c r="C2620" i="4" s="1"/>
  <c r="C3046" i="4" s="1"/>
  <c r="C1794" i="4"/>
  <c r="C2220" i="4" s="1"/>
  <c r="C2646" i="4" s="1"/>
  <c r="C3072" i="4" s="1"/>
  <c r="D1786" i="4"/>
  <c r="D2212" i="4" s="1"/>
  <c r="D2638" i="4" s="1"/>
  <c r="D3064" i="4" s="1"/>
  <c r="D1741" i="4"/>
  <c r="D2167" i="4" s="1"/>
  <c r="D2593" i="4" s="1"/>
  <c r="D3019" i="4" s="1"/>
  <c r="D1761" i="4"/>
  <c r="D2187" i="4" s="1"/>
  <c r="D2613" i="4" s="1"/>
  <c r="D3039" i="4" s="1"/>
  <c r="C1786" i="4"/>
  <c r="C2212" i="4" s="1"/>
  <c r="C2638" i="4" s="1"/>
  <c r="C3064" i="4" s="1"/>
  <c r="D1778" i="4"/>
  <c r="D2204" i="4" s="1"/>
  <c r="D2630" i="4" s="1"/>
  <c r="D3056" i="4" s="1"/>
  <c r="C1775" i="4"/>
  <c r="C2201" i="4" s="1"/>
  <c r="C2627" i="4" s="1"/>
  <c r="C3053" i="4" s="1"/>
  <c r="D1730" i="4"/>
  <c r="D2156" i="4" s="1"/>
  <c r="D2582" i="4" s="1"/>
  <c r="D3008" i="4" s="1"/>
  <c r="D1736" i="4"/>
  <c r="D2162" i="4" s="1"/>
  <c r="D2588" i="4" s="1"/>
  <c r="D3014" i="4" s="1"/>
  <c r="D1798" i="4"/>
  <c r="D2224" i="4" s="1"/>
  <c r="D2650" i="4" s="1"/>
  <c r="D3076" i="4" s="1"/>
  <c r="C1822" i="4"/>
  <c r="C2248" i="4" s="1"/>
  <c r="C2674" i="4" s="1"/>
  <c r="C3100" i="4" s="1"/>
  <c r="C1778" i="4"/>
  <c r="C2204" i="4" s="1"/>
  <c r="C2630" i="4" s="1"/>
  <c r="C3056" i="4" s="1"/>
  <c r="C1736" i="4"/>
  <c r="C2162" i="4" s="1"/>
  <c r="C2588" i="4" s="1"/>
  <c r="C3014" i="4" s="1"/>
  <c r="C1819" i="4"/>
  <c r="C2245" i="4" s="1"/>
  <c r="C2671" i="4" s="1"/>
  <c r="C3097" i="4" s="1"/>
  <c r="D1790" i="4"/>
  <c r="D2216" i="4" s="1"/>
  <c r="D2642" i="4" s="1"/>
  <c r="D3068" i="4" s="1"/>
  <c r="C1801" i="4"/>
  <c r="C2227" i="4" s="1"/>
  <c r="C2653" i="4" s="1"/>
  <c r="C3079" i="4" s="1"/>
  <c r="C1730" i="4"/>
  <c r="C2156" i="4" s="1"/>
  <c r="C2582" i="4" s="1"/>
  <c r="C3008" i="4" s="1"/>
  <c r="C1721" i="4"/>
  <c r="C2147" i="4" s="1"/>
  <c r="C2573" i="4" s="1"/>
  <c r="C2999" i="4" s="1"/>
  <c r="C1761" i="4"/>
  <c r="C2187" i="4" s="1"/>
  <c r="C2613" i="4" s="1"/>
  <c r="C3039" i="4" s="1"/>
  <c r="D1768" i="4"/>
  <c r="D2194" i="4" s="1"/>
  <c r="D2620" i="4" s="1"/>
  <c r="D3046" i="4" s="1"/>
  <c r="C1745" i="4"/>
  <c r="C2171" i="4" s="1"/>
  <c r="C2597" i="4" s="1"/>
  <c r="C3023" i="4" s="1"/>
  <c r="D1819" i="4"/>
  <c r="D2245" i="4" s="1"/>
  <c r="D2671" i="4" s="1"/>
  <c r="D3097" i="4" s="1"/>
  <c r="D1721" i="4"/>
  <c r="D2147" i="4" s="1"/>
  <c r="D2573" i="4" s="1"/>
  <c r="D2999" i="4" s="1"/>
  <c r="D1804" i="4"/>
  <c r="D2230" i="4" s="1"/>
  <c r="D2656" i="4" s="1"/>
  <c r="D3082" i="4" s="1"/>
  <c r="O1360" i="4"/>
  <c r="P1360" i="4" s="1"/>
  <c r="O1370" i="4"/>
  <c r="P1370" i="4" s="1"/>
  <c r="E1371" i="4"/>
  <c r="O1371" i="4" s="1"/>
  <c r="P1371" i="4" s="1"/>
  <c r="O945" i="4"/>
  <c r="P945" i="4" s="1"/>
  <c r="E1341" i="4"/>
  <c r="O915" i="4"/>
  <c r="P915" i="4" s="1"/>
  <c r="F1283" i="4"/>
  <c r="H934" i="4"/>
  <c r="N934" i="4" s="1"/>
  <c r="F1360" i="4"/>
  <c r="F1786" i="4" s="1"/>
  <c r="C890" i="4"/>
  <c r="C1316" i="4" s="1"/>
  <c r="D910" i="4"/>
  <c r="D1336" i="4" s="1"/>
  <c r="D875" i="4"/>
  <c r="D1301" i="4" s="1"/>
  <c r="D943" i="4"/>
  <c r="D1369" i="4" s="1"/>
  <c r="C865" i="4"/>
  <c r="C1291" i="4" s="1"/>
  <c r="D879" i="4"/>
  <c r="D1305" i="4" s="1"/>
  <c r="C894" i="4"/>
  <c r="C1320" i="4" s="1"/>
  <c r="C975" i="4"/>
  <c r="C1401" i="4" s="1"/>
  <c r="D960" i="4"/>
  <c r="D1386" i="4" s="1"/>
  <c r="D939" i="4"/>
  <c r="D1365" i="4" s="1"/>
  <c r="C927" i="4"/>
  <c r="C1353" i="4" s="1"/>
  <c r="D935" i="4"/>
  <c r="D1361" i="4" s="1"/>
  <c r="C920" i="4"/>
  <c r="C1346" i="4" s="1"/>
  <c r="C899" i="4"/>
  <c r="C1325" i="4" s="1"/>
  <c r="C879" i="4"/>
  <c r="C1305" i="4" s="1"/>
  <c r="C939" i="4"/>
  <c r="C1365" i="4" s="1"/>
  <c r="D920" i="4"/>
  <c r="D1346" i="4" s="1"/>
  <c r="C982" i="4"/>
  <c r="C1408" i="4" s="1"/>
  <c r="D894" i="4"/>
  <c r="D1320" i="4" s="1"/>
  <c r="C875" i="4"/>
  <c r="C1301" i="4" s="1"/>
  <c r="C935" i="4"/>
  <c r="C1361" i="4" s="1"/>
  <c r="C885" i="4"/>
  <c r="C1311" i="4" s="1"/>
  <c r="D927" i="4"/>
  <c r="D1353" i="4" s="1"/>
  <c r="D885" i="4"/>
  <c r="D1311" i="4" s="1"/>
  <c r="D899" i="4"/>
  <c r="D1325" i="4" s="1"/>
  <c r="D971" i="4"/>
  <c r="D1397" i="4" s="1"/>
  <c r="C971" i="4"/>
  <c r="C1397" i="4" s="1"/>
  <c r="D865" i="4"/>
  <c r="D1291" i="4" s="1"/>
  <c r="G865" i="4"/>
  <c r="G1291" i="4" s="1"/>
  <c r="D890" i="4"/>
  <c r="D1316" i="4" s="1"/>
  <c r="C960" i="4"/>
  <c r="C1386" i="4" s="1"/>
  <c r="C910" i="4"/>
  <c r="C1336" i="4" s="1"/>
  <c r="C943" i="4"/>
  <c r="C1369" i="4" s="1"/>
  <c r="G504" i="4"/>
  <c r="G930" i="4" s="1"/>
  <c r="O930" i="4" s="1"/>
  <c r="P930" i="4" s="1"/>
  <c r="O78" i="4"/>
  <c r="P78" i="4" s="1"/>
  <c r="M431" i="4"/>
  <c r="E76" i="2"/>
  <c r="G76" i="2" s="1"/>
  <c r="K76" i="3"/>
  <c r="E14" i="2"/>
  <c r="G14" i="2" s="1"/>
  <c r="K14" i="3"/>
  <c r="N78" i="4"/>
  <c r="N431" i="4" s="1"/>
  <c r="E59" i="2"/>
  <c r="G59" i="2" s="1"/>
  <c r="K59" i="3"/>
  <c r="E48" i="2"/>
  <c r="G48" i="2" s="1"/>
  <c r="K48" i="3"/>
  <c r="C48" i="4"/>
  <c r="C474" i="4" s="1"/>
  <c r="C34" i="4"/>
  <c r="C460" i="4" s="1"/>
  <c r="D43" i="4"/>
  <c r="D469" i="4" s="1"/>
  <c r="D14" i="4"/>
  <c r="D440" i="4" s="1"/>
  <c r="D59" i="4"/>
  <c r="D485" i="4" s="1"/>
  <c r="C43" i="4"/>
  <c r="C469" i="4" s="1"/>
  <c r="C14" i="4"/>
  <c r="C440" i="4" s="1"/>
  <c r="C550" i="4"/>
  <c r="C76" i="4"/>
  <c r="C502" i="4" s="1"/>
  <c r="D48" i="4"/>
  <c r="D474" i="4" s="1"/>
  <c r="D34" i="4"/>
  <c r="D460" i="4" s="1"/>
  <c r="C59" i="4"/>
  <c r="C485" i="4" s="1"/>
  <c r="D76" i="4"/>
  <c r="D502" i="4" s="1"/>
  <c r="C557" i="4"/>
  <c r="D121" i="3"/>
  <c r="F60" i="3"/>
  <c r="D60" i="3"/>
  <c r="D60" i="2" s="1"/>
  <c r="F49" i="3"/>
  <c r="E49" i="2" s="1"/>
  <c r="G49" i="2" s="1"/>
  <c r="D49" i="3"/>
  <c r="D49" i="2" s="1"/>
  <c r="H1786" i="4" l="1"/>
  <c r="N1786" i="4" s="1"/>
  <c r="F2212" i="4"/>
  <c r="F2135" i="4"/>
  <c r="F2208" i="4"/>
  <c r="F2634" i="4" s="1"/>
  <c r="F3060" i="4" s="1"/>
  <c r="D1823" i="4"/>
  <c r="D2249" i="4" s="1"/>
  <c r="D2675" i="4" s="1"/>
  <c r="D3101" i="4" s="1"/>
  <c r="C1751" i="4"/>
  <c r="C2177" i="4" s="1"/>
  <c r="C2603" i="4" s="1"/>
  <c r="C3029" i="4" s="1"/>
  <c r="C1717" i="4"/>
  <c r="C2143" i="4" s="1"/>
  <c r="C2569" i="4" s="1"/>
  <c r="C2995" i="4" s="1"/>
  <c r="C1812" i="4"/>
  <c r="C2238" i="4" s="1"/>
  <c r="C2664" i="4" s="1"/>
  <c r="C3090" i="4" s="1"/>
  <c r="D1717" i="4"/>
  <c r="D2143" i="4" s="1"/>
  <c r="D2569" i="4" s="1"/>
  <c r="D2995" i="4" s="1"/>
  <c r="D1751" i="4"/>
  <c r="D2177" i="4" s="1"/>
  <c r="D2603" i="4" s="1"/>
  <c r="D3029" i="4" s="1"/>
  <c r="C1737" i="4"/>
  <c r="C2163" i="4" s="1"/>
  <c r="C2589" i="4" s="1"/>
  <c r="C3015" i="4" s="1"/>
  <c r="D1746" i="4"/>
  <c r="D2172" i="4" s="1"/>
  <c r="D2598" i="4" s="1"/>
  <c r="D3024" i="4" s="1"/>
  <c r="C1791" i="4"/>
  <c r="C2217" i="4" s="1"/>
  <c r="C2643" i="4" s="1"/>
  <c r="C3069" i="4" s="1"/>
  <c r="C1772" i="4"/>
  <c r="C2198" i="4" s="1"/>
  <c r="C2624" i="4" s="1"/>
  <c r="C3050" i="4" s="1"/>
  <c r="D1791" i="4"/>
  <c r="D2217" i="4" s="1"/>
  <c r="D2643" i="4" s="1"/>
  <c r="D3069" i="4" s="1"/>
  <c r="C1746" i="4"/>
  <c r="C2172" i="4" s="1"/>
  <c r="C2598" i="4" s="1"/>
  <c r="C3024" i="4" s="1"/>
  <c r="D1795" i="4"/>
  <c r="D2221" i="4" s="1"/>
  <c r="D2647" i="4" s="1"/>
  <c r="D3073" i="4" s="1"/>
  <c r="C1742" i="4"/>
  <c r="C2168" i="4" s="1"/>
  <c r="C2594" i="4" s="1"/>
  <c r="C3020" i="4" s="1"/>
  <c r="E1767" i="4"/>
  <c r="E2193" i="4" s="1"/>
  <c r="E2619" i="4" s="1"/>
  <c r="E3045" i="4" s="1"/>
  <c r="G1717" i="4"/>
  <c r="G2143" i="4" s="1"/>
  <c r="G2569" i="4" s="1"/>
  <c r="G2995" i="4" s="1"/>
  <c r="C1727" i="4"/>
  <c r="C2153" i="4" s="1"/>
  <c r="C2579" i="4" s="1"/>
  <c r="C3005" i="4" s="1"/>
  <c r="D1772" i="4"/>
  <c r="D2198" i="4" s="1"/>
  <c r="D2624" i="4" s="1"/>
  <c r="D3050" i="4" s="1"/>
  <c r="C1779" i="4"/>
  <c r="C2205" i="4" s="1"/>
  <c r="C2631" i="4" s="1"/>
  <c r="C3057" i="4" s="1"/>
  <c r="D1762" i="4"/>
  <c r="D2188" i="4" s="1"/>
  <c r="D2614" i="4" s="1"/>
  <c r="D3040" i="4" s="1"/>
  <c r="C1762" i="4"/>
  <c r="C2188" i="4" s="1"/>
  <c r="C2614" i="4" s="1"/>
  <c r="C3040" i="4" s="1"/>
  <c r="D1779" i="4"/>
  <c r="D2205" i="4" s="1"/>
  <c r="D2631" i="4" s="1"/>
  <c r="D3057" i="4" s="1"/>
  <c r="C1827" i="4"/>
  <c r="C2253" i="4" s="1"/>
  <c r="C2679" i="4" s="1"/>
  <c r="C3105" i="4" s="1"/>
  <c r="C1795" i="4"/>
  <c r="C2221" i="4" s="1"/>
  <c r="C2647" i="4" s="1"/>
  <c r="C3073" i="4" s="1"/>
  <c r="D1742" i="4"/>
  <c r="D2168" i="4" s="1"/>
  <c r="D2594" i="4" s="1"/>
  <c r="D3020" i="4" s="1"/>
  <c r="C1823" i="4"/>
  <c r="C2249" i="4" s="1"/>
  <c r="C2675" i="4" s="1"/>
  <c r="C3101" i="4" s="1"/>
  <c r="D1737" i="4"/>
  <c r="D2163" i="4" s="1"/>
  <c r="D2589" i="4" s="1"/>
  <c r="D3015" i="4" s="1"/>
  <c r="C1787" i="4"/>
  <c r="C2213" i="4" s="1"/>
  <c r="C2639" i="4" s="1"/>
  <c r="C3065" i="4" s="1"/>
  <c r="C1834" i="4"/>
  <c r="C2260" i="4" s="1"/>
  <c r="C2686" i="4" s="1"/>
  <c r="C3112" i="4" s="1"/>
  <c r="C1731" i="4"/>
  <c r="C2157" i="4" s="1"/>
  <c r="C2583" i="4" s="1"/>
  <c r="C3009" i="4" s="1"/>
  <c r="D1787" i="4"/>
  <c r="D2213" i="4" s="1"/>
  <c r="D2639" i="4" s="1"/>
  <c r="D3065" i="4" s="1"/>
  <c r="D1812" i="4"/>
  <c r="D2238" i="4" s="1"/>
  <c r="D2664" i="4" s="1"/>
  <c r="D3090" i="4" s="1"/>
  <c r="D1731" i="4"/>
  <c r="D2157" i="4" s="1"/>
  <c r="D2583" i="4" s="1"/>
  <c r="D3009" i="4" s="1"/>
  <c r="D1727" i="4"/>
  <c r="D2153" i="4" s="1"/>
  <c r="D2579" i="4" s="1"/>
  <c r="D3005" i="4" s="1"/>
  <c r="E1797" i="4"/>
  <c r="E2223" i="4" s="1"/>
  <c r="E2649" i="4" s="1"/>
  <c r="E3075" i="4" s="1"/>
  <c r="H1360" i="4"/>
  <c r="N1360" i="4" s="1"/>
  <c r="H1291" i="4"/>
  <c r="H930" i="4"/>
  <c r="N930" i="4" s="1"/>
  <c r="G1356" i="4"/>
  <c r="G1782" i="4" s="1"/>
  <c r="F1709" i="4"/>
  <c r="C866" i="4"/>
  <c r="C1292" i="4" s="1"/>
  <c r="C886" i="4"/>
  <c r="C1312" i="4" s="1"/>
  <c r="H865" i="4"/>
  <c r="D900" i="4"/>
  <c r="D1326" i="4" s="1"/>
  <c r="C976" i="4"/>
  <c r="C1402" i="4" s="1"/>
  <c r="C895" i="4"/>
  <c r="C1321" i="4" s="1"/>
  <c r="C900" i="4"/>
  <c r="C1326" i="4" s="1"/>
  <c r="C928" i="4"/>
  <c r="C1354" i="4" s="1"/>
  <c r="D928" i="4"/>
  <c r="D1354" i="4" s="1"/>
  <c r="D911" i="4"/>
  <c r="D1337" i="4" s="1"/>
  <c r="C983" i="4"/>
  <c r="C1409" i="4" s="1"/>
  <c r="D866" i="4"/>
  <c r="D1292" i="4" s="1"/>
  <c r="C911" i="4"/>
  <c r="C1337" i="4" s="1"/>
  <c r="D886" i="4"/>
  <c r="D1312" i="4" s="1"/>
  <c r="D895" i="4"/>
  <c r="D1321" i="4" s="1"/>
  <c r="D122" i="3"/>
  <c r="C121" i="4"/>
  <c r="C547" i="4" s="1"/>
  <c r="D121" i="2"/>
  <c r="G857" i="4"/>
  <c r="H504" i="4"/>
  <c r="E60" i="2"/>
  <c r="G60" i="2" s="1"/>
  <c r="K60" i="3"/>
  <c r="C551" i="4"/>
  <c r="C60" i="4"/>
  <c r="C486" i="4" s="1"/>
  <c r="C49" i="4"/>
  <c r="C475" i="4" s="1"/>
  <c r="D60" i="4"/>
  <c r="D486" i="4" s="1"/>
  <c r="C505" i="4"/>
  <c r="D49" i="4"/>
  <c r="D475" i="4" s="1"/>
  <c r="D505" i="4"/>
  <c r="D50" i="3"/>
  <c r="D50" i="2" s="1"/>
  <c r="F50" i="3"/>
  <c r="E50" i="2" s="1"/>
  <c r="G50" i="2" s="1"/>
  <c r="D61" i="3"/>
  <c r="D61" i="2" s="1"/>
  <c r="F61" i="3"/>
  <c r="C558" i="4"/>
  <c r="H2995" i="4" l="1"/>
  <c r="H2569" i="4"/>
  <c r="H2212" i="4"/>
  <c r="N2212" i="4" s="1"/>
  <c r="F2638" i="4"/>
  <c r="F2561" i="4"/>
  <c r="H2143" i="4"/>
  <c r="H1782" i="4"/>
  <c r="N1782" i="4" s="1"/>
  <c r="G2208" i="4"/>
  <c r="C1738" i="4"/>
  <c r="C2164" i="4" s="1"/>
  <c r="C2590" i="4" s="1"/>
  <c r="C3016" i="4" s="1"/>
  <c r="C1747" i="4"/>
  <c r="C2173" i="4" s="1"/>
  <c r="C2599" i="4" s="1"/>
  <c r="C3025" i="4" s="1"/>
  <c r="C1780" i="4"/>
  <c r="C2206" i="4" s="1"/>
  <c r="C2632" i="4" s="1"/>
  <c r="C3058" i="4" s="1"/>
  <c r="G2135" i="4"/>
  <c r="H1717" i="4"/>
  <c r="D1747" i="4"/>
  <c r="D2173" i="4" s="1"/>
  <c r="D2599" i="4" s="1"/>
  <c r="D3025" i="4" s="1"/>
  <c r="D1780" i="4"/>
  <c r="D2206" i="4" s="1"/>
  <c r="D2632" i="4" s="1"/>
  <c r="D3058" i="4" s="1"/>
  <c r="D1738" i="4"/>
  <c r="D2164" i="4" s="1"/>
  <c r="D2590" i="4" s="1"/>
  <c r="D3016" i="4" s="1"/>
  <c r="C1835" i="4"/>
  <c r="C2261" i="4" s="1"/>
  <c r="C2687" i="4" s="1"/>
  <c r="C3113" i="4" s="1"/>
  <c r="C1718" i="4"/>
  <c r="C2144" i="4" s="1"/>
  <c r="C2570" i="4" s="1"/>
  <c r="C2996" i="4" s="1"/>
  <c r="D1718" i="4"/>
  <c r="D2144" i="4" s="1"/>
  <c r="D2570" i="4" s="1"/>
  <c r="D2996" i="4" s="1"/>
  <c r="C1828" i="4"/>
  <c r="C2254" i="4" s="1"/>
  <c r="C2680" i="4" s="1"/>
  <c r="C3106" i="4" s="1"/>
  <c r="C1763" i="4"/>
  <c r="C2189" i="4" s="1"/>
  <c r="C2615" i="4" s="1"/>
  <c r="C3041" i="4" s="1"/>
  <c r="D1763" i="4"/>
  <c r="D2189" i="4" s="1"/>
  <c r="D2615" i="4" s="1"/>
  <c r="D3041" i="4" s="1"/>
  <c r="C1752" i="4"/>
  <c r="C2178" i="4" s="1"/>
  <c r="C2604" i="4" s="1"/>
  <c r="C3030" i="4" s="1"/>
  <c r="D1752" i="4"/>
  <c r="D2178" i="4" s="1"/>
  <c r="D2604" i="4" s="1"/>
  <c r="D3030" i="4" s="1"/>
  <c r="H1356" i="4"/>
  <c r="N1356" i="4" s="1"/>
  <c r="N1291" i="4"/>
  <c r="G1709" i="4"/>
  <c r="C984" i="4"/>
  <c r="C1410" i="4" s="1"/>
  <c r="G1283" i="4"/>
  <c r="D931" i="4"/>
  <c r="D1357" i="4" s="1"/>
  <c r="C901" i="4"/>
  <c r="C1327" i="4" s="1"/>
  <c r="C973" i="4"/>
  <c r="C1399" i="4" s="1"/>
  <c r="D912" i="4"/>
  <c r="D1338" i="4" s="1"/>
  <c r="D901" i="4"/>
  <c r="D1327" i="4" s="1"/>
  <c r="N865" i="4"/>
  <c r="N1283" i="4" s="1"/>
  <c r="H1283" i="4"/>
  <c r="C977" i="4"/>
  <c r="C1403" i="4" s="1"/>
  <c r="C912" i="4"/>
  <c r="C1338" i="4" s="1"/>
  <c r="C931" i="4"/>
  <c r="C1357" i="4" s="1"/>
  <c r="N504" i="4"/>
  <c r="N857" i="4" s="1"/>
  <c r="H857" i="4"/>
  <c r="C122" i="4"/>
  <c r="C548" i="4" s="1"/>
  <c r="D122" i="2"/>
  <c r="E61" i="2"/>
  <c r="G61" i="2" s="1"/>
  <c r="K61" i="3"/>
  <c r="D61" i="4"/>
  <c r="D487" i="4" s="1"/>
  <c r="C61" i="4"/>
  <c r="C487" i="4" s="1"/>
  <c r="D50" i="4"/>
  <c r="D476" i="4" s="1"/>
  <c r="C50" i="4"/>
  <c r="C476" i="4" s="1"/>
  <c r="C559" i="4"/>
  <c r="F51" i="3"/>
  <c r="D51" i="3"/>
  <c r="D51" i="2" s="1"/>
  <c r="N2995" i="4" l="1"/>
  <c r="H2638" i="4"/>
  <c r="N2638" i="4" s="1"/>
  <c r="F3064" i="4"/>
  <c r="H2208" i="4"/>
  <c r="N2208" i="4" s="1"/>
  <c r="G2634" i="4"/>
  <c r="G3060" i="4" s="1"/>
  <c r="N2569" i="4"/>
  <c r="F2987" i="4"/>
  <c r="N2143" i="4"/>
  <c r="G2561" i="4"/>
  <c r="C1753" i="4"/>
  <c r="C2179" i="4" s="1"/>
  <c r="C2605" i="4" s="1"/>
  <c r="C3031" i="4" s="1"/>
  <c r="C1829" i="4"/>
  <c r="C2255" i="4" s="1"/>
  <c r="C2681" i="4" s="1"/>
  <c r="C3107" i="4" s="1"/>
  <c r="D1764" i="4"/>
  <c r="D2190" i="4" s="1"/>
  <c r="D2616" i="4" s="1"/>
  <c r="D3042" i="4" s="1"/>
  <c r="D1783" i="4"/>
  <c r="D2209" i="4" s="1"/>
  <c r="D2635" i="4" s="1"/>
  <c r="D3061" i="4" s="1"/>
  <c r="C1825" i="4"/>
  <c r="C2251" i="4" s="1"/>
  <c r="C2677" i="4" s="1"/>
  <c r="C3103" i="4" s="1"/>
  <c r="D1753" i="4"/>
  <c r="D2179" i="4" s="1"/>
  <c r="D2605" i="4" s="1"/>
  <c r="D3031" i="4" s="1"/>
  <c r="C1783" i="4"/>
  <c r="C2209" i="4" s="1"/>
  <c r="C2635" i="4" s="1"/>
  <c r="C3061" i="4" s="1"/>
  <c r="C1836" i="4"/>
  <c r="C2262" i="4" s="1"/>
  <c r="C2688" i="4" s="1"/>
  <c r="C3114" i="4" s="1"/>
  <c r="N1717" i="4"/>
  <c r="N2135" i="4" s="1"/>
  <c r="H2135" i="4"/>
  <c r="C1764" i="4"/>
  <c r="C2190" i="4" s="1"/>
  <c r="C2616" i="4" s="1"/>
  <c r="C3042" i="4" s="1"/>
  <c r="H1709" i="4"/>
  <c r="N1709" i="4"/>
  <c r="C902" i="4"/>
  <c r="C1328" i="4" s="1"/>
  <c r="D902" i="4"/>
  <c r="D1328" i="4" s="1"/>
  <c r="C913" i="4"/>
  <c r="C1339" i="4" s="1"/>
  <c r="C974" i="4"/>
  <c r="C1400" i="4" s="1"/>
  <c r="C985" i="4"/>
  <c r="C1411" i="4" s="1"/>
  <c r="D913" i="4"/>
  <c r="D1339" i="4" s="1"/>
  <c r="E51" i="2"/>
  <c r="G51" i="2" s="1"/>
  <c r="K51" i="3"/>
  <c r="C51" i="4"/>
  <c r="C477" i="4" s="1"/>
  <c r="D51" i="4"/>
  <c r="D477" i="4" s="1"/>
  <c r="D52" i="3"/>
  <c r="D52" i="2" s="1"/>
  <c r="F52" i="3"/>
  <c r="E52" i="2" s="1"/>
  <c r="G52" i="2" s="1"/>
  <c r="C560" i="4"/>
  <c r="H2561" i="4" l="1"/>
  <c r="H3064" i="4"/>
  <c r="N3064" i="4" s="1"/>
  <c r="F3413" i="4"/>
  <c r="H3060" i="4"/>
  <c r="G3413" i="4"/>
  <c r="N2561" i="4"/>
  <c r="H2634" i="4"/>
  <c r="G2987" i="4"/>
  <c r="C1765" i="4"/>
  <c r="C2191" i="4" s="1"/>
  <c r="C2617" i="4" s="1"/>
  <c r="C3043" i="4" s="1"/>
  <c r="C1837" i="4"/>
  <c r="C2263" i="4" s="1"/>
  <c r="C2689" i="4" s="1"/>
  <c r="C3115" i="4" s="1"/>
  <c r="D1754" i="4"/>
  <c r="D2180" i="4" s="1"/>
  <c r="D2606" i="4" s="1"/>
  <c r="D3032" i="4" s="1"/>
  <c r="D1765" i="4"/>
  <c r="D2191" i="4" s="1"/>
  <c r="D2617" i="4" s="1"/>
  <c r="D3043" i="4" s="1"/>
  <c r="C1826" i="4"/>
  <c r="C2252" i="4" s="1"/>
  <c r="C2678" i="4" s="1"/>
  <c r="C3104" i="4" s="1"/>
  <c r="C1754" i="4"/>
  <c r="C2180" i="4" s="1"/>
  <c r="C2606" i="4" s="1"/>
  <c r="C3032" i="4" s="1"/>
  <c r="C903" i="4"/>
  <c r="C1329" i="4" s="1"/>
  <c r="C986" i="4"/>
  <c r="C1412" i="4" s="1"/>
  <c r="D903" i="4"/>
  <c r="D1329" i="4" s="1"/>
  <c r="D52" i="4"/>
  <c r="D478" i="4" s="1"/>
  <c r="C52" i="4"/>
  <c r="C478" i="4" s="1"/>
  <c r="C561" i="4"/>
  <c r="N3060" i="4" l="1"/>
  <c r="N3413" i="4" s="1"/>
  <c r="H3413" i="4"/>
  <c r="N2634" i="4"/>
  <c r="N2987" i="4" s="1"/>
  <c r="H2987" i="4"/>
  <c r="D1755" i="4"/>
  <c r="D2181" i="4" s="1"/>
  <c r="D2607" i="4" s="1"/>
  <c r="D3033" i="4" s="1"/>
  <c r="C1838" i="4"/>
  <c r="C2264" i="4" s="1"/>
  <c r="C2690" i="4" s="1"/>
  <c r="C3116" i="4" s="1"/>
  <c r="C1755" i="4"/>
  <c r="C2181" i="4" s="1"/>
  <c r="C2607" i="4" s="1"/>
  <c r="C3033" i="4" s="1"/>
  <c r="D904" i="4"/>
  <c r="D1330" i="4" s="1"/>
  <c r="C987" i="4"/>
  <c r="C1413" i="4" s="1"/>
  <c r="C904" i="4"/>
  <c r="C1330" i="4" s="1"/>
  <c r="C562" i="4"/>
  <c r="C1756" i="4" l="1"/>
  <c r="C2182" i="4" s="1"/>
  <c r="C2608" i="4" s="1"/>
  <c r="C3034" i="4" s="1"/>
  <c r="C1839" i="4"/>
  <c r="C2265" i="4" s="1"/>
  <c r="C2691" i="4" s="1"/>
  <c r="C3117" i="4" s="1"/>
  <c r="D1756" i="4"/>
  <c r="D2182" i="4" s="1"/>
  <c r="D2608" i="4" s="1"/>
  <c r="D3034" i="4" s="1"/>
  <c r="C988" i="4"/>
  <c r="C1414" i="4" s="1"/>
  <c r="C563" i="4"/>
  <c r="C1840" i="4" l="1"/>
  <c r="C2266" i="4" s="1"/>
  <c r="C2692" i="4" s="1"/>
  <c r="C3118" i="4" s="1"/>
  <c r="C989" i="4"/>
  <c r="C1415" i="4" s="1"/>
  <c r="C564" i="4"/>
  <c r="C1841" i="4" l="1"/>
  <c r="C2267" i="4" s="1"/>
  <c r="C2693" i="4" s="1"/>
  <c r="C3119" i="4" s="1"/>
  <c r="C990" i="4"/>
  <c r="C1416" i="4" s="1"/>
  <c r="C565" i="4"/>
  <c r="C1842" i="4" l="1"/>
  <c r="C2268" i="4" s="1"/>
  <c r="C2694" i="4" s="1"/>
  <c r="C3120" i="4" s="1"/>
  <c r="C991" i="4"/>
  <c r="C1417" i="4" s="1"/>
  <c r="C566" i="4"/>
  <c r="C1843" i="4" l="1"/>
  <c r="C2269" i="4" s="1"/>
  <c r="C2695" i="4" s="1"/>
  <c r="C3121" i="4" s="1"/>
  <c r="C992" i="4"/>
  <c r="C1418" i="4" s="1"/>
  <c r="C567" i="4"/>
  <c r="C1844" i="4" l="1"/>
  <c r="C2270" i="4" s="1"/>
  <c r="C2696" i="4" s="1"/>
  <c r="C3122" i="4" s="1"/>
  <c r="C993" i="4"/>
  <c r="C1419" i="4" s="1"/>
  <c r="C568" i="4"/>
  <c r="C1845" i="4" l="1"/>
  <c r="C2271" i="4" s="1"/>
  <c r="C2697" i="4" s="1"/>
  <c r="C3123" i="4" s="1"/>
  <c r="C994" i="4"/>
  <c r="C1420" i="4" s="1"/>
  <c r="C569" i="4"/>
  <c r="C1846" i="4" l="1"/>
  <c r="C2272" i="4" s="1"/>
  <c r="C2698" i="4" s="1"/>
  <c r="C3124" i="4" s="1"/>
  <c r="C995" i="4"/>
  <c r="C1421" i="4" s="1"/>
  <c r="C570" i="4"/>
  <c r="C1847" i="4" l="1"/>
  <c r="C2273" i="4" s="1"/>
  <c r="C2699" i="4" s="1"/>
  <c r="C3125" i="4" s="1"/>
  <c r="C996" i="4"/>
  <c r="C1422" i="4" s="1"/>
  <c r="C571" i="4"/>
  <c r="C1848" i="4" l="1"/>
  <c r="C2274" i="4" s="1"/>
  <c r="C2700" i="4" s="1"/>
  <c r="C3126" i="4" s="1"/>
  <c r="C997" i="4"/>
  <c r="C1423" i="4" s="1"/>
  <c r="C572" i="4"/>
  <c r="C1849" i="4" l="1"/>
  <c r="C2275" i="4" s="1"/>
  <c r="C2701" i="4" s="1"/>
  <c r="C3127" i="4" s="1"/>
  <c r="C998" i="4"/>
  <c r="C1424" i="4" s="1"/>
  <c r="C573" i="4"/>
  <c r="C1850" i="4" l="1"/>
  <c r="C2276" i="4" s="1"/>
  <c r="C2702" i="4" s="1"/>
  <c r="C3128" i="4" s="1"/>
  <c r="C999" i="4"/>
  <c r="C1425" i="4" s="1"/>
  <c r="C574" i="4"/>
  <c r="C1851" i="4" l="1"/>
  <c r="C2277" i="4" s="1"/>
  <c r="C2703" i="4" s="1"/>
  <c r="C3129" i="4" s="1"/>
  <c r="C1000" i="4"/>
  <c r="C1426" i="4" s="1"/>
  <c r="C575" i="4"/>
  <c r="C1852" i="4" l="1"/>
  <c r="C2278" i="4" s="1"/>
  <c r="C2704" i="4" s="1"/>
  <c r="C3130" i="4" s="1"/>
  <c r="C1001" i="4"/>
  <c r="C1427" i="4" s="1"/>
  <c r="C576" i="4"/>
  <c r="C1853" i="4" l="1"/>
  <c r="C2279" i="4" s="1"/>
  <c r="C2705" i="4" s="1"/>
  <c r="C3131" i="4" s="1"/>
  <c r="C1002" i="4"/>
  <c r="C1428" i="4" s="1"/>
  <c r="C577" i="4"/>
  <c r="C1854" i="4" l="1"/>
  <c r="C2280" i="4" s="1"/>
  <c r="C2706" i="4" s="1"/>
  <c r="C3132" i="4" s="1"/>
  <c r="C1003" i="4"/>
  <c r="C1429" i="4" s="1"/>
  <c r="C578" i="4"/>
  <c r="C1855" i="4" l="1"/>
  <c r="C2281" i="4" s="1"/>
  <c r="C2707" i="4" s="1"/>
  <c r="C3133" i="4" s="1"/>
  <c r="C1004" i="4"/>
  <c r="C1430" i="4" s="1"/>
  <c r="C580" i="4"/>
  <c r="C579" i="4"/>
  <c r="C581" i="4"/>
  <c r="C1856" i="4" l="1"/>
  <c r="C2282" i="4" s="1"/>
  <c r="C2708" i="4" s="1"/>
  <c r="C3134" i="4" s="1"/>
  <c r="C1005" i="4"/>
  <c r="C1431" i="4" s="1"/>
  <c r="C1007" i="4"/>
  <c r="C1433" i="4" s="1"/>
  <c r="C1006" i="4"/>
  <c r="C1432" i="4" s="1"/>
  <c r="C1858" i="4" l="1"/>
  <c r="C2284" i="4" s="1"/>
  <c r="C2710" i="4" s="1"/>
  <c r="C3136" i="4" s="1"/>
  <c r="C1859" i="4"/>
  <c r="C2285" i="4" s="1"/>
  <c r="C2711" i="4" s="1"/>
  <c r="C3137" i="4" s="1"/>
  <c r="C1857" i="4"/>
  <c r="C2283" i="4" s="1"/>
  <c r="C2709" i="4" s="1"/>
  <c r="C3135" i="4" s="1"/>
</calcChain>
</file>

<file path=xl/comments1.xml><?xml version="1.0" encoding="utf-8"?>
<comments xmlns="http://schemas.openxmlformats.org/spreadsheetml/2006/main">
  <authors>
    <author>HP</author>
    <author>SUSHANT</author>
    <author>RCD-SSP</author>
    <author>SSP-RCD</author>
  </authors>
  <commentList>
    <comment ref="M4" authorId="0" shapeId="0">
      <text>
        <r>
          <rPr>
            <b/>
            <sz val="9"/>
            <color indexed="81"/>
            <rFont val="Tahoma"/>
            <family val="2"/>
          </rPr>
          <t xml:space="preserve">SSP-RCD
</t>
        </r>
        <r>
          <rPr>
            <sz val="9"/>
            <color indexed="81"/>
            <rFont val="Tahoma"/>
            <family val="2"/>
          </rPr>
          <t>As per the implementation plan submitted in the DPR/ Approved by MERC</t>
        </r>
      </text>
    </comment>
    <comment ref="P13" authorId="1" shapeId="0">
      <text>
        <r>
          <rPr>
            <b/>
            <sz val="9"/>
            <color indexed="81"/>
            <rFont val="Tahoma"/>
            <family val="2"/>
          </rPr>
          <t>RCD-SSP:</t>
        </r>
        <r>
          <rPr>
            <sz val="9"/>
            <color indexed="81"/>
            <rFont val="Tahoma"/>
            <family val="2"/>
          </rPr>
          <t xml:space="preserve">
FY 2013-14 &amp; 2014--15</t>
        </r>
      </text>
    </comment>
    <comment ref="P16" authorId="1" shapeId="0">
      <text>
        <r>
          <rPr>
            <b/>
            <sz val="9"/>
            <color indexed="81"/>
            <rFont val="Tahoma"/>
            <family val="2"/>
          </rPr>
          <t>RCD-SSP:</t>
        </r>
        <r>
          <rPr>
            <sz val="9"/>
            <color indexed="81"/>
            <rFont val="Tahoma"/>
            <family val="2"/>
          </rPr>
          <t xml:space="preserve">
FY 2014-15</t>
        </r>
      </text>
    </comment>
    <comment ref="P19" authorId="2" shapeId="0">
      <text>
        <r>
          <rPr>
            <b/>
            <sz val="9"/>
            <color indexed="81"/>
            <rFont val="Tahoma"/>
            <family val="2"/>
          </rPr>
          <t>RCD-SSP:</t>
        </r>
        <r>
          <rPr>
            <sz val="9"/>
            <color indexed="81"/>
            <rFont val="Tahoma"/>
            <family val="2"/>
          </rPr>
          <t xml:space="preserve">
FY 2011-12;
As per HY 17-18, capitalization of 23.47
</t>
        </r>
      </text>
    </comment>
    <comment ref="P26" authorId="1" shapeId="0">
      <text>
        <r>
          <rPr>
            <b/>
            <sz val="9"/>
            <color indexed="81"/>
            <rFont val="Tahoma"/>
            <family val="2"/>
          </rPr>
          <t>RCD-SSP:</t>
        </r>
        <r>
          <rPr>
            <sz val="9"/>
            <color indexed="81"/>
            <rFont val="Tahoma"/>
            <family val="2"/>
          </rPr>
          <t xml:space="preserve">
FY 2012-13</t>
        </r>
      </text>
    </comment>
    <comment ref="P29" authorId="3" shapeId="0">
      <text>
        <r>
          <rPr>
            <b/>
            <sz val="9"/>
            <color indexed="81"/>
            <rFont val="Tahoma"/>
            <family val="2"/>
          </rPr>
          <t>SSP-RCD:</t>
        </r>
        <r>
          <rPr>
            <sz val="9"/>
            <color indexed="81"/>
            <rFont val="Tahoma"/>
            <family val="2"/>
          </rPr>
          <t xml:space="preserve">
Capitalised in FY 2015-16</t>
        </r>
      </text>
    </comment>
    <comment ref="P31" authorId="3" shapeId="0">
      <text>
        <r>
          <rPr>
            <b/>
            <sz val="9"/>
            <color indexed="81"/>
            <rFont val="Tahoma"/>
            <family val="2"/>
          </rPr>
          <t>SSP-RCD:</t>
        </r>
        <r>
          <rPr>
            <sz val="9"/>
            <color indexed="81"/>
            <rFont val="Tahoma"/>
            <family val="2"/>
          </rPr>
          <t xml:space="preserve">
Capitalised in FY 15-16</t>
        </r>
      </text>
    </comment>
    <comment ref="P32" authorId="3" shapeId="0">
      <text>
        <r>
          <rPr>
            <b/>
            <sz val="9"/>
            <color indexed="81"/>
            <rFont val="Tahoma"/>
            <family val="2"/>
          </rPr>
          <t>SSP-RCD:</t>
        </r>
        <r>
          <rPr>
            <sz val="9"/>
            <color indexed="81"/>
            <rFont val="Tahoma"/>
            <family val="2"/>
          </rPr>
          <t xml:space="preserve">
Capitalised in FY 14-15</t>
        </r>
      </text>
    </comment>
    <comment ref="P33" authorId="3" shapeId="0">
      <text>
        <r>
          <rPr>
            <b/>
            <sz val="9"/>
            <color indexed="81"/>
            <rFont val="Tahoma"/>
            <family val="2"/>
          </rPr>
          <t>SSP-RCD:</t>
        </r>
        <r>
          <rPr>
            <sz val="9"/>
            <color indexed="81"/>
            <rFont val="Tahoma"/>
            <family val="2"/>
          </rPr>
          <t xml:space="preserve">
Capitalised in FY 14-15</t>
        </r>
      </text>
    </comment>
    <comment ref="P36" authorId="3" shapeId="0">
      <text>
        <r>
          <rPr>
            <b/>
            <sz val="9"/>
            <color indexed="81"/>
            <rFont val="Tahoma"/>
            <family val="2"/>
          </rPr>
          <t>SSP-RCD:</t>
        </r>
        <r>
          <rPr>
            <sz val="9"/>
            <color indexed="81"/>
            <rFont val="Tahoma"/>
            <family val="2"/>
          </rPr>
          <t xml:space="preserve">
Capitalised in FY 16-17</t>
        </r>
      </text>
    </comment>
    <comment ref="P37" authorId="3" shapeId="0">
      <text>
        <r>
          <rPr>
            <b/>
            <sz val="9"/>
            <color indexed="81"/>
            <rFont val="Tahoma"/>
            <family val="2"/>
          </rPr>
          <t>SSP-RCD:</t>
        </r>
        <r>
          <rPr>
            <sz val="9"/>
            <color indexed="81"/>
            <rFont val="Tahoma"/>
            <family val="2"/>
          </rPr>
          <t xml:space="preserve">
Capitalised in FY 17-18</t>
        </r>
      </text>
    </comment>
    <comment ref="P96" authorId="1" shapeId="0">
      <text>
        <r>
          <rPr>
            <b/>
            <sz val="9"/>
            <color indexed="81"/>
            <rFont val="Tahoma"/>
            <family val="2"/>
          </rPr>
          <t>SUSHANT:</t>
        </r>
        <r>
          <rPr>
            <sz val="9"/>
            <color indexed="81"/>
            <rFont val="Tahoma"/>
            <family val="2"/>
          </rPr>
          <t xml:space="preserve">
FY 2014-15</t>
        </r>
      </text>
    </comment>
    <comment ref="AJ96" authorId="1" shapeId="0">
      <text>
        <r>
          <rPr>
            <b/>
            <sz val="9"/>
            <color indexed="81"/>
            <rFont val="Tahoma"/>
            <family val="2"/>
          </rPr>
          <t>SUSHANT:</t>
        </r>
        <r>
          <rPr>
            <sz val="9"/>
            <color indexed="81"/>
            <rFont val="Tahoma"/>
            <family val="2"/>
          </rPr>
          <t xml:space="preserve">
FY 2014-15</t>
        </r>
      </text>
    </comment>
    <comment ref="G110" authorId="1" shapeId="0">
      <text>
        <r>
          <rPr>
            <b/>
            <sz val="11"/>
            <color indexed="81"/>
            <rFont val="Tahoma"/>
            <family val="2"/>
          </rPr>
          <t>SSP-RCD:</t>
        </r>
        <r>
          <rPr>
            <sz val="11"/>
            <color indexed="81"/>
            <rFont val="Tahoma"/>
            <family val="2"/>
          </rPr>
          <t xml:space="preserve">
Total Expenditure is booked on 2 units of kpkd 1-4 &amp; 1 unit of kpkd 5. i.e. 2*210+1*500</t>
        </r>
      </text>
    </comment>
    <comment ref="H110" authorId="1" shapeId="0">
      <text>
        <r>
          <rPr>
            <b/>
            <sz val="9"/>
            <color indexed="81"/>
            <rFont val="Tahoma"/>
            <family val="2"/>
          </rPr>
          <t>SUSHANT:</t>
        </r>
        <r>
          <rPr>
            <sz val="9"/>
            <color indexed="81"/>
            <rFont val="Tahoma"/>
            <family val="2"/>
          </rPr>
          <t xml:space="preserve">
Share of KPKD 1-4 to be confirmed</t>
        </r>
      </text>
    </comment>
    <comment ref="H114" authorId="1" shapeId="0">
      <text>
        <r>
          <rPr>
            <b/>
            <sz val="9"/>
            <color indexed="81"/>
            <rFont val="Tahoma"/>
            <family val="2"/>
          </rPr>
          <t>SUSHANT:</t>
        </r>
        <r>
          <rPr>
            <sz val="9"/>
            <color indexed="81"/>
            <rFont val="Tahoma"/>
            <family val="2"/>
          </rPr>
          <t xml:space="preserve">
Share of kpkd 1-4 to be confirmed</t>
        </r>
      </text>
    </comment>
    <comment ref="G116" authorId="1" shapeId="0">
      <text>
        <r>
          <rPr>
            <b/>
            <sz val="9"/>
            <color indexed="81"/>
            <rFont val="Tahoma"/>
            <family val="2"/>
          </rPr>
          <t>SSP-RCD:</t>
        </r>
        <r>
          <rPr>
            <sz val="9"/>
            <color indexed="81"/>
            <rFont val="Tahoma"/>
            <family val="2"/>
          </rPr>
          <t xml:space="preserve">
Including 18% GST &amp; 2% P&amp;F Charges</t>
        </r>
      </text>
    </comment>
    <comment ref="G153" authorId="3" shapeId="0">
      <text>
        <r>
          <rPr>
            <b/>
            <sz val="9"/>
            <color indexed="81"/>
            <rFont val="Tahoma"/>
            <family val="2"/>
          </rPr>
          <t>SSP-RCD:</t>
        </r>
        <r>
          <rPr>
            <sz val="9"/>
            <color indexed="81"/>
            <rFont val="Tahoma"/>
            <family val="2"/>
          </rPr>
          <t xml:space="preserve">
Share of Koradi 6-7, Kpkd 1-4 &amp; kpkd 5 to be confirmed</t>
        </r>
      </text>
    </comment>
    <comment ref="H153" authorId="3" shapeId="0">
      <text>
        <r>
          <rPr>
            <b/>
            <sz val="9"/>
            <color indexed="81"/>
            <rFont val="Tahoma"/>
            <family val="2"/>
          </rPr>
          <t>SSP-RCD:</t>
        </r>
        <r>
          <rPr>
            <sz val="9"/>
            <color indexed="81"/>
            <rFont val="Tahoma"/>
            <family val="2"/>
          </rPr>
          <t xml:space="preserve">
Share of Koradi 6-7, Kpkd 1-4 &amp; kpkd 5 to be confirmed</t>
        </r>
      </text>
    </comment>
  </commentList>
</comments>
</file>

<file path=xl/sharedStrings.xml><?xml version="1.0" encoding="utf-8"?>
<sst xmlns="http://schemas.openxmlformats.org/spreadsheetml/2006/main" count="1801" uniqueCount="720">
  <si>
    <t>MSPGCL: Khaperkheda U # 1-4</t>
  </si>
  <si>
    <t>MTR Petition Formats - Generation</t>
  </si>
  <si>
    <t>Form 4:  Summary of Capital Expenditure and Capitalisation</t>
  </si>
  <si>
    <t>(Rs. Crore)</t>
  </si>
  <si>
    <t>Sr. No.</t>
  </si>
  <si>
    <t>Particulars</t>
  </si>
  <si>
    <t>FY 2019-20</t>
  </si>
  <si>
    <t>FY 2020-21</t>
  </si>
  <si>
    <t>FY 2021-22</t>
  </si>
  <si>
    <t>FY 2022-23</t>
  </si>
  <si>
    <t>FY 2023-24</t>
  </si>
  <si>
    <t>FY 2024-25</t>
  </si>
  <si>
    <t>Remarks</t>
  </si>
  <si>
    <t>April-March      (Audited )</t>
  </si>
  <si>
    <t>True-Up requirement</t>
  </si>
  <si>
    <t>Apr-Sep
(Estimated)</t>
  </si>
  <si>
    <t>Oct-Mar          (Projected)</t>
  </si>
  <si>
    <t>April - March (Projected)</t>
  </si>
  <si>
    <t>Provisional True-Up requirement</t>
  </si>
  <si>
    <t>(a)</t>
  </si>
  <si>
    <t>(b)</t>
  </si>
  <si>
    <t>(c) = (b) - (a)</t>
  </si>
  <si>
    <t>(d)</t>
  </si>
  <si>
    <t>(e)</t>
  </si>
  <si>
    <t>(f) = (e) - (d)</t>
  </si>
  <si>
    <t>Capital Expenditure</t>
  </si>
  <si>
    <t>Capitalisation</t>
  </si>
  <si>
    <t>IDC</t>
  </si>
  <si>
    <t>Capitalisation + IDC</t>
  </si>
  <si>
    <t>Detailed Justification shall be provided for variation in approved capital expenditure and capitalisation vis-a-vis actual capital expenditure and capitalisation</t>
  </si>
  <si>
    <t>Project Details</t>
  </si>
  <si>
    <t xml:space="preserve">Form 4.1: Capital Expenditure Plan </t>
  </si>
  <si>
    <t>Project Code</t>
  </si>
  <si>
    <t>Project Title</t>
  </si>
  <si>
    <t>MERC Approval No.</t>
  </si>
  <si>
    <t>MERC Approval Date</t>
  </si>
  <si>
    <t>Project Purpose</t>
  </si>
  <si>
    <t>Project Start Date</t>
  </si>
  <si>
    <t>Project Completion date 
(Scheduled)</t>
  </si>
  <si>
    <t>Capital Cost</t>
  </si>
  <si>
    <t>Original</t>
  </si>
  <si>
    <t>Revised</t>
  </si>
  <si>
    <t xml:space="preserve">Actual </t>
  </si>
  <si>
    <t>Actual</t>
  </si>
  <si>
    <t>Approved</t>
  </si>
  <si>
    <t>Actual Capital Cost Incurred</t>
  </si>
  <si>
    <t xml:space="preserve">Deviation = Approved - Actual on account of </t>
  </si>
  <si>
    <t>Change in Scope of Work (a)</t>
  </si>
  <si>
    <t>Material Cost (b)</t>
  </si>
  <si>
    <t>IDC (c)</t>
  </si>
  <si>
    <t>Others (d)</t>
  </si>
  <si>
    <t>Total Deviation (a+b+c+d)</t>
  </si>
  <si>
    <t xml:space="preserve">Form 4.2: Capitalisation Plan </t>
  </si>
  <si>
    <t>DPR</t>
  </si>
  <si>
    <t>Date of Submission</t>
  </si>
  <si>
    <t xml:space="preserve">Cost as per DPR  Crs. </t>
  </si>
  <si>
    <t>MERC Approved Cost</t>
  </si>
  <si>
    <t>Debt Equity Ratio</t>
  </si>
  <si>
    <t>Grant Funding</t>
  </si>
  <si>
    <t>Approved Start Date</t>
  </si>
  <si>
    <t>Actual Start Date</t>
  </si>
  <si>
    <t>Approved Date of Completion</t>
  </si>
  <si>
    <t>Actual Date of Completion</t>
  </si>
  <si>
    <t>Benefits in Quantified Terms</t>
  </si>
  <si>
    <t>Physical Progress (%)</t>
  </si>
  <si>
    <t>Old Asset retired against capitalised item (in Rs. Cr)</t>
  </si>
  <si>
    <t>Current Status</t>
  </si>
  <si>
    <t>Actual Capex till FY 2018-19</t>
  </si>
  <si>
    <t>Actual Progress till FY 2018-19</t>
  </si>
  <si>
    <t>Actual Capitalization till FY 2018-19</t>
  </si>
  <si>
    <t>N.A.</t>
  </si>
  <si>
    <t>Not Initiated</t>
  </si>
  <si>
    <t>A) DPR Schemes</t>
  </si>
  <si>
    <t>Scheme</t>
  </si>
  <si>
    <t>WIP</t>
  </si>
  <si>
    <t>(i) Submitted to MERC</t>
  </si>
  <si>
    <t xml:space="preserve">Combustion optimization system </t>
  </si>
  <si>
    <t>MERC/CAP/DPR/10/2010-11/1491</t>
  </si>
  <si>
    <t>Non-DPR</t>
  </si>
  <si>
    <t>Capitalised</t>
  </si>
  <si>
    <t>Dynamic coal flow measurement and control (balancing) system (one)</t>
  </si>
  <si>
    <t>Cancelled</t>
  </si>
  <si>
    <t>CO analyser (8 units)</t>
  </si>
  <si>
    <t>To be cancelled</t>
  </si>
  <si>
    <t>Oxygen analyser (32 units)</t>
  </si>
  <si>
    <t>To be confirmed</t>
  </si>
  <si>
    <t>Spare HPT module for Khaparkheda Unit 1 &amp; 2</t>
  </si>
  <si>
    <t>MERC/CAP/DPR/10/2010-11/1466</t>
  </si>
  <si>
    <t>HPT module 1 No (unit # 1)</t>
  </si>
  <si>
    <t>Economiser Upper Bank &amp; Lower Bank coils for Khaperkheda Unit no. 3 and Unit no. 4</t>
  </si>
  <si>
    <t>MERC/CAP/DPR/10/2010-11/1695</t>
  </si>
  <si>
    <t>Economiser &amp; LTSH Upper Bank &amp; Lower Bank coils for Khaperkheda Unit no. 1 and Unit no. 2</t>
  </si>
  <si>
    <t>MERC/CAPEX/20112012/01155</t>
  </si>
  <si>
    <t>Economiser &amp; LTSH Coil for Unit 1</t>
  </si>
  <si>
    <t>Economiser &amp; LTSH Coil for Unit 2</t>
  </si>
  <si>
    <t>Procurement &amp; Replacement of Re-heater Rear Pendant Assembly Coils for 2*210MW Khaperkheda Unit no. 1 and Unit no. 2</t>
  </si>
  <si>
    <t>MERC/CAPEX/20122013/00603</t>
  </si>
  <si>
    <t>Re-heater coils for unit no. 1</t>
  </si>
  <si>
    <t>Re-heater coils for unit no. 2</t>
  </si>
  <si>
    <t>Procurement of HPT module suitable for khaperkheda TPS Unit 3 &amp; 4</t>
  </si>
  <si>
    <t>MERC/TECH-1/CAPEX/ 20132014/02001</t>
  </si>
  <si>
    <t>Procurement Spare GTR, Locomotive &amp; Compactors</t>
  </si>
  <si>
    <t>MERC/TECH-1/CAPEX/ 20142015/00364</t>
  </si>
  <si>
    <t>250 MVA Spare GTR</t>
  </si>
  <si>
    <t>Procurement of Locomotive 2no’s.</t>
  </si>
  <si>
    <t>Procurement of Compactors 2 no’s.</t>
  </si>
  <si>
    <t>Procurement &amp; Replacement of complete set of LTSH coils for Khaperkheda TPS Unit 3&amp;4</t>
  </si>
  <si>
    <t>MERC/TECH-1/CAPEX/ 20142015/00363</t>
  </si>
  <si>
    <t>Procurement and replacement of LTSH coils for Khaperkheda TPS at U3</t>
  </si>
  <si>
    <t xml:space="preserve">1. Saving in the generation loss of @ 30 MUs per year for both the units. This will increase in PLF from 80.005 % to 80.505 (Percentage loss in generation due to boiler tube failure will be reduced by 0.5% i.e. by 30 MUs per year.)
2. Saving in Fuel oil consumption of @ 64 KL LDO &amp; @54 KL FO for both the units.
3. DM consumption saving @ 324 KL for both the units (due to reduction in BTL).
4. Total tube failure at LTSH zone will be reduced.
5. Concentrated and localized flue gas erosion will be reduced.
6. Perfect alignment and locking of modules of LTSH will be achieved.
7. Uniform flue gas configuration will be achieved at LTSH. </t>
  </si>
  <si>
    <t>Procurement and replacement of LTSH coils for Khaperkheda TPS at U4</t>
  </si>
  <si>
    <t>Development of Ash Bund (Waregaon) at K'kheda TPS</t>
  </si>
  <si>
    <t>MERC/TECH 1/CAPEX/20132014/00823</t>
  </si>
  <si>
    <r>
      <t>Construction of 3</t>
    </r>
    <r>
      <rPr>
        <vertAlign val="superscript"/>
        <sz val="11"/>
        <color indexed="8"/>
        <rFont val="Calibri"/>
        <family val="2"/>
      </rPr>
      <t>rd</t>
    </r>
    <r>
      <rPr>
        <sz val="11"/>
        <color indexed="8"/>
        <rFont val="Calibri"/>
        <family val="2"/>
      </rPr>
      <t xml:space="preserve"> upstream raising of existing ash bund from TBL 299.50 Mtr to 302.50 Mtr at Waregaon, Khaperkheda TPS.</t>
    </r>
  </si>
  <si>
    <t>Due to raising of ash bund from 299.50 ml to TBL 302.5, capacity of ash bund to accommodate ash will be enhanced.
It would be feasible to store ash for next 5 years approximately.
The stability of bund will be maintained, and generation loss due to unavailability of storage space for ash will be avoided.</t>
  </si>
  <si>
    <t>Construction of masonary dam (Gabion structure) at Waregaon TPS, Khaperkheda.</t>
  </si>
  <si>
    <t>Construction of approach to drain wells and raising height of drain well no. 1,2 &amp; 3  ash bund at Waregaon, Khaperkheda TPS</t>
  </si>
  <si>
    <t>Various schemes related to CHP Improvement &amp; Performance Optimization and scheme of conversion of existing Composite OHE to Conventional OHE</t>
  </si>
  <si>
    <t>MERC/CAPEX/20152016/00422</t>
  </si>
  <si>
    <t>Air Cooled Suspension Magnet for Con. 3 &amp; 6 of CHP 210 MW</t>
  </si>
  <si>
    <t>20/10/19</t>
  </si>
  <si>
    <t>• CHP performance will be improved.
• Quality / Service / Reliability Improvement
• System availability &amp; reliability will be improved.
• Process Efficiency Improvement
• Process Efficiency will be improved due to more attracting forces of magnet.
• Impact of improvements on plant parameters
• Coal mill outage &amp; generation loss can be minimized.</t>
  </si>
  <si>
    <t>Procurement of Impact crusher motor</t>
  </si>
  <si>
    <t>• Availability of crusher will be improved.
• Quality / Service / Reliability Improvement
• System availability &amp; reliability will be improved.
• Process Efficiency Improvement
• Bunkering will improve due to availability of crusher.
• Impact of improvements on plant parameters
• Generation loss can be minimized.</t>
  </si>
  <si>
    <t>Procurement of 360V, 200 AH battery set and 360V 325 AH battery set for U# 1to 4</t>
  </si>
  <si>
    <t xml:space="preserve">The projected benefits by implementation of these schemes are as under: 
• 100% availability of auxiliaries.
• Generation loss incurred due to non-availability of auxiliaries may be avoided. 
</t>
  </si>
  <si>
    <t>Procurement of POG Instruments for Unit 1 to 4</t>
  </si>
  <si>
    <t xml:space="preserve">The tangible benefit by adopting this practice cannot be worked out, but the instant availability of the analyzer for analysis will be useful for early detection of the fault and avoid further damages to the equipment. The use of such equipment will be also useful for enhancing the analytical analysis capacity among the employee’s. The performance trending of the poor performing equipment can be done which will help in decision making process.
A0 &amp; A3 size scanners are helpful for scanning of the technical drawings and manuals &amp; store them in digital soft copy for ready reference of O&amp;M staff &amp; correspondence in electronic form which results in reduction in   paper consumption.
</t>
  </si>
  <si>
    <t xml:space="preserve">Procurement of Digital flow meter and Power Analyser  is cancelled </t>
  </si>
  <si>
    <t>Up gradation of safe scan flame scanner system by BHEL scan system in unit no. 1, 3 &amp; 4</t>
  </si>
  <si>
    <t>cancelled</t>
  </si>
  <si>
    <t>scheme is cancelled</t>
  </si>
  <si>
    <t>Up gradation of old AVR system to  DAVR</t>
  </si>
  <si>
    <t>Conversion of existing Composite OHE to Conventional OHE</t>
  </si>
  <si>
    <t>Requirement of Railway department</t>
  </si>
  <si>
    <t>ESP up-gradation for Unit-1 at Khaperkheda TPS</t>
  </si>
  <si>
    <t>MERC/CAPEX/20152016/01261</t>
  </si>
  <si>
    <t>Procurement, installation and commissioning of Gravimetric Belt / Rotary Type Feeder, VFD for CEP, Up-gradation of BTS system &amp; Environmental schemes at Khaperkheda TPS</t>
  </si>
  <si>
    <t>MERC/CAPEX/20162017/01552</t>
  </si>
  <si>
    <t>Procurement, installation and commissioning of Gravimetric belt/rotary Feeder at U-1 &amp; 2</t>
  </si>
  <si>
    <t>The projected benefits by implementation of scheme under Procurement design, manufacture, supply &amp; delivery, dismantling, retrofitting; erection, testing and commissioning of belt conveyor feeders for unit no. 1 &amp; 2 
Benefits achieved by implementing proposed scheme are as follows: 
There will be no chocking in the feeder in case of wet &amp; sticky coal. There is nearly zero breakdown of feeder. The feeders are operating with consistent gravimetric Feed &amp; with the accuracy in feeding. There will be improvement in mill operation giving better and uniform pulverization of coal. Improved combustion and boiler performance will be achieved. Improved Emission due to improvement in combustion will be achieved. Due to high availability of the feeder, the plant will be able to improve PLF. Coal dust leakage from coal feeders will be completely eliminated after installation of these feeders and strategically located observation ports provide excellent unobstructed views of the inside of the feeder. Therefore, it will be easy to carry out the maintenance if required.</t>
  </si>
  <si>
    <t>Installation of VFD to CEP at U-1 to 4</t>
  </si>
  <si>
    <t>The projected benefits by implementation of the scheme
1. APC of Khaperkheda TPS in MUs consumed would go down by at least 120 KWH ---Per CEP.
2. The earnings would increase by at least 34.27 Lacs every year (for single 210 MW unit), as guaranteed in offer document.
3. The VFD provides soft start to the pump avoiding starting jerks caused currently.
4. The Power Factor would improve to around 0.95 as against 0.84 as of now.
5. The vibration levels of CEP would go down as the 1X would reduce on reduced RPM.
6. The life of CEP and its motor would increase as the wear and tear of a pump is squarely proportional to the speed of the pump and the pump would always run on lower RPM than earlier.
7. Life of flow control valve, CD 17 and discharge line up to this valve would improve as the pressure would reduce in the piping as well as valve.</t>
  </si>
  <si>
    <t>Installation of BTS system at U-4</t>
  </si>
  <si>
    <t xml:space="preserve">Technical Improvements:
• Improvement in Operational Performance.
• Improvement in Process Performance.
• Improvement in System reliability.
• Improvement in monitoring of continuous Breaker Trip &amp; Close circuits.
• The system has standard communication Protocol.
• The system has advanced Software tools for virtual testing, transfer event upload &amp; SOE facility.
Quality / Service / Reliability Improvement:
Quality / Service / Reliability of the system will improve.
Process Efficiency Improvement:
No direct relation with process efficiency, as per CPRI guidelines latest technology systems need to be installed for improvement in reliability and performance optimization. Also any tripping due to non availability of this system will be avoided. </t>
  </si>
  <si>
    <t>Replacement of SOx/NOx analyzer at U-1 to  4</t>
  </si>
  <si>
    <t xml:space="preserve">The system provides following Key Advantages: 
Above scheme is Mandatory for On-Line measurement of SO2 / NOx of Flue Gas as per MPCB Rules of Regulation &amp; Environment Compliance.
It helps to monitor Pollutant Emission. 
To monitor Quality of Combustion.
Quality / Service / Reliability Improvement:
• It is Mandatory for On-Line measurement of SO2 / NOx of Flue Gas as per MPCB Rules of Regulation &amp; Environment Compliance.
Process Efficiency Improvement:
• Process Improvement in Operation Procedures &amp; Decision.
</t>
  </si>
  <si>
    <t>Procurement of TGA,CHNS analyzer and Bomb calorimeter at U-5</t>
  </si>
  <si>
    <t>• More accurate and reliable analysis of proximate and ultimate parameters of received / blended coal
• No heat radiation to operator
• Simple and convenient operation technology
• Reduced analysis time
• Achieving better control over process controlling operational parameters 
• Precise combustion optimization due to pre-intimation of quality of coal. 
• Useful for process optimization of boiler efficiency. 
• Indirect improvement in heat rate. 
• Availability of qualitative and quantitative fuel data bank for evaluation of present and future performance level and gap analysis. 
• Slagging, fouling and fireside corrosion can be avoided by knowing exact nature of fuel.
• Fuel saving by optimizing excess air.
• Flawless analysis results will be possible to endure at controversial circumstances.</t>
  </si>
  <si>
    <t>TGA AND CHNS ANALYSER IS CANCELLED AND BOMB CALORIMETER IS CAPITALISED</t>
  </si>
  <si>
    <t>Up gradation of HMI System at Unit No 3 &amp; 4 at Khaperkheda TPS</t>
  </si>
  <si>
    <t>MERC/CAPEX/20172018/03946</t>
  </si>
  <si>
    <t>HMI Up-gradation at U# 3 &amp; 4</t>
  </si>
  <si>
    <t>The benefits achieved by implementation of above schemes are as follows:
• Main two alpha servers will now be replaced by new Intel core 2 Duo or equivalent Processor.
• Spares will be available for Servers and Workstations.
• Spares will be available for functional keyboards.
• Spares will be available for VME rack electronic cards. (Interconnection between DCS and WSPOSE system)</t>
  </si>
  <si>
    <t>Procurement of APH Basket for unit # 1 to 5 and Up-gradation of HT Motor Protection Relay in Unit # 1 to 4 at Khaperkheda TPS</t>
  </si>
  <si>
    <t>MERC/CAPEX/2018-2019/105</t>
  </si>
  <si>
    <t>Procurement of assembly of baskets for air preheater of type bisector APH 27 VI: 1850, 12 sector in unit no. 1 &amp; 2 and bisector APH 27 VI: 2000; 24 sector in unit no. 3 &amp; 4 (210MW x 4) at TPS, Khaperkheda</t>
  </si>
  <si>
    <t>*improvement in flue gas temperature &amp; pressure
*improvement in boiler efficiency by reducing heat rate by 6 -10Kcal/KWhr
*To reduce APC</t>
  </si>
  <si>
    <t>Up-gradation of H.T. Motor protection relays in Unit 1 to 4 (210MW), Khaperkheda TPS</t>
  </si>
  <si>
    <t>31.12.2020</t>
  </si>
  <si>
    <t>Procurement of LPT rotor suitable for Unit # 3 &amp; 4 of 210 MW at Khaperkheda TPS</t>
  </si>
  <si>
    <t>MERC/CAPEX/2018-2019/132</t>
  </si>
  <si>
    <t>* improvement in heat rate by 10 kcal/kwhr
*improvement in PLF
*AVAILIBILITY &amp; RELIABILITY of plant increased</t>
  </si>
  <si>
    <t>Supply, Erection &amp; commissioning of HT Vacuum circuit Breakers &amp; SF6 contactors at AHP (U#1-4) &amp; CHP (U#1 to 5) and 160 KW VFD Panel with Motor for fire-fighting pumps at U#1 to 4 at Khaperkheda TPS</t>
  </si>
  <si>
    <t>MERC/CAPEX/2019-2020/799</t>
  </si>
  <si>
    <t>Supply, erection &amp; commissioning of HT Vacuum Circuit Breakers &amp; SF6 contactors at AHP (Unit#1 to 4, 210MW), Khaperkheda T.P.S.</t>
  </si>
  <si>
    <t>1. Overall reliability of power plant will be increased due to 100% availibility of breakers
2. Life of breaker system will be enhanced.</t>
  </si>
  <si>
    <t>Supply, erection &amp; commissioning of HT Vacuum Circuit Breakers &amp; SF6 contactors at CHP (Unit#1 to 4, 210MW) and CHP (Unit#5, 500MW) Khaperkheda T.P.S.</t>
  </si>
  <si>
    <t>Supply, Erection &amp; commissioning of 150 KW VFD Panel with motor for fire-fighting pumps at 210 MW Khaperkheda TPS.</t>
  </si>
  <si>
    <t>1. 100% availibility of fie hydrant pumps
2.VFD control the starting high currrent &amp; provide soft starting
3. VFD provides energy saving during flow control by avoiding throttling lossed.
4. Motor &amp; motor coupling life will get enhanced</t>
  </si>
  <si>
    <t>Augmentation of Waregaon Ash Water Recovery System at TPS Khaperkheda</t>
  </si>
  <si>
    <t>MERC/CAPEX/2019-20/732</t>
  </si>
  <si>
    <t>1. Raw water consumption of Kpkd plant will be reduced.
2. MoEFCC norms will be achieved
3. Ash management will be easier due to efficient ash water recovery
4. Recovered water can be reused fot various work within plant</t>
  </si>
  <si>
    <t>Procurement of VFD with HMI &amp; Controller &amp; Replacing with existing Eddy-current drives of Coal feeders at U# 3 &amp; 4 and Procurement of Various Critical Components of GEHO Pump (Model-TZPM 800) for AHP-1 at Khaperkheda TPS</t>
  </si>
  <si>
    <t>MERC/CAPEX/2019-2020/734</t>
  </si>
  <si>
    <t>Up-gradation of Existing BHEL make 36” Gravimetric Coal Feeders control panel with HMI and croprocessor based Controller with VFD, Motor &amp; Weigh Module at Unit 3 &amp; 4, (210MW)</t>
  </si>
  <si>
    <t>Procurement of various Critical Components of GEHO Pump (Model-TZPM 800) for AHP-1 (210MW)</t>
  </si>
  <si>
    <t>1. Breakdown time will be reduced.
2. Aux. water consumption will be reduced.
3. Periodical overhauls of pump will be possible with out plat outages.
4. Life &amp; service will be enhanced</t>
  </si>
  <si>
    <t>Procurement, Replacement of Eco Coils U#1&amp;2 210 MW, &amp; Procurement &amp; replacement of foundation Deck Spring assembly for coal mills U#3,4 at Khaperkheda TPS</t>
  </si>
  <si>
    <t>MERC/CAPEX/2019-2020/853</t>
  </si>
  <si>
    <t>Procurement, Replacement of Eco Coils U#1&amp;2</t>
  </si>
  <si>
    <t>Procurement &amp; replacement of foundation Deck Spring assembly for coal mills U#3,4</t>
  </si>
  <si>
    <t>ESP Upgradation of 5 Nos. of 210/500MW Units at Khaperkheda, Koradi &amp; Chandrapur TPS</t>
  </si>
  <si>
    <t>ESP Upgradation at Unit #1, Khaperkheda TPS</t>
  </si>
  <si>
    <t>ESP Upgradation at Unit #2, Khaperkheda TPS</t>
  </si>
  <si>
    <t>FGD System for Khaperkheda Unit # 1-4</t>
  </si>
  <si>
    <t>HO
DPR 4</t>
  </si>
  <si>
    <t>Construction of coal platform for Chandrapur TPS, Khaperkheda TPS &amp; Parli TPS</t>
  </si>
  <si>
    <t>MERC/TECH 1/CAPEX/20132014/00827</t>
  </si>
  <si>
    <t>HO
DPR 4.2</t>
  </si>
  <si>
    <t>Khaperkheda TPS</t>
  </si>
  <si>
    <t>HO
DPR 5</t>
  </si>
  <si>
    <t>Procurement of energy efficient HT motors at Bhusawal TPS, Koradi TPS, Chandrapur TPS, khaperkheda TPS, Parli TPS &amp; Paras TPS as insurance spares</t>
  </si>
  <si>
    <t>MERC/TECH 1/CAPEX/20142015/01218</t>
  </si>
  <si>
    <t>HO
DPR 5.4a</t>
  </si>
  <si>
    <t>1. Procurement of 6.6 KV,300 KW, P.A.fan motor for U# 1 &amp; 2
2. Procurement of 6.6 KV,425 KW,CM motor for U # 3 &amp; 4
3. Procurement of 6.6 KV,1400KW,CW pump motor for U-1&amp; 2
4. Procurement of 6.6 KV,1400 KW,CW pump motor for U-3&amp;4</t>
  </si>
  <si>
    <t>1.Reduced failure reduces the yearly expenditure on maintenance and rewinding
2.The present-day motors are of energy efficient construction.
3.Increased efficiency resulting in reduced loading on the old cables and help avoid cable failures/replacements.
4.Reduced noise level and vibrations around the running motor.
4.Considerable generation loss on account of failure of HT motors can be avoided.</t>
  </si>
  <si>
    <t>HO
DPR 5.4b</t>
  </si>
  <si>
    <t>K'kheda: Procurement of HT Motors(GS/HP Water pump)for U-1&amp;2 and Procurement of HT Motors (ACW)for U-3&amp;4</t>
  </si>
  <si>
    <t>HO
DPR 6</t>
  </si>
  <si>
    <t>Supply, Installation, Commissioning and Operation &amp; Maintenance Services of Continuous Ambient Air Quality Monitoring Stations (CAAQMS) at various TPS</t>
  </si>
  <si>
    <t>MERC/CAPEX/20162017/00423</t>
  </si>
  <si>
    <t>HO
DPR 6.2</t>
  </si>
  <si>
    <t>KHAPERKHEDA (U-1 to 4)</t>
  </si>
  <si>
    <t>HO
DPR 7</t>
  </si>
  <si>
    <t>Installation of Real Time Online Coal-Ash Analyzer at various TPS</t>
  </si>
  <si>
    <t>MERC/CAPEX/20162017/00774</t>
  </si>
  <si>
    <t>HO
DPR 7.2</t>
  </si>
  <si>
    <t>HO
DPR 8</t>
  </si>
  <si>
    <t>Replacement of Fire Tenders at Various Power Stations of Mahagenco</t>
  </si>
  <si>
    <t>MERC/CAPEX/20172018/4653</t>
  </si>
  <si>
    <t>HO
DPR 8.1</t>
  </si>
  <si>
    <t>Advance Multipurpose Fire Tender for KPKD 1-4</t>
  </si>
  <si>
    <t>HO
DPR 8.2</t>
  </si>
  <si>
    <t>Normal Multipurpose Fire Tender KPKD 1-4</t>
  </si>
  <si>
    <t>HO
DPR 9</t>
  </si>
  <si>
    <t>Pipe conveyor system for transporting Coal from WCL Coal mines to Koradi &amp; Khaperkheda TPS</t>
  </si>
  <si>
    <t>MERC/CAPEX/2017-18/0208</t>
  </si>
  <si>
    <t>HO
DPR 9.1</t>
  </si>
  <si>
    <t>The key benefit of this conveying system is as follows:
o Lesser cost of transport per Km / Ton.
o Social benefit by eliminating congestion of connected road.
o Environmentally more friendly.
o More reliable, does not depend on vagaries of weather.
o Less pilferage.</t>
  </si>
  <si>
    <t>HO
DPR 10</t>
  </si>
  <si>
    <t>Implementation of IB recommendations- Civil works at various TPS of Mahagenco</t>
  </si>
  <si>
    <t>MERC/CAPEX/20172018/0177</t>
  </si>
  <si>
    <t>HO
DPR 10.2a</t>
  </si>
  <si>
    <t>HO
DPR 11</t>
  </si>
  <si>
    <t>Reuse of tertiary treated water for Koradi and Khaperkheda Thermal Power Plant from Bhandewadi STP</t>
  </si>
  <si>
    <t>MERC/CAPEX/MSPGCL/2018-19/1156</t>
  </si>
  <si>
    <t>HO
DPR 11.1</t>
  </si>
  <si>
    <t>As per national &amp; state water policy, priority is to be given to drinking use &amp; agricultaral use of water.
Mspgcl will be using GOI &amp; GOM policy to use treated sewage water for therma plants to minimize the use of fresh water &amp; to reduce pollutions in rivers of nagpur &amp; gosi khurd dam.Also, to avoid situation to stop thermal plants due to non availibility of water.</t>
  </si>
  <si>
    <t>Implementation of Water Flow Monitoring system at Chandrapur STPS &amp; Khaperkheda TPS</t>
  </si>
  <si>
    <t>MERC/CAPEX/2020-2021/WFH/SBR/37</t>
  </si>
  <si>
    <t>Electromagnetic Flow meters at various lines &amp; Locations of 210 MW</t>
  </si>
  <si>
    <t xml:space="preserve">Automation: Centralized SCADA, RTU, MODBUS Cable, Power cable &amp; mandatory spares
</t>
  </si>
  <si>
    <t>Supply of spare Generator Rotor for UNIT 1 &amp; 2, 210MW</t>
  </si>
  <si>
    <t>(ii) Yet to be submitted to MERC</t>
  </si>
  <si>
    <t>B) Non-DPR Schemes</t>
  </si>
  <si>
    <t>PROCUREMENT COMPLETE Gear BOX ASSEMBLIES FOR 803 1/2 HP &amp; XRP 883 COAL MILLS OF UNIT NO. 1&amp; 2 AT KHAPERKHEDA TPS.</t>
  </si>
  <si>
    <t>approved</t>
  </si>
  <si>
    <t>Total</t>
  </si>
  <si>
    <t>Form 4.3:  Capital Work-in-progress - Project-wise details</t>
  </si>
  <si>
    <t>Approved Project Cost</t>
  </si>
  <si>
    <t>Cumulative Expenditure Incurred till beginning of the Year</t>
  </si>
  <si>
    <t>Capital Expenditure Capitalised</t>
  </si>
  <si>
    <t>Opening CWIP</t>
  </si>
  <si>
    <t>Investment during the year</t>
  </si>
  <si>
    <t>Capitalization</t>
  </si>
  <si>
    <t>Closing CWIP</t>
  </si>
  <si>
    <t>Works Capitalised</t>
  </si>
  <si>
    <t>Interest Capitalised</t>
  </si>
  <si>
    <t>Expenses Capitalised</t>
  </si>
  <si>
    <t>Total Capitalisation</t>
  </si>
  <si>
    <t>a) DPR Schemes</t>
  </si>
  <si>
    <t>18/12/20</t>
  </si>
  <si>
    <t>20/03/18</t>
  </si>
  <si>
    <t>Short closed by HO.Please be confirm from CE (Works)</t>
  </si>
  <si>
    <t>General Asset Furniture</t>
  </si>
  <si>
    <t>General Asset AC, Fans, Air coolers, water filter etc.</t>
  </si>
  <si>
    <t>General Asset Computer, scanners, etc.</t>
  </si>
  <si>
    <t>Compond wall (IB recommdation),Plant Patrolling Roads (IB recommdation) TPS KPKD</t>
  </si>
  <si>
    <t xml:space="preserve">Here actual investment is more than aprroved cost due to the rise in rates over a period from actual preparation of estimate while DPR preparation to the actaul PO placement. Impact of GST is also the reason since 18 to 28% GST is came in force w.e.f July'2017 instead of 5% VAT or 15% service tax. </t>
  </si>
  <si>
    <t>Cost overrun is due to changes in tax slab from 5% VAT/ 15% service tax to 18% GST at the time of actual PO placement compare to approved DPR estimate.</t>
  </si>
  <si>
    <t>Procurment of new 02 Ambulance Van  &amp; 2 Truck for KPKD TPS(Asset Nos. 170100512,             170100513,        170100514,         170100515)</t>
  </si>
  <si>
    <t>Partially Capitalised</t>
  </si>
  <si>
    <t>MERC/CAPEX/2022-2023/MSPGCL/0453</t>
  </si>
  <si>
    <t>MERC/CAPEX/2021-2022/MSPGCL/097</t>
  </si>
  <si>
    <t>`</t>
  </si>
  <si>
    <t>MERC's Approval is for Unit # 3 &amp; 4 only.
Design Engineering &amp; site clearnce in progress.</t>
  </si>
  <si>
    <t>Land</t>
  </si>
  <si>
    <t>Supply Erection and commissioning of Oil Cooled Suspended magnets at Conv 6A &amp; 6B at Khaperkheda TPS.</t>
  </si>
  <si>
    <t>Allowable Capitalisation</t>
  </si>
  <si>
    <t>Probable Disallowance</t>
  </si>
  <si>
    <t>MERC/CAPEX/2023-24/0184</t>
  </si>
  <si>
    <t>(ii) Submitted to MERC, Yet to receive approval</t>
  </si>
  <si>
    <t>HO
DPR 15</t>
  </si>
  <si>
    <t>HO
DPR 15.3</t>
  </si>
  <si>
    <t>HO
DPR 15.4</t>
  </si>
  <si>
    <t>Construction of 4th upstream raising of Waregaon Ash Bund from T.B.L 302.50 M to T.B.L. 305.50 M with raising of drain wells and modification of Masonary Dam (Waste Weir),       4 x210 MW, TPS, Khaperkheda</t>
  </si>
  <si>
    <t>Construction of 4th  upstream raising of Waregaon Ash Bund from T.B.L   302.50 M to T.B.L. 305.50 M at TPS, Khaperkheda.</t>
  </si>
  <si>
    <t>Raising of drain wells of Waregaon Ash Bund  TPS, Khaperkheda.</t>
  </si>
  <si>
    <t>Modification of Masonary Dam (Waste Weir) of Waregaon Ash Bund  TPS, Khaperkheda.</t>
  </si>
  <si>
    <t>MERC/CAPEX/2023-2024/MSPGCL/0510</t>
  </si>
  <si>
    <t>Flue Gas Desulphurisation (FGD) System for Khaperkheda Unit # 1 &amp; 2</t>
  </si>
  <si>
    <t>MERC/CAPEX/MSPGCL/2023-2024/0459</t>
  </si>
  <si>
    <t>Upgradation of DDC/DCS system for 
UNIT 1 &amp; 3 of 210 MWKhaperkheda TPS</t>
  </si>
  <si>
    <t>MERC/CAPEX/MSPGCL/2023-24/601</t>
  </si>
  <si>
    <t>Supply &amp; commissioning of interconnection conveyor belt, Elecon make complete impact type crusher, Procurement of 4 NOs. Bull Dozer BEML BD-155 and Eco friendly and power efficient chiller system at Khaperkheda TPS</t>
  </si>
  <si>
    <t>Design, engineering, manufacturing, supply, erection &amp; commissioning of interconnection conveyor belt from 1 X 500MW to 4 X 210MW stack yard at CHP Khaperkheda TPS</t>
  </si>
  <si>
    <t>Supply &amp; installation of Elecon–make complete impact type crusher at CHP-I, Khaperkheda TPS</t>
  </si>
  <si>
    <t>Procurement of 4 NOs. Bull Dozer BEML BD-155  at CHP, Khaperkheda TPS</t>
  </si>
  <si>
    <t>Supply, erection, &amp; commissioning of Eco friendly and power efficient chiller system for khaperkheda TPS Unit 1 to 4, Service Building and WTP in place of present reciprocating type Chiller system</t>
  </si>
  <si>
    <t>MERC/CAPEX/2023-2024/MSPGCL/0142</t>
  </si>
  <si>
    <t>Procurement &amp; replacement of Re-Heater Rear Pendent Assembly Coils for unit no. 3 &amp; 4 (210 MW)</t>
  </si>
  <si>
    <t>Procurement Complete Set of Sky Climber For Unit#1 To 5 Boilers.</t>
  </si>
  <si>
    <t>Replacement of glasswool insulation and GI/CORRUGATED sheets of boiler and hot air ducts at unit 1to 4 KHAPERKHEDA TPS</t>
  </si>
  <si>
    <t>Procurement, design, manufacture, supply &amp; delivery, dismantling, retrofitting, erection, commissioning and testing of gravimetric belt conveyor type coal feeders for unit no. 1 &amp; 2.</t>
  </si>
  <si>
    <t>Procurement and Replacement of Air Preheater Baskets for Unit no. 1 to 4 (4x 210MW).</t>
  </si>
  <si>
    <t>5 Nos. of Boiler Improvement Schemes for Unit No. 1 to 4</t>
  </si>
  <si>
    <t>MERC/CAPEX/2024-2025/MSPGCL/0251</t>
  </si>
  <si>
    <t>Yet to be approved</t>
  </si>
  <si>
    <t>DPR on Refurbishment of Spare HPT Module Unit 1 &amp; 2 at TM-I and Procurement of Complete Gear Box Assemblies of Coal Mills XRP 803 ½ HP &amp; XRP 883 for Unit No. 1 to 4 (4x210 MW), Khaperkheda TPS</t>
  </si>
  <si>
    <t>Refurbishment of spare HPT module Unit 1 &amp; 2 at TM-I (4X210 MW), KHAPERKHEDA TPS</t>
  </si>
  <si>
    <t>Procurement of Complete Gear Box Assemblies of Coal Mills XRP 883 for Unit-1 to 4 (210MW).</t>
  </si>
  <si>
    <t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t>
  </si>
  <si>
    <t>Up-gradation of Generator Protections Relays in Unit 1 to 4 of 210 MW Khaperkheda TPS.</t>
  </si>
  <si>
    <t>HO
DPR 13</t>
  </si>
  <si>
    <t>Construction of new Administrative Building for Mahagenco at Vidyut Bhawan, Katol Road, Nagpur</t>
  </si>
  <si>
    <t>MERC/CAPEX/2021-2022/MSPGCL/063</t>
  </si>
  <si>
    <t>HO
DPR 16</t>
  </si>
  <si>
    <t>Centralized Monitoring Solution</t>
  </si>
  <si>
    <t>MERC/CAPEX/MSPGCL/2023-24/0576</t>
  </si>
  <si>
    <t xml:space="preserve"> Actual </t>
  </si>
  <si>
    <t xml:space="preserve"> Revised Projected </t>
  </si>
  <si>
    <t>Flue Gas Desulphurisation System for Khaperkheda Unit # 1-4</t>
  </si>
  <si>
    <t>Various DPR Schemes for The work of maintaining the zero discharge condition of Pond No. 2 &amp; Pond No.3 and providing the facilities on peripheral area of Pond No.3 such as roads / bridges with lightening arrangement at Koradi TPS</t>
  </si>
  <si>
    <t>MERC/CAPEX/2018-2019/1242</t>
  </si>
  <si>
    <t>The work of maintaining the zero discharge condition of Pond No.2 &amp; Pond No.3 at KTPS Koradi</t>
  </si>
  <si>
    <t>Providing the facilities on peripheral area of Pond No.3 such as roads / bridges with lightening arrangement at Koradi TPS</t>
  </si>
  <si>
    <t>HO
DPR-17</t>
  </si>
  <si>
    <t>HO
DPR 17.1</t>
  </si>
  <si>
    <t>HO
DPR 17.2</t>
  </si>
  <si>
    <t>Partial capitalisation (50%qty )of scheme will be done in FY 2024-25 &amp; remaining 50% qty work will be done in FY 2025-26
( PO placed with 50%reduced qty).
PO for remaining 50% qty was placed in FY 2024-25</t>
  </si>
  <si>
    <t>CPA PROCUREMENT PLEASE TAKE COST OVERRUN REASONS FROM O/O. CE(CPA)</t>
  </si>
  <si>
    <t>Ash Utilisation fund</t>
  </si>
  <si>
    <t>Land aquired for rly siding</t>
  </si>
  <si>
    <t>RCC ROAD FROM ASH SILO TO 'D' POINT FOR BULKER MO</t>
  </si>
  <si>
    <t>27.02.2024</t>
  </si>
  <si>
    <t>FY 2024-24</t>
  </si>
  <si>
    <t>MYT Order
(227 of 2022)</t>
  </si>
  <si>
    <t>GEHO PUMP (Valve housing assembly)</t>
  </si>
  <si>
    <t>All documents related to this N-DPR scheme Appendix I,WCR etc submitted to O/o. CE(Works)</t>
  </si>
  <si>
    <t>RESTORATION OF AHP OUTLET TO ESP INLET DUCTS U#1&amp;2(Unit #2 Part only)</t>
  </si>
  <si>
    <t>UNIT#2 WORK COMPLETED AND CAPITALISED &amp; Unit#1 Work will be completed in next FY 2025-26 during AOH.Proposal for Unit #1 is under process,.</t>
  </si>
  <si>
    <t>ABC powder type and foam type composite Fire Extinguisher</t>
  </si>
  <si>
    <t>HO Non DPR &amp; PO Placed by HO capitalised in FY 2023-24</t>
  </si>
  <si>
    <t>FFEQUIP  HYDRAULIC JACK (BM-I)</t>
  </si>
  <si>
    <t>MOBILE COAL SAMPLING EQUIP-AUGER (FMC) CHP-I</t>
  </si>
  <si>
    <t xml:space="preserve">CE(FMC) capitalised by Account section as per HO. This scheme is under DPR/Non DPR MPD Khaperklheda not received any details please confirm at your end.Such N-DPR schemes added by HO without MPD Knoledge through N-DPR may leads to disallowance </t>
  </si>
  <si>
    <t>Cost overrun is due to changes in tax slab from 5% VAT/ 15% service tax to 18% GST at the time of actual PO placement compare to approved DPR estimate.Unit 4 Work completed and capitalised in FY 2022-23 ,Unit #2 Work completed and capitalised in FY 2023-24, Unit#3 Work will be completed in FY 2024-25 during scheduled AOH in August 2024.&amp; remaining Unit #1 work will be completed in FY 2025-26 during Unit #1 AOH</t>
  </si>
  <si>
    <t>.CAPITALISED IN FY 2023-24</t>
  </si>
  <si>
    <t>Required More capitalisation as per previous discussion with Koradi Project to avoide disallowance against Non DPR capitalised in FY 2023-24.VC done with all concern CE(RCD) on dtd. 01.08.2024 regarding  capitalisation of this scheme.</t>
  </si>
  <si>
    <t>projected</t>
  </si>
  <si>
    <t>FY 2025-26</t>
  </si>
  <si>
    <t>FY 2026-27</t>
  </si>
  <si>
    <t>FY 2027-28</t>
  </si>
  <si>
    <t>FY 2028-29</t>
  </si>
  <si>
    <t>FY 2029-30</t>
  </si>
  <si>
    <t>MERC/CAPEX/2024-2025/478</t>
  </si>
  <si>
    <t>SUPPLY INSTALLATION TESTING &amp; COMMISSIONING REVAMPING OF FIRE DETECTION &amp; ALARM AND PROTECTION SYSTEM FROM FIRE AND PROVIDING RAPID EXTINGUISHING CLEAN AGENT (CA) SYSTEM AT UNIT -3,4 &amp; 5 ATKPKD TPS</t>
  </si>
  <si>
    <t>AS PER APPROVED CAPEX ROLLING PLAN</t>
  </si>
  <si>
    <t xml:space="preserve">Supply Installation Testing &amp; Commissioning , Revamping of fire protection and providing rapid extinguishing clean agent (CA) system at unit # 3 ,4 210 MW TPS, KHAPERKHEDA </t>
  </si>
  <si>
    <t>Restoration of various Fire protection system at Khaperkheda TPS</t>
  </si>
  <si>
    <t xml:space="preserve">Restoration of fire hydrant ring and fire water spray Header at Khaperkheda TPS   </t>
  </si>
  <si>
    <t>Restoration of deluge valve system at CHP-210MW</t>
  </si>
  <si>
    <t>VARIOUS SCHEMES PROPOSED FOR IMPROVEMENT OF CHP-I (4 X 210 MW).</t>
  </si>
  <si>
    <t>Design, Manufacturing, Supply, Erection, Commissioning &amp; Testing of Coal Flow Management system for Coal Bunkers in CHP-I (4 X 210MW), Khaperkheda TPS.</t>
  </si>
  <si>
    <t>Design, engineering, manufacturing, supply, installation and commissioning of Dedusting System for Crusher House and Bunker area in Unit 3 &amp; 4 at CHP-I (4 X 210MW), Khaperkheda TPS.</t>
  </si>
  <si>
    <t>Renovation including replacement of Power &amp; Control cables with  automation &amp; upgradation of Stacker Reclaimer No. 1 in CHP-I (4 X 210MW), TPS Khaperkheda."</t>
  </si>
  <si>
    <t>Flue Gas Desulphrisation</t>
  </si>
  <si>
    <t>FGD installation of 210MW unit 1 &amp; 2 at Khaperkheda</t>
  </si>
  <si>
    <t>Upgradation of DDC/DCS system for UNIT 2 &amp; 4 of 210 MW Khaperkheda TPS</t>
  </si>
  <si>
    <t>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t>
  </si>
  <si>
    <t>Implementation of Flexible Operation 
Solutions – 40% Technical Minimum 
Loading with minimum 3% ramp rate 
during 70-100% loading, minimum 2% 
ramp rate during 55-70% loading and 
minimum 1% ramp rate during 40-55% 
loading at Unit#1 to 4 Khaperkheda TPS.</t>
  </si>
  <si>
    <t>Upgradation of various governing Element for smooth operation for flexible operation of TG set at 40% technical minimum operation.</t>
  </si>
  <si>
    <t>Upgradation of Battery Charger , UPS system , GEHO PLC and VFD, ID VFD, supply of Efficiency Measuring Instruments and Supply, erection and commissioning of Sox, Nox , CO,  Opacity, ETP and Oxygen Analyser for Unit 1 to 4 of 210 MW at Khaperkheda TPS.</t>
  </si>
  <si>
    <t xml:space="preserve"> Supply of Efficiency Monitoring Instruments for performance optimization group (POG) at Khaperkheda TPS.</t>
  </si>
  <si>
    <t xml:space="preserve"> Upgradation of 220 V, 24 V DC Float cum boost battery charger at Unit#1 to 4 Khaperkheda TPS.</t>
  </si>
  <si>
    <t xml:space="preserve"> Upgradation of  2X50 KVA UPS at Unit#1 to 4 Khaperkheda TPS.   </t>
  </si>
  <si>
    <t>Supply, Erection and Commissioning of Sox, Nox , CO,  Opacity and ETP Analyser for Unit 1 to 4 of 210 MW at Khaperkheda TPS</t>
  </si>
  <si>
    <t>Upgradation of GEHO PLC and VFD along with HCSD system Instrumentaion at Unit 3 &amp; 4 Khaperkheda TPS.</t>
  </si>
  <si>
    <t xml:space="preserve"> Supply, Erection &amp; Commissioning of Oxygen Analyzer for combustion optimization for Unit#1 to 5 Khaperkheda TPS.</t>
  </si>
  <si>
    <r>
      <rPr>
        <b/>
        <sz val="12"/>
        <color theme="1"/>
        <rFont val="Cambria"/>
        <family val="1"/>
        <scheme val="major"/>
      </rPr>
      <t xml:space="preserve"> </t>
    </r>
    <r>
      <rPr>
        <sz val="12"/>
        <color theme="1"/>
        <rFont val="Cambria"/>
        <family val="1"/>
        <scheme val="major"/>
      </rPr>
      <t>Upgradation of VFD for ID FAN in Unit# 3 &amp; 4, 210MW khaperkheda TPS.</t>
    </r>
  </si>
  <si>
    <t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t>
  </si>
  <si>
    <t>Supply and installation of Air washer unit in unit 1 and 2  , 6.6 KV breaker room, Turbine MCC room Battery room Boiler MCC room for cooling of all the Electrical Panels and AHP stage I Pump House  control room air washer system</t>
  </si>
  <si>
    <t>Refurbishment of Air washer unit of 3 and 4, 6.6 KV breaker room, Turbine MCC room Battery room Boiler MCC room for cooling of all the Electrical Panels and Refurbishment of GEHO pump House and AHP stage II Pump House  control room air washer system</t>
  </si>
  <si>
    <t>Procurement of Complete  LPT rotor for unit 1 and 2</t>
  </si>
  <si>
    <t>Revamping of diesel engine driven fire fighting  pump system with engine.</t>
  </si>
  <si>
    <t>Procurement of various control valves for unit No. 1 to 4</t>
  </si>
  <si>
    <t>Procurement of IP Rotor and Inner casing for unit 1 and 2. Procurement of IP rotor and inner casing for unit 3 and 4</t>
  </si>
  <si>
    <t xml:space="preserve">Procurement of IP Rotor and Inner casing for unit 1 and 2. </t>
  </si>
  <si>
    <t>Procurement of IP rotor and inner casing for unit 3 and 4 along with Turbovisory sensors and panel</t>
  </si>
  <si>
    <t>Supply and installation of srew compressor for supply of instrument air to unit No. 3 and 4 along with  dryer for unit No. 3 &amp; 4.</t>
  </si>
  <si>
    <t>Procurement of LP rotor for unit 3 and 4 and upgradation of  BFP cartridge and BFP Booster pump</t>
  </si>
  <si>
    <t>Procurement of  of LP rotor for unit 3 and 4</t>
  </si>
  <si>
    <t>Upgradation of BFP cartridge and BFP Booster pump,  motorized scoop for hydraulic coupling and drive unit for BFP and modulating BFP RC valve for Unit 3 &amp; 4</t>
  </si>
  <si>
    <t xml:space="preserve">Refurbishment of LP rotor of unit 1 and 2 and Refurbishment of HPT module of unit 1 and 2             </t>
  </si>
  <si>
    <t>Refurbishment of LP rotor of unit 1 and 2</t>
  </si>
  <si>
    <t>Refurbishment of HPT module of unit 1 and 2</t>
  </si>
  <si>
    <t>Refurbishment of LP rotor for unit 3 and 4 and Refurbishment and re-blading of HPT module of unit 3 and 4</t>
  </si>
  <si>
    <t>Refurbishment of LP rotors for unit 3 and 4</t>
  </si>
  <si>
    <t>Refurbishment of HPT modules of unit 3 and 4</t>
  </si>
  <si>
    <t xml:space="preserve"> SITC OF COMPLETE SOLUTION AND COMPREHENSIVE PROTECTION AND MONITORING PACKAGE ALONG WITH RETROFIT OF ALLIED ACCESSORIES FOR VARIOUS GTs &amp; STs INSTALLED AT 210 MW KHAPERKHEDA TPS.</t>
  </si>
  <si>
    <t>SUPPLY,INSTALLATION, TESTING &amp; COMMISSIONING OF COMPLETE SOLUTION AND COMPREHENSIVE PROTECTION AND MONITORING PACKAGE ALONG WITH RETROFIT OF ALLIED ACCESSORIES FOR VARIOUS GTs &amp; STs INSTALLED AT 210 MW KHAPERKHEDA TPS.</t>
  </si>
  <si>
    <t xml:space="preserve"> PLANT PERFORMANCE IMPROVEMENT BY DESIGN, SUPPLY, INSTALLATION &amp; COMMISSIONING OF STATE OF ART HT VACCUM CIRCUIT BREAERS AT UNIT 1 TO 4 OF 210MW KHAPERKHEDA TPS.</t>
  </si>
  <si>
    <t>DESIGN, SUPPLY, INSTALLATION,  TESTING &amp; COMMISSIONING OF HT VCB AT U # 1 &amp; 2.</t>
  </si>
  <si>
    <t>BR RECEIVED IN FY 2024-25 PROCUREMENT UNDER PROCESS AT CE(CPA)</t>
  </si>
  <si>
    <t>DESIGN, SUPPLY, INSTALLATION,  TESTING &amp; COMMISSIONING OF HT VCB AT U # 3 &amp; 4.</t>
  </si>
  <si>
    <t>DESIGN, SUPPLY, INSTALLATION, TESTING AND COMMISSIONING OF THE VARIOUS LIFTS IN PLACE OF THE EXISTING OLD LIFTS, LIGHTNING PROTECTION SYSTEM, EARTHING SYSTEM, AVIATION LIGHTING SYSTEM  INSTALLED AT UNIT # 1 TO 4 OF 210 MW, KHAPERKHEDA TPS ON OEM BASIS.</t>
  </si>
  <si>
    <t>DESIGN, SUPPLY, INSTALLATION, TESTING AND COMMISSIONING OF THE VARIOUS LIFTS IN PLACE OF THE EXISTING OLD LIFTS INSTALLED AT UNIT # 1 TO 4 OF 210 MW, KHAPERKHEDA TPS ON OEM BASIS.</t>
  </si>
  <si>
    <t xml:space="preserve">   Design, Engineering, Supply, Erection, Testing &amp; Commissioning of lightning protection system at  Khaperkheda TPS.</t>
  </si>
  <si>
    <t xml:space="preserve">     Design, Engineering, Supply, Erection, Testing &amp; Commissioning of Earthing of electrical system &amp; various buildings at  Khaperkheda TPS.</t>
  </si>
  <si>
    <t xml:space="preserve">         Design, Engineering, Supply, Erection, Testing &amp; Commissioning of Aviation Lighting Syatem at  Khaperkheda TPS.</t>
  </si>
  <si>
    <t>SUPPLY OF SPARE GENERATOR ROTOR FOR U#3 &amp;4, 210MW, TPS KHAPERKHEDA.</t>
  </si>
  <si>
    <t xml:space="preserve"> PROCUREMENT OF ENERGY EFFICIENT MOTORS FOR U # 1 TO 4 OF KHAPERKHEDA TPS.</t>
  </si>
  <si>
    <t>PROCUREMENT OF ENERGY EFFICIENT MOTORS FOR U # 1 &amp; 2  OF KHAPERKHEDA TPS.</t>
  </si>
  <si>
    <t>PROCUREMENT OF ENERGY EFFICIENT MOTORS FOR U # 3 &amp; 4  OF KHAPERKHEDA TPS.</t>
  </si>
  <si>
    <t>Procurement of DC motors for U # 1 &amp; 2 of Khaperkheda TPS.</t>
  </si>
  <si>
    <t>Procurement of DC motors for U # 3 &amp; 4 of Khaperkheda TPS.</t>
  </si>
  <si>
    <t>UPGRADATION OF EXISTING LT MCC PANEL WITH STATE OF ART LT MCC PANEL AT U # 1 TO 4 OF KHAPERKHEDA TPS.</t>
  </si>
  <si>
    <t xml:space="preserve"> UPGRADATION OF EXISTING LT MCC PANEL WITH STATE OF ART LT MCC PANEL AT U # 1 &amp; 2 OF KHAPERKHEDA TPS.</t>
  </si>
  <si>
    <t>UPGRADATION OF EXISTING LT MCC PANEL WITH STATE OF ART LT MCC PANEL AT U # 3 &amp;  4 OF KHAPERKHEDA TPS.</t>
  </si>
  <si>
    <t>UPGRADATION OF HT BREAKER PANEL AT WAREGAON ASH BUND OF KHAPERKHEDA TPS.</t>
  </si>
  <si>
    <t xml:space="preserve"> UPGRADATION OF HT BREAKER PANEL AT OLD PROJECT OFFICE OF KHAPERKHEDA TPS.</t>
  </si>
  <si>
    <t xml:space="preserve">Retrofitting of Existing L &amp; T  make LT MCC ACB by state or art ACB at U # 1 to 4 of Khaperkheda TPS. </t>
  </si>
  <si>
    <t xml:space="preserve">Retrofitting of Existing ABB  make LT MCC ACB by state or art ACB at U # 1 to 4 of Khaperkheda TPS. </t>
  </si>
  <si>
    <t xml:space="preserve">  ERECTION &amp; COMMISIONING  OF DRY TYPE CAST RESIN TRANSFORMERS FOR U # 1 TO 4 OF KHAPERKHEDA TPS &amp; Design, Engineering, Supply, Erection, Testing &amp; Commissioning of various Battery sets at Unit # 3 &amp; 4 of Khaperkheda TPS.</t>
  </si>
  <si>
    <t>PROCUREMENT OF DRY TYPE CAST RESIN TRANSFORMERS FOR U # 1 &amp; 2 OF KHAPERKHEDA TPS.</t>
  </si>
  <si>
    <t>PROCUREMENT OF DRY TYPE CAST RESIN TRANSFORMERS FOR U # 3 &amp; 4 OF KHAPERKHEDA TPS.</t>
  </si>
  <si>
    <t>PROCUREMENT OF VFD TRANSFORMERS FOR ID FAN MOTOR U#3&amp;4 OF KHAPERKHEDA TPS.</t>
  </si>
  <si>
    <t>Design, Engineering, Supply, Erection, Testing &amp; Commissioning of various Battery sets at Unit # 3 &amp; 4 of Khaperkheda TPS.</t>
  </si>
  <si>
    <t xml:space="preserve"> Study, Supply &amp; Refurbishment of  HCSD systems, ESP operation, ambience &amp;  various pump, &amp; PLC schemes  for the improvement of AHP-I at Khaperkheda TPS.</t>
  </si>
  <si>
    <t xml:space="preserve">STUDY. DESIGN &amp; REFURBISHMENT WORKS OF HIGH CONCENTRATION SLURRY DISPOSAL SYSTEM (HCSD SYSTEM) UNITS #3&amp;4 AT AHP-1, TPS KHAPERKHEDA. </t>
  </si>
  <si>
    <t>STUDY, DESIGN &amp; REFURBISHMENT WORKS OF ARTs AND ASSOCIATED MOUNTINGS &amp; ACCESSORIES OF HCSD SYSTEM FOR AHP-I, TPS KHAPERKHEDA.”</t>
  </si>
  <si>
    <t xml:space="preserve">‘SUPPLY &amp; REFURBISHMENT WORKS OF HCSD ASH SLURRY MIXER SYSTEM AT UNIT #3 &amp;4 OF AHP-I, TPS KHAPERKHEDA’. </t>
  </si>
  <si>
    <t xml:space="preserve">‘STUDY, SUPPLY, RESTORATIONS &amp; REPLACEMENT OF ALL INTERNAL SPARES OF D6 FIELD &amp; RENOVATION OF D1 FIELD OF U3 DURING AOH FOR AHP-I, TPS KHAPERKHEDA’ </t>
  </si>
  <si>
    <t>PROCUREMENT OF VARIOUS PUMPS IN RECYCLE WATER SYSTEM IN ASH HANDLING PLANT 4X210 MW AT KHAPARKHEDA TPS</t>
  </si>
  <si>
    <t>Reliability improvement and complete replacement of ABC series with drive unit of ash slurry pipeline of 7 KM of 4*210MW Khaperkheda TPS</t>
  </si>
  <si>
    <t xml:space="preserve">Procurement and restoration of complete pipeline replacement of ABC series </t>
  </si>
  <si>
    <t>Procurement and restoration of complete drive unit replacement of ABC series</t>
  </si>
  <si>
    <t>Procurement and restoration of complete Bottom ash hopper replacement including entire structure, Clinker grinder alongwith motor, Feed Gate, Power Cylinder and Pipelines discharge  of U3&amp;4 of 4*210MW Khaparkheda TPS.</t>
  </si>
  <si>
    <t>Procurement and restoration of complete BAH replacement including entire structure and clinker griender</t>
  </si>
  <si>
    <t>Procurement and restoration of complete drive unit of clinker grinder for Unit 1 to 4</t>
  </si>
  <si>
    <t>Procurement and restoration of discharge pipeline of  vertical sump pump</t>
  </si>
  <si>
    <t>Procurement and restoration of Pipeline garlanding at Waregaon ash Bund of 4*210 MW Khapakheda TPS</t>
  </si>
  <si>
    <t>Pipeline garlanding at Waregaon ash Bund of 4*210 MW Khapakheda TPS</t>
  </si>
  <si>
    <t>Upgradation, modification and erection of complete wet fly ash evacuation into dry fly ash evacuation systen for ESP 1 and 2 of  4*210 MW Khapakheda TPS.</t>
  </si>
  <si>
    <t>Upgradation, modification and erection of complete wet fly ash evacuation into dry fly ash evacuation systen for ESP 1 and 2, 4*210 MW Khapakheda TPS</t>
  </si>
  <si>
    <t>Reliability improvement and complete replacement of JKL series with drive unit of ash slurry pipeline of 7 KM of 4*210MW Khaperkheda TPS</t>
  </si>
  <si>
    <t xml:space="preserve">Procurement and restoration of complete pipeline replacement of JKL series </t>
  </si>
  <si>
    <t>Procurement and restoration of complete drive unit replacement of JKL series</t>
  </si>
  <si>
    <t>Study, Supply and Refurbishment of HCSD System</t>
  </si>
  <si>
    <t>Procurement of complete Suction and discharge valve of Geho pump</t>
  </si>
  <si>
    <t>Procurement  of Subassemblies of Geho pump.</t>
  </si>
  <si>
    <t>Upgradation and compressors of dry ash evacutaion system of U#3&amp;4.</t>
  </si>
  <si>
    <t>Procuremenet of complete drive unit and VFD of GEHO pump.</t>
  </si>
  <si>
    <t>RENOVATION OF ESP FIELD INTERNALS FOR UNIT 3 &amp; 4</t>
  </si>
  <si>
    <t>R &amp; M OF APH OF UNIT # 1&amp; 2 (2 x 210MW)</t>
  </si>
  <si>
    <t>R &amp; M OF APH OF UNIT # 1&amp; 2 (2 x 210MW) 
 OF KHAPERKHEDA TPS FROM MODEL: 27 VI 1850 TO 27 VI 2000 mm.
DESIGN, ENGINEERING, SUPPLY, ERECTION &amp; COMMISSIONING OF DOUBLE SEALING</t>
  </si>
  <si>
    <t xml:space="preserve">  DPR FOR ECONOMISER COILS AND APH GEAR BOX </t>
  </si>
  <si>
    <t>PROCUREMENT AND REPLACEMENT OF COMPLETE SET OF ECONOMISER UPPER BANK &amp;
	LOWER BANK COILS FOR KHAPERKHEDA TPS UNIT NO.3&amp;4</t>
  </si>
  <si>
    <t>Procurement of APH gear box in unit no. 1 &amp; 2</t>
  </si>
  <si>
    <t>Procurement of APH speed reducer gear box in unit no. 3 &amp; 4</t>
  </si>
  <si>
    <t xml:space="preserve">
DPR FOR LTSH COILS , APH BASKETS &amp; RH OUTLET STUB BENDS  </t>
  </si>
  <si>
    <t>Procurement of Air Pre-heater Baskets for unit no. 2 to 4</t>
  </si>
  <si>
    <t xml:space="preserve">Procurement of LTSH coils for unit no. 1 &amp; 2 and Procurement of Reheater outlet header stub bends for unit no. 1 to 2  </t>
  </si>
  <si>
    <t xml:space="preserve">Procurement of LTSH coils for unit no. 3 &amp; 4 and Procurement of Reheater outlet header stub bends for unit no. 3 to 4  </t>
  </si>
  <si>
    <t>DPR FOR SUPPLY &amp; REPLACMENT OF THERMAL INSULATION OF BOILER AND DUCT AT UNIT 1 TO 4 KHAPERKHEDA TPS</t>
  </si>
  <si>
    <t>SUPPLY &amp; REPLACMENT OF THERMAL INSULATION OF  BOILER AND DUCT  AT UNIT 1 TO 2KHAPERKHEDA TPS</t>
  </si>
  <si>
    <t xml:space="preserve">  SUPPLY &amp; REPLACMENT OF THERMAL INSULATION OF  BOILER AND DUCT  AT UNIT 3 TO 4 KHAPERKHEDA TPS</t>
  </si>
  <si>
    <t>DPR FOR COAL CYCLE IMPROVEMENT IN UNIT NO.1 TO 4</t>
  </si>
  <si>
    <t xml:space="preserve">Procurement of Complete Journal Assembly for 803 ½ HP  Coal Mills of Unit No. 1 To 2  </t>
  </si>
  <si>
    <t xml:space="preserve">Procurement of Complete Journal Assembly for XRP 883 Coal Mills of Unit No. 3 To 4,  </t>
  </si>
  <si>
    <t xml:space="preserve"> Procurement of assembly of worm shaft &amp; worm wheel with hub for unit no. 3 &amp; 4  </t>
  </si>
  <si>
    <t>PROCUREMENT OF COMPLETE GEAR BOX ASSEMBLIES OF COAL MILLS XRP 803 ½ HP   FOR UNIT # 1 TO 2  AT KHAPERKHEDA TPS</t>
  </si>
  <si>
    <t>PROCUREMENT OF COMPLETE GEAR BOX ASSEMBLIES OF COAL MILLS  XRP 883  FOR UNIT # 3 TO 4  AT KHAPERKHEDA TPS</t>
  </si>
  <si>
    <t>DPR FOR PERFORMANCE IMPROVEMENT OF BOILER PA FAN, ID FAN AND FD FAN IN UNIT NO. 1 TO 4</t>
  </si>
  <si>
    <t xml:space="preserve"> Procurement of PA fan Casings along with Dampers in Unit- 1 &amp; 2, at Khaperkheda TPS</t>
  </si>
  <si>
    <t>PROCUREMENT OF COMPLETE ROTOR ASSEMBLY ALONG WITH MOTOR FOR NDZV 31 SIDOR IN UNIT NO. 1 &amp; 2 KHAPERKHEDA TPS (ID FAN)</t>
  </si>
  <si>
    <t xml:space="preserve"> PROCUREMENT OF FD FAN (BHEL AP 1-20 / 11) ASSEMBLY ALONG WITH DRIVE UNIT(MOTOR) FOR UNIT 1 &amp; 2 AT KHAPERKHEDA TPS UNDER OEM NATURE ITEMS</t>
  </si>
  <si>
    <t xml:space="preserve"> PROCUREMENT OF FD FAN (BHEL AP 1-20 / 11) ASSEMBLY ALONG WITH DRIVE UNIT(MOTOR) FOR UNIT 3&amp; 4 AT KHAPERKHEDA TPS UNDER OEM NATURE ITEMS</t>
  </si>
  <si>
    <t xml:space="preserve"> NDZV 33 SIDOR ID Fan Impeller Assembly for Unit 3 &amp; 4 at TPS, Khaperkheda</t>
  </si>
  <si>
    <t>Design, Engineering, Manufacturing, Supply &amp; Commissioning including civil works for installation of 70 LPM lubricant ystems for PA Fans in unit no. 1&amp;2.</t>
  </si>
  <si>
    <t>Supply and installation of ID and PA foundation deck spring for unit no. 3 &amp; 4</t>
  </si>
  <si>
    <t xml:space="preserve">VARIOUS SCHEMES FOR BOILER PERFORMANCE IMPROVEMENT </t>
  </si>
  <si>
    <t>SUPPLY OF COAL MILL SEPERATOR &amp; SCRAPPER BODIES FOR XRP-803 1/2 HP COAL MILLS IN UNIT 1 &amp; 2</t>
  </si>
  <si>
    <t xml:space="preserve"> MODIFICATION OF EXISTING COAL BUNKER AND COMMISSIONING OF BUNKER CHUTE ASSEMBLY WITH VIBRATING MOTOR TO AVOID BUNKER MOUTH COAL CHOKE UP FOR UNIT 1 &amp; 2AT KHAPERKHEDA TPS.</t>
  </si>
  <si>
    <t xml:space="preserve"> MODIFICATION OF EXISTING COAL BUNKER AND COMMISSIONING OF BUNKER CHUTE ASSEMBLY WITH VIBRATING MOTOR TO AVOID BUNKER MOUTH COAL CHOKE UP FOR UNIT 3 &amp; 4 AT KHAPERKHEDA TPS.</t>
  </si>
  <si>
    <t>DESIGN, DEVELOPMENT, COMMISIONING OF SEAL AIR FAN ASSEMBLIES IN UNIT 1 &amp; 2</t>
  </si>
  <si>
    <t>Procurement of sub body assembly of control valve in unit no. 1 &amp; 2 actuating main gear unit part electrical actuator in unit no. 1 to 4 Khaperkheda TPS</t>
  </si>
  <si>
    <t>Construction of A, B, C, D &amp; E type stilt + 6 floor buildings  at TPS Khaperkheda.</t>
  </si>
  <si>
    <t xml:space="preserve"> Enhancement &amp; Renovation of existing building, Construction of Market building,  Construction of club building community hall, 
Construction of school building, 
&amp; Enhancement of existing domestic plant providing V wire 3 MLD at Colony TPS Khaperkheda.</t>
  </si>
  <si>
    <t>Enhancement / Renovation &amp; strengthening of existing building &amp; allied works in colony TPS Khaperkhda.</t>
  </si>
  <si>
    <t>Construction of Market building including approach road, drainage arrangement &amp; electrification at colony TPS Khaperkheda</t>
  </si>
  <si>
    <t>Construction of club building / community hall</t>
  </si>
  <si>
    <t>Construction of school building</t>
  </si>
  <si>
    <t xml:space="preserve">Enhancement of existing domestic plant providing V wire 3 MLD </t>
  </si>
  <si>
    <t>Enhancement / Renovation of Saudamini Administrative Building,  Construction of VIP Guest House, Construction of roads at Prakashnagar Colony and Providing various civil works related to coal transport railway lines of khaperkheda TPSTPS Khaperkheda.</t>
  </si>
  <si>
    <t>Enhancement / Renovation of Saudamini building</t>
  </si>
  <si>
    <t>Construction of VIP guest house TPS Khaperkheda.</t>
  </si>
  <si>
    <t>Construction of Roads</t>
  </si>
  <si>
    <t>Construction of office building &amp; store for electrical maintenance &amp; Civil at KPKD</t>
  </si>
  <si>
    <t>Providing Special repair &amp; retrofitting work of river bridge no.09 on Khaperkheda - Kalumna railway siding of TPS Khaperkheda.</t>
  </si>
  <si>
    <t>Construction &amp; repairing  of drains &amp; culverts along  coal Transporting Railway lines &amp; approach road of  TPS Khaperkheda.</t>
  </si>
  <si>
    <t>Repairing, providing &amp; applying Epoxy Painting and Structural Steel Works to steel structural bridges on kpkd to Kaluma and kpkd to Saoner railway lines as per recommendation of structural stability report at TPS Khaperkheda.</t>
  </si>
  <si>
    <t>Construction of  compound wall KPKD Colony</t>
  </si>
  <si>
    <t xml:space="preserve">Work of Strengthening and modification of Main Plant,   construction of roads, strengthening of IDCT 1 to 4  in plant area, 4x210 MW, TPS, Khaperkheda. </t>
  </si>
  <si>
    <t>Work of attending additional works based on structural report at Induced Draft Cooling Towers(IDCT) unit 1,2,3 &amp; 4 at 4 x 210MW, TPS, Khaperkheda.</t>
  </si>
  <si>
    <t>Work of constructon of roadside drains from VIP gate no.3 to IDCT No.1 at 4 x 210MW TPS Khaperkheda.</t>
  </si>
  <si>
    <t>Construction of bituminous macadam road from Administrative Building to GCR Road near Service Building of 4X210MW TPS Khaperkheda.</t>
  </si>
  <si>
    <t>Work for Construction of cement concrete road for equipment movement for salt lagoon (WTP-I), FGD(System), H2(cylinders) plant etc. inside plant premises in 4x  210MW, TPS, Khaperkheda.</t>
  </si>
  <si>
    <t>Construction of cement concrete road outside BTG area of Power Plant 4 x 210MW TPS Khaperkheda.</t>
  </si>
  <si>
    <t>Construction of cement concrete road for material transportation from D-Point CHP to reject coal Dumping yard in 4x  210MW, TPS, Khaperkheda.</t>
  </si>
  <si>
    <t xml:space="preserve">Work of Strengthening and modification of Main Plant,  Major Stores,  Auxiliary  in plant area, 4x210 MW, TPS, Khaperkheda. </t>
  </si>
  <si>
    <t xml:space="preserve">Construction of diversion road along with RCC bridge from rejct coal yard CHP-I &amp; CHP-II </t>
  </si>
  <si>
    <t>Upgradation of existing ETP plant consist civil works, electrification and pumps.</t>
  </si>
  <si>
    <t xml:space="preserve">Work of 5th Raising of Waregaon Ash Bund,   4x210 MW, TPS, Khaperkheda. </t>
  </si>
  <si>
    <t>Work of CTR(Complete Track Removal),TTR(TRAIN TRAVLER REGULATOR) and Yard Remoulding incl. misc. works at Mahagenco Khaperkheda Plant.</t>
  </si>
  <si>
    <t>Various WTP 210MW improvement schemes i.e. Up-gradation of SWAS SYSTEM UNIT- 1 to 4 at WTP-I 210 MW along with coal sampling lab upgradation, Comissioning of  CW Chemical Dosing system etc</t>
  </si>
  <si>
    <t>Upgradation of Existing ETP system viz. Plate Settler, Settling tank, Sludge Drying bed, Chemical dosing system etc.)as per MPCB consent condition</t>
  </si>
  <si>
    <t>Upgradation of SWAS Lab 3&amp; 4 at WTP-210 MW</t>
  </si>
  <si>
    <t>Revamping of Chlorination Plant Stream  (A+ B) &amp;  Installation, Comissioning of  CW Chemical Dosing system (Viz. Scale inhibitor, Scale Dispersant, Biodispersant, Corossion Inhibitor &amp; H2SO4 dosing) and Online CW Chemical parameter monitoring system at KPKD TPS</t>
  </si>
  <si>
    <t>Upgradation of SWAS Lab 1&amp; 2 at WTP-210 MW</t>
  </si>
  <si>
    <t>Upgradation of Water &amp;Coal testing Lab at WTP-210 MW &amp;Procurement of Coal Lab Instruments and upgradation of  coal sampling Room  &amp;   Instruments related to Coal sample Preparation. at WTP-210 MW</t>
  </si>
  <si>
    <t>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t>
  </si>
  <si>
    <t xml:space="preserve"> Revamping/ refurbishment, capacity restoration and upgradation for beetle charger No. 1 </t>
  </si>
  <si>
    <t xml:space="preserve">Revamping/ refurbishment, capacity restoration and upgradation for Wagon Tippler No. 1 </t>
  </si>
  <si>
    <t xml:space="preserve">Revamping/ refurbishment, capacity restoration and upgradation for Apron Feeder No. 1 </t>
  </si>
  <si>
    <t xml:space="preserve">Work of complete revamping/ refurbishment, capacity restoration and upgradation for conveyor system from Conv. 2C, 3A, 4A, 8A, 9 </t>
  </si>
  <si>
    <t xml:space="preserve">Work of complete revamping/ refurbishment, capacity restoration and upgradation for impact crusher and wobbler feeder No. 1 &amp; 3 </t>
  </si>
  <si>
    <t>Work of complete revamping/ refurbishment, capacity restoration and upgradation for Stacker/Reclaimer No. 1.</t>
  </si>
  <si>
    <t>Design, development, modification, manufacturing, supply, erection and commissioning of modular chutes for Conv. 3C to 3A, Conv. 3A to 4A, Conv. 4A to 8A and Conv. 9 by using Anti-wear Tungsten Carbide Plates in CHP-I (4 x 210 MW), TPS Khaperkheda</t>
  </si>
  <si>
    <t>Design, Supply, Erection, Commissioning and Upgradation of complete electrical system for drive units of beetle Charger, wagon tippler, apron feeder, covneyors (Conv. 2C, 3A, 4A, 8A, 9), crushers/ wobbler feeder No. 1 &amp; 3 and Stacker/Reclaimer No. 1 in CHP-1 (4 x 210 MW)</t>
  </si>
  <si>
    <t>DPR fo Capacity restoration of bunkering stream from Conv. 5A to 7A/B/C/D including shuttle conveyors in CHP-I (4 x 210 MW)</t>
  </si>
  <si>
    <t xml:space="preserve">Work of complete revamping/ refurbishment, capacity restoration and upgradation for conveyor system from Conv. 5A, 6B, 7A, 7B, 7C, 7D and Shuttle Conv. 1 to 4 in CHP-I (4 x 210 MW) </t>
  </si>
  <si>
    <t>Design, Supply, Erection, Commissioning and Upgradation of complete electrical system for drive units of covneyors (Conv. 5A, 6B, 7A/B/C/D &amp; Shuttle Conv. 1 to 4 in CHP-1 (4 x 210 MW)</t>
  </si>
  <si>
    <t>Work of capacity restoration of unloading stream from Beetle Charger No. 2 to Stacker/Reclaimer No. 2 for perfromance improvement of CHP-I (4 x 210 MW).</t>
  </si>
  <si>
    <t xml:space="preserve">Work of complete revamping/ refurbishment, capacity restoration and upgradation for beetle charger No. 2 </t>
  </si>
  <si>
    <t xml:space="preserve">Work of complete revamping/ refurbishment, capacity restoration and upgradation for Wagon Tippler No. 2 </t>
  </si>
  <si>
    <t xml:space="preserve">Work of complete revamping/ refurbishment, capacity restoration and upgradation for Apron Feeder No. 2 </t>
  </si>
  <si>
    <t xml:space="preserve">Work of complete revamping/ refurbishment, capacity restoration and upgradation for conveyor system from Conv. 2D, 3B, 4B, 8B, 10 </t>
  </si>
  <si>
    <t xml:space="preserve">Work of complete revamping/ refurbishment, capacity restoration and upgradation for impact crusher and wobbler feeder No. 2 &amp; 4 </t>
  </si>
  <si>
    <t>Work of complete revamping/ refurbishment, capacity restoration and upgradation for Stacker/Reclaimer No. 2.</t>
  </si>
  <si>
    <t>Design, development, modification, manufacturing, supply, erection and commissioning of modular chutes for Conv. 2D to 3B, Conv. 3B to 4B, Conv. 4B to 8B and Conv. 10 by using Anti-wear Tungsten Carbide Plates in CHP-I (4 x 210 MW), TPS Khaperkheda</t>
  </si>
  <si>
    <t>Design, Supply, Erection, Commissioning and Upgradation of complete electrical system for drive units of beetle Charger, wagon tippler, apron feeder, covneyors (Conv. 2D, 3B, 4B, 8B, 10), crushers/ wobbler feeder No. 2 &amp; 4 and Stacker/Reclaimer No. 2 in CHP-1 (4 x 210 MW)</t>
  </si>
  <si>
    <t>Work of capacity restoration of bunkering stream from Conv. 1A/B, 2A/B, 5B to 7E/F/G/H including shuttle conveyors in CHP-I (4 x 210 MW)</t>
  </si>
  <si>
    <t>Work of complete revamping/ refurbishment, capacity restoration and upgradation for conveyor system from Conv. 1A/B, 2A/B, 5B, 6A, 7E, 7F, 7G, 7H and Shuttle Conv. 5 to 8 in CHP-I (4 x 210 MW)</t>
  </si>
  <si>
    <t>Design, Supply, Erection, Commissioning and Upgradation of complete electrical system for drive units of conveyor system from Conv. 1A/B, 2A/B, 5B, 6A, 7E, 7F, 7G, 7H and Shuttle Conv. 5 to 8 in CHP-1 (4 x 210 MW)</t>
  </si>
  <si>
    <t xml:space="preserve">Work of complete revamping/ refurbishment, capacity restoration and upgradation for Paddel Feeder No. 1 to 4 and truck hopper in CHP-I (4 x 210 MW) </t>
  </si>
  <si>
    <t>Renovation and upgradation of various electrical system for CHP-I (4 x 210 MW) improvement &amp; 
Renovation and upgradation of various electrical system for CHP-I (4 x 210 MW) improvement.</t>
  </si>
  <si>
    <t xml:space="preserve">Design, development and upgradation with circuit breaker VFD of various LT MCC of CHP-I. </t>
  </si>
  <si>
    <t>Design, Supply, Installation, Commissioning and Testing of Energy Chain System for Paddle Feeder, Shuttle Conveyor and Stacker/Reclaimers in CHP-1 (4 x 210 MW), Khaperkheda TPS.</t>
  </si>
  <si>
    <t>Upgradation of relay logic system with PLC &amp; SCADA in CHP-I control room and Wagon Tipplers in CHP-1 (4 x 210 MW), Khaperkheda TPS.</t>
  </si>
  <si>
    <t>Providing, installation, testing commissioning, maintenance and operation of explosion proof &amp; weather proof surveillance system at CHP-I (4 X 210 MW), TPS Khaperkheda.</t>
  </si>
  <si>
    <t>Complete revamping/refurbishment, upgradation and modification of various EOT cranes &amp; hoist installed at CHP-I (4 x 210 MW), TPS Khaperkheda.</t>
  </si>
  <si>
    <t>Procurement of various capacity SAN make locomotives and BEML make loader &amp; bulldozer for CHP-I (4 x 210 MW)</t>
  </si>
  <si>
    <t xml:space="preserve">Procurement of various capacity SAN make locomotives and BEML make loader &amp; bulldozer for CHP-I (4 x 210 MW) </t>
  </si>
  <si>
    <t>CHP Improvement Schemesfor 4x 210 MW units</t>
  </si>
  <si>
    <t>Installation of Real Time Coal Analyzer at all TPS of Mahagenco</t>
  </si>
  <si>
    <t>Installation of Real time Coal  Analyzer at Khaperkheda TPS</t>
  </si>
  <si>
    <t>Replacement of ash slurry disposal pump to improve performance &amp; capacity enhancement of ash slurry disposal system at AHP-1 Khaperkheda TPS</t>
  </si>
  <si>
    <t>admin approval received</t>
  </si>
  <si>
    <t>Procurement of Pillow Block Dodge Bearing Assemblies (Expansion &amp; Non-Expansion) for PA fans in Unit- n1 to 4, at Khaperkheda TPS</t>
  </si>
  <si>
    <t>Replacement of Economizer outlet to APH outlet common duct in unit no. 3 (210MW), Khaperkheda TPS</t>
  </si>
  <si>
    <t>PROCUREMENT OF OIL COOLED  SUSPENSION MAGNET FOR 210MW AND MODIFICATION &amp; REPLACEMENT OF VIBRATING FEEDER WITH VIBRATING TRANSFER CHUTE FOR 210MW</t>
  </si>
  <si>
    <t>DESIGN,ENGINEERING,MODIFICATION ,ERECTION AND COMMISSIONING OF DRIVE UNIT ARRANGEMENT FOR CONVEYOR 10 AT CHP1</t>
  </si>
  <si>
    <t>ENERGY EFFICIENT PLANT LIGHTING AND COLONY LIGHTING MODIFICATIONS</t>
  </si>
  <si>
    <t>Supply installation testing and commisioning of various battery sets at unit No 1 &amp; 2 of Khaperkheda TPS</t>
  </si>
  <si>
    <t>Revamping and modification of existing alarm and protection system from fire and provide rapid extinguishing Clean Agent (CA) system at Unit #1 &amp; 2 (210 MW) units, KPKD TPS</t>
  </si>
  <si>
    <t>Supply of electronic modules for Procontrol DCS system in unit 1 to 4 of 210 MW Khaperkheda TPS</t>
  </si>
  <si>
    <t>Revamping &amp; UPGRADATION of SWAS system in unit 3 &amp; 4 of 210 MW Khaperkheda TPS</t>
  </si>
  <si>
    <t>Upgradation of process instrumentation in unit 1 to 2 of 210 MW Khaperkheda TPS</t>
  </si>
  <si>
    <t>Replacement of flue gas duct from air heater outlet to esp inlet for U 1 &amp; 2 (S+W)</t>
  </si>
  <si>
    <t>PROCUREMENT OF COMPLETE ROTOR ASSEMBLY FOR NDZV 31 SIDOR IN UNIT NO. 1 &amp; 2 KHAPERKHEDA TPS (ID FAN).</t>
  </si>
  <si>
    <t>UPGRADATION OF BELT CONVEYOR CAPACITY OF 2C &amp;2D AND 8A &amp; 8B AT CHP1</t>
  </si>
  <si>
    <t>WORK OF DESIGN,ENGINEERING,ERECTION AND UPGRADATION OF  DRIVE UNITS OF BELT CONVEYOR 3A &amp; 3BAT CHP1</t>
  </si>
  <si>
    <t>Procurement of 1500 KW ID Fan Synchronous Motor at Unit 3 &amp; 4 Khaperkheda TPS.</t>
  </si>
  <si>
    <t>Procurement of Steam and Water Analysis System(SWAS) for Unit 1&amp;2 (210MW) KPKD TPS, Khaperkheda.</t>
  </si>
  <si>
    <t>Supply and replacement of complete PVC fills of cell of cooling tower of unit 1-4 (210 MW) at Khaperkheda TPS</t>
  </si>
  <si>
    <t>PROCUREMENT OF FD FAN (BHEL AP 1-20/11) ASSEMBLY FOR UNIT 1 TO 4 ATKHAPERKHEDA TPS.</t>
  </si>
  <si>
    <t>Not approved speedily approval is required to capitalised in FY 2024-25</t>
  </si>
  <si>
    <t>CHP performance improvement scheme for capacity restoration of drive units installed at CHP-1 (4 x 210 MW), TPS Khaperkheda.</t>
  </si>
  <si>
    <t>Work of Design, Supply, Erection, Commissioning and Upgradation of complete electrical system for drive units of belt conveyor 8A &amp; 8B and belt conveyor 2C &amp; 2D at CHP-1 (4 x 210 MW), Khaperkheda TPS.</t>
  </si>
  <si>
    <t>WORK OF DESING,SUPPLY ,ERECTION,COMMISSIONG AND UPGRADATION OF COMPLETE ELECTRICAL SYSTEM FOR DRIVE UNITS OF BELT CONVEYOR 3A &amp; 3B AND BELT CONVEYOR 4A,4B,4C &amp; 4D AT CHP1 Khaperkheda TPS.</t>
  </si>
  <si>
    <t>Supply, Installation, &amp; Commissioning of Instruments at coal Testing Lab, WTP-I, TPS Khaperkheda.</t>
  </si>
  <si>
    <t>Scheme 8 Supply, erection &amp; commissioning of PLC and SCADA System of
Ash Evacuation and Disposal System  for
UNIT 3 and 4 Of 210 MW Khaperkheda TPS</t>
  </si>
  <si>
    <t>1. Coal flow management system utilized in bunkers for smooth passing of coal to coal feeder by reducing NCF.
2. The scheme will benefit in reducing generation loss.</t>
  </si>
  <si>
    <t>1. Dedusting system are utilized for dust removal in coal handling system and will benefit for good health of workers working there.
2. Also statutary requirement of MPCB &amp; CPCB need to fullfil to operate the plant.</t>
  </si>
  <si>
    <t>1. As the plant is 33 years old and in service, the cable replacement is important to avoid any fire incidence and major breakdown.  
2. Availability of Stacker/ Reclaimer  will benefit to save the demurrage charges of 5.35 Crs. Can be realized in one year.</t>
  </si>
  <si>
    <t xml:space="preserve">Upgradation of DDC system will result in improving system reliability. 
Improvement in reliability of control system resulting in safe and optimized operation. </t>
  </si>
  <si>
    <t>CEA flexible operation statutory norms</t>
  </si>
  <si>
    <t>1.	Ultrasonic flow meter enable plants to obtain the information needed to meet their sustainability goals, reduce energy costs, and improve overall performance though plant optimization. 
2.	Accurate measurement of the fuel gas flow is important for optimizing the combustion process and maximizing the efficiency of the power plant.
3.	Boiler feedwater flow measurement is important for optimizing the steam production process and maximizing the efficiency of the power plant.
4.	Deviations from expected values in Heat rate on account of flow can be identified and  mitigated.</t>
  </si>
  <si>
    <t>•	Reduce repair &amp; maintenance costs.
•	Increased reliability &amp; stability of process
•	Improve system operability and availability.
•	Safe &amp; reliable operation of battery.</t>
  </si>
  <si>
    <t>•	Reduce repair &amp; maintenance costs.
•	Increased reliability &amp; stability of process
•	Improve system operability and availability.
•	Safe &amp; reliable operation of UPS system.</t>
  </si>
  <si>
    <t xml:space="preserve">	Above scheme is Mandatory for On-Line measurement of SO2 / NOx of Flue Gas as per MPCB Rules of Regulation &amp; Environment Compliance.Statutary requirement.
•	It helps to monitor Pollutant Emission. 
•	It helps to monitor Quality of Combustion.</t>
  </si>
  <si>
    <t xml:space="preserve">	Reduce repair &amp; maintenance costs.
•	Increased reliability &amp; stability of process
•	Improve system operability and availability.
•	Safe &amp; reliable operation of HCSD system.</t>
  </si>
  <si>
    <t xml:space="preserve">	Increases boiler efficiency
•	Reduced fuel consumption inside boiler
•	Improves heat rate
•	Reduction in CO &amp; unburnt coal</t>
  </si>
  <si>
    <t xml:space="preserve">	Reduce repair &amp; maintenance costs.
•	Increased reliability &amp; stability of process
•	Improve system operability and availability.
•	Safe &amp; reliable operation of ID Fan system.</t>
  </si>
  <si>
    <t xml:space="preserve">	Reduce repair &amp; maintenance costs.
•	Increased reliability &amp; stability of process
•	Improve system operability and availability.
•	Safe &amp; reliable operation of ash evacuation &amp; disposal system.</t>
  </si>
  <si>
    <t>1.Induction of new efficient
technology.
2.Online DGA will improve the protection of transformer, thereby major faults on account on internal faults in transformer can be avoided.</t>
  </si>
  <si>
    <t>1.Reliability of system will improve thereby improving availability of U # 1 &amp; 2 HT VCB 
2.Induction of new efficient
technology.
3.Downtime during fault on running breaker will be minimized due to availability of spare breakers.
4.Reliability of system will improve thereby improving availability of U # 3 &amp; 4 HT VCB 
5.Downtime during fault on running breaker will be minimized due to availability of spare breakers.</t>
  </si>
  <si>
    <t>1.Induction of new efficient
technology.
2.Availability of lifts will curtail the heavy material transportation time to boiler during shut down/AOH/COH/running plant.
3.Statutory requirement.</t>
  </si>
  <si>
    <t>1.Statutory requirement.</t>
  </si>
  <si>
    <t>1.INSURANCE SPARE AVAILABILITY.
2.AVAILABILITY OF UNIT 3 &amp; 4 WILL IMPROVE.
3.DOWNTIME DURING FAULT ON GENERATOR ROTOR WILL BE MINIMIZED.</t>
  </si>
  <si>
    <t>1.RELIABILITY OF SYSTEM WILL IMPROVE AS ASSETS HAVE COMPLETED USEFUL SERVICE LIFE.
2.Induction of new efficient
technology.
3.DOWNTIME DURING FAULT ON MOTOR WILL BE MINIMIZED DUE TO SPARE MOTOR AVAILABILITY.</t>
  </si>
  <si>
    <t>1.RELIABILITY OF SYSTEM WILL IMPROVE AS ASSETS HAVE COMPLETED USEFUL SERVICE LIFE &amp; PERFORMANCE HAS DEGRADED.
2.Induction of new efficient
technology.
3.DOWNTIME DURING FAULT ON MOTOR WILL BE MINIMIZED DUE TO SPARE MOTOR AVAILABILITY.</t>
  </si>
  <si>
    <t>RELIABILITY OF SYSTEM WILL IMPROVE AS ASSETS HAVE COMPLETED USEFUL SERVICE LIFE &amp; PERFORMANCE HAS DEGRADED.</t>
  </si>
  <si>
    <t>1.RELIABILITY OF SYSTEM WILL IMPROVE AS ASSETS HAVE COMPLETED USEFUL SERVICE LIFE &amp; PERFORMANCE HAS DEGRADED.
2.AVAILABILITY OF ELECTRICAL SYSTEM WILL IMPROVE.</t>
  </si>
  <si>
    <t>1.INSURANCE SPARE AVAILABILITY.
2.RELIABILITY OF SYSTEM WILL IMPROVE AS ASSETS HAVE COMPLETED USEFUL SERVICE LIFE &amp; PERFORMANCE HAS DEGRADED.
3.AVAILABILITY OF ELECTRICAL SYSTEM WILL IMPROVE.</t>
  </si>
  <si>
    <t xml:space="preserve">1.INSURANCE SPARE AVAILABILITY.
2.RELIABILITY OF SYSTEM WILL IMPROVE AS ASSETS HAVE COMPLETED USEFUL SERVICE LIFE &amp; PERFORMANCE HAS DEGRADED.
</t>
  </si>
  <si>
    <t>1.INSURANCE SPARE AVAILABILITY.
2.RELIABILITY OF SYSTEM WILL IMPROVE AS ASSETS HAVE COMPLETED USEFUL SERVICE LIFE &amp; PERFORMANCE HAS DEGRADED.
3.SAVING OF GENERATION LOSS &amp; DOWNTIME IN EVENT OF FAULT ON RUNNING TRANSFORMER.</t>
  </si>
  <si>
    <t>1.RELIABILITY OF DC SYSTEM WILL IMPROVE AS ASSETS HAVE COMPLETED USEFUL SERVICE LIFE &amp; PERFORMANCE HAS DEGRADED.
2.Induction of new efficient
technology.</t>
  </si>
  <si>
    <t xml:space="preserve">1. To enhance availability of HCSD system . cleanliness of  ambience 2. produce highly concentrated slurry hence water requirement is less. 3.  Energy efficeient /saving as compare to lean slurry system. 4. Reduce the  water and land pollution. 5. improve the reliabilty / MTBF 6. on time evacuationof ESPs due to  availability of HCSD (GEHO pumps)  </t>
  </si>
  <si>
    <t>Submitted to CE(Works)</t>
  </si>
  <si>
    <t xml:space="preserve">1. To enhance availability of HCSD system &amp; cleanliness of  ambience 2. assisted to produce highly concentrated slurry hence water requirement is less. 3.  Energy efficeient /saving of eneergy compare to lean slurry system. 4. Reduce the  water and land pollution. 5. improve the reliabilty / MTBF.  6. Enable On time evacuationof ESPs due to  availability of HCSD (GEHO pumps) . 7. condition / closed  monitoring . 8. Reduce material and maintenanace cost. </t>
  </si>
  <si>
    <t xml:space="preserve">1. Helps to preapre homogenious slurry before GEHO , thus, enhance availability of HCSD system &amp; cleanliness of  ambience 2. assisted to produce highly concentrated slurry hence water requirement is less. 3.  Energy efficeient /saving of eneergy compare to lean slurry system. 4. Reduce the  water and land pollution. 5. improve the reliabilty / MTBF.  6. Enable On time evacuation of ESPs due to  availability of HCSD (GEHO pumps) . 7. condition / closed  monitoring . 8. Reduce material and maintenanace cost. </t>
  </si>
  <si>
    <t>1. To improve the available of D pasaa. 2. To reduce the Chimney SPM level. 3. To reduce overburden of other passes due to frequent maintenance of ESP internals. 4. To reduce the fly ash evacuation irregularities during operation of  costomised station control system. 5. coarse ash collection in first filed thus more time / line chocking issues during unit running conditions</t>
  </si>
  <si>
    <t>1) Water recycled will be used for ash evacuation through systems which is cheaper than raw water. 2) It will aso improve efficiency and reduce APC.</t>
  </si>
  <si>
    <t>1) It will reduce the patch work of pipeline. 2) Pipeline is worn out and there are frequent leakages of ash slurry in public area through this series which attarcts hefty penalties from Regulators, 3)Also compensation to Farmers due to these leaked ash is burden on MSPGCL. Replacing the complete pipe line will not only save the penalties and compensation but will improve the overall credibility of Plant.</t>
  </si>
  <si>
    <t>1) Replacing Complete drive unit will increase efficiency and will save auxilary power consumption.</t>
  </si>
  <si>
    <t xml:space="preserve">1) No.  Of forced shutdowns to attend leakages of BAH and CG will reduce to 20% i.e Shutdown cost for a day= 1.512 crs                        Total loss1.512 X 15=22.62 crs. Saving by implimenting the scheme=80% x 22.68=18.44 crs
2) BAH area is very critical and prone to accidental. By keeping it restored accidents will be reduced.
</t>
  </si>
  <si>
    <t>1) By restoring driving unit availability of CG will increase. Resulting minimum clinker formation. So load reduction to remove clinkers will be minimized. 2)Clinker formation=24/year. Load reduction = 30% minimum, load reduction period= 1.5 hrs. Total loss= 0.6804 crs. Reduction in load loss events= 80%. Total Savings=0.54432 crs</t>
  </si>
  <si>
    <t>1) Rep. 8 maintenance cost of pipe rotation and patching will be minimized.</t>
  </si>
  <si>
    <t>1)It will prevent the uneven distribution of ash being deposited in ash bund. 2)It will reduce the chances of breaching which will save penalties being imposed due to breaching.</t>
  </si>
  <si>
    <t>1) Wastage of water will be reduced. 2) Fly ash utilization increased drastically. 3) Ash bund loading will be stopped. 4) Fly ash discharge line maintenance reduces drastically. 5) The pump loading reduces drastically resulting in APC. 60 nFly ash emmision via chimney reduces.</t>
  </si>
  <si>
    <t xml:space="preserve">1. To enhance availability of GEHO pumps.  thus, Improve the availability of HCSD system. 2. highly concentrated slurry hence low water consumption. 3.  Enrgy saving as compare to slurry system. 5. Reduce the frequent water and land pollution. 5. improve the reliabilty and improve the MTBF 6. on time evacuationof ESPs due to  availability of HCSD (GEHO pumps)  </t>
  </si>
  <si>
    <t>1. Helps to preapre homogenious slurry before GEHO   2. assisted to produce highly concentrated slurry hence water requirement is less. 3.  Energy efficeient /saving of energy compare to lean slurry system. 4. Reduce the  water and land pollution. 5. improve the reliabilty / MTBF.  6. Enable On time evacuation of ESPs due to  availability of HCSD (GEHO pumps) . 7. condition / closed  monitoring . 8. Reduce material and maintenanace cost. 9.To enhance availability of HCSD system &amp; cleanliness of  ambience.</t>
  </si>
  <si>
    <t>1. To Ensure 100% the availability of pressurised dry ash evacuation system.  2. on time evacuation 3.  Energy efficeient &amp; energy saving  compressors  4. Upgardation i.e capacity enhancement will reduce the operational cost   5. improve the reliabilty / improve the MTBF.  6. Enable On time evacuation of ESPs . 7. condition / closed  monitoring  . 8. Reduce material and maintenanace cost. 9.to enhance availability  &amp; cleanliness of  ambience.</t>
  </si>
  <si>
    <t>1. improve the reliabilty of GEH pumps 2.   Energy efficeient / saving of energy compare to lean slurry system.  3. improve the reliabilty / MTBF. 4. Enable On time evacuation of ESPs due to  availability of HCSD (GEHO pumps) .  5. Reduce material and frequent maintenanace cost. 6.To enhance availability of HCSD system &amp; cleanliness of  ambience.</t>
  </si>
  <si>
    <t>1. To improve the available of D pass. 2. To reduce the overall Chimney SPM level. 3. To reduce overburden / maintenance of ESP internals.  3. clean environment / ambience 4. to Reduce the PCBs pollution related obligations &amp; penalties thereof. 5. improve availabilties  / healthiness of ESP 6. to improve oveall Flue gas cycle margin and unit load (MW) capacity.</t>
  </si>
  <si>
    <t>1. Renovation and modernization for life extension of entire project 
2. Improvement In system parameters
3. Increase in Operational efficiency of existing system.</t>
  </si>
  <si>
    <t>1. Replacement of entire asset after completion of useful life and which has gone beyond repair.
2. Increase in Operational efficiency of existing system.</t>
  </si>
  <si>
    <t xml:space="preserve">Submitted to CE(Works) in FY 2022-23 but Data-Gap letter received on 30.11.2022. 
Reply sent on  6.5.23.Rate Rise is 47% per year. 
Revised estimation DPR cost only 18Cr. Hence DPR Returned back to TPS vide mail Dt. 19.3.2024 to club with other schemes.This revised DPR will be sent to CE(Works) soon </t>
  </si>
  <si>
    <t>1. Reduction in maintenance requirements
2. Replacement of entire asset after completion of useful life and which has gone beyond repair.
3.Reduction in Generation loss due to non availability of Asset</t>
  </si>
  <si>
    <t>1.Replacement of entire asset after completion of useful life and which has gone beyond repair.
2. Increase in Operational efficiency of existing system.</t>
  </si>
  <si>
    <t>1. Replacement of entire asset after completion of useful life and which has gone beyond repair.
2. Increase in Operational efficiency of existing system.
3. Reduction in maintenance requirements
4. Improvement in power quality and reliability</t>
  </si>
  <si>
    <t xml:space="preserve">1. Replacement of entire asset after completion of useful life and which has gone beyond repair.
2. Increase in Operational efficiency of existing system.
3. Reduction in maintenance requirements
4. Improvement in power quality and reliability
</t>
  </si>
  <si>
    <t xml:space="preserve">1. Reduction in maintenance requirements
2.  Improvement in power quality and reliability
3. Improvement in power quality and reliability
</t>
  </si>
  <si>
    <t>1. Replacement of the entire asset after completion of Useful Life and which has gone beyond repair.
2. Reduction in maintenance requirements
3. Increase in operational efficiency of existing system</t>
  </si>
  <si>
    <t>1. Replacement of the entire asset after completion of Useful Life and which has gone beyond repair
2. Reduction in maintenance requirements
3. Increase in operational efficiency of existing system</t>
  </si>
  <si>
    <t xml:space="preserve">1. Replacement of entire asset after completion of useful life and which has gone beyond repair.
2. Increase in Operational efficiency of existing system.
3. Increase in the Useful Life of the entire project/scheme/assets
4. Improvement in power quality and reliability
</t>
  </si>
  <si>
    <t>1. Replacement of entire asset after completion of useful life and which has gone beyond repair.
2. Increase in Operational efficiency of existing system.
3. Increase in the Useful Life of the entire project/scheme/assets
4. Improvement in power quality and reliability</t>
  </si>
  <si>
    <t>1. Renovation and Modernisation for life extension of entire project
2. Increase in operational efficiency of existing system</t>
  </si>
  <si>
    <t xml:space="preserve">1. Renovation and Modernisation for life extension of entire project
2. Increase in operational efficiency of existing system
</t>
  </si>
  <si>
    <t xml:space="preserve">1. Renovation and Modernisation for life extension of entire project
2. Increase in operational efficiency of existing system
3. Reduction in maintenance requirements
</t>
  </si>
  <si>
    <t>1. Increase in operational efficiency of existing system
2. Reduction in maintenance requirements</t>
  </si>
  <si>
    <t>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t>
  </si>
  <si>
    <t xml:space="preserve">1.  Increase in operational efficiency of existing system;         2. Replacement of the entire asset after completion of Useful Life and which has gone beyond repair;                        3. Reduction in maintenance requirements;                                   4. Renovation and Modernisation for life extension of entire project;          5.Fulfilment of any statutory compliance requirement; </t>
  </si>
  <si>
    <t xml:space="preserve">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</si>
  <si>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 xml:space="preserve">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</si>
  <si>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 xml:space="preserve">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</si>
  <si>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 xml:space="preserve">1.  Increase in operational efficiency of existing system;   2. New infrastructure for enhancement of security;                                 3. Reduction in maintenance requirements;                                   4. Renovation and Modernisation for life extension of entire project;          5.Fulfilment of any statutory compliance requirement;  </t>
  </si>
  <si>
    <t xml:space="preserve">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</si>
  <si>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1. New Infrastructure to meet upcoming load;                            2.  Increase in operational efficiency of existing system;         3. Replacement of the entire asset after completion of Useful Life and which has gone beyond repair;                        4. Reduction in maintenance requirements;                                   5. Renovation and Modernisation for life extension of entire project;               6.Construction of new Civil infrastructure   .</t>
  </si>
  <si>
    <t>1. As the plant is 33 years old and in service, the availability of beetle charger system is reduced.  
2. Availability of beetle charge will help to increase in wagon unloading and benefit to save the demurrage charges of 5.35 Crs. Can be realized in one year.</t>
  </si>
  <si>
    <t>1. As the plant is 33 years old and in service, the availability of wagon tippler is reduced.  
2. Availability of wagon tippler will help to increase in wagon unloading and benefit to save the demurrage charges of 5.35 Crs. Can be realized in one year.</t>
  </si>
  <si>
    <t>1. As the plant is 33 years old and in service, the availability of apron feeder is reduced.  
2. Availability of apron feeder  will benefit to save the demurrage charges of 5.35 Crs. Can be realized in one year.</t>
  </si>
  <si>
    <t>1. As the plant is 33 years old and in service, the availability of unloading conveyors are reduced and also reduced the coal carrying capacity.  
2. Upgradation of conveyor system will restore the coal carrying capacity.
3. Also benefit to save the demurrage charges of 5.35 Crs. Can be realized in one year.</t>
  </si>
  <si>
    <t>1. As the plant is 33 years old and in service, the availability of impact crusher &amp; wobbler feeder is reduced.  
2. Upgradation of impact crusher &amp; wobbler feeder will increase the availabilityf of system.
3. Also benefit to save the demurrage charges of 5.35 Crs. Can be realized in one year.</t>
  </si>
  <si>
    <t>1. As the plant is 33 years old and in service, the availability of Stacker/Reclaimer is reduced.  
2. Upgradation of Stakcer/ Reclaimer will increase the availability of system.
3. Also benefit to save the demurrage charges of 5.35 Crs. Can be realized in one year.</t>
  </si>
  <si>
    <t>1. As the plant is 33 years old and in service, the most of the chutes are worn out and beyond repair. Hence coal spillage is increase.  
2. Replacement of modular chutes will help to avoid the coal spillage and improvement of cleaning.
3. Also benefit to save material &amp; maintenance cost and also the demurrage charges of 5.35 Crs. Can be realized in one year.</t>
  </si>
  <si>
    <t>1. As the plant is 33 years old and in service, the most of the cables, feeder, panels are under capacity and frequent breakdown occurs.  
2. Also the spare parts of existing feeders are obsolete and available in market.
3. Upgradation of system will help to increase in availabilty of system.
4. Also benefit to save material &amp; maintenance cost and also the demurrage charges of 5.35 Crs. Can be realized in one year.</t>
  </si>
  <si>
    <t>1. As the plant is 33 years old and in service, the availability of bunkering conveyors are reduced and also reduced the coal carrying capacity.  
2. Upgradation of conveyor system will restore the coal carrying capacity.
3. Also benefit to save the generation loss of 32 Crs. and demurrage charges of 5.35 Crs. Can be realized in one year.</t>
  </si>
  <si>
    <r>
      <t xml:space="preserve">Design, development, modification, manufacturing, supply, erection and commissioning of modular chutes for Conv.Conv. </t>
    </r>
    <r>
      <rPr>
        <sz val="11"/>
        <color rgb="FFFF0000"/>
        <rFont val="Calibri"/>
        <family val="2"/>
        <scheme val="minor"/>
      </rPr>
      <t>4D to 5A/B</t>
    </r>
    <r>
      <rPr>
        <sz val="11"/>
        <color theme="1"/>
        <rFont val="Calibri"/>
        <family val="2"/>
        <scheme val="minor"/>
      </rPr>
      <t xml:space="preserve"> , 5A to 6B, Conv. 6B to 7A &amp; 7B, Conv. 7B to 7D upto shuttle conveyor, Conv. 7A to 7C upto shuttle conveyor by using Anti-wear Tungsten Carbide Plates in CHP-I (4 x 210 MW), TPS Khaperkheda</t>
    </r>
  </si>
  <si>
    <t>1. As the plant is 33 years old and in service, the most of the chutes are worn out and beyond repair. Hence coal spillage is increase.  
2. Replacement of modular chutes will help to avoid the coal spillage and improvement of cleaning.
3. Also benefit to save material &amp; maintenance cost, also the generation loss will reduced and demurrage charges of 5.35 Crs. Can be realized in one year.</t>
  </si>
  <si>
    <t>1. As the plant is 33 years old and in service, the most of the cables, feeder, panels are under capacity and frequent breakdown occurs.  
2. Also the spare parts of existing feeders are obsolete and available in market.
3. Upgradation of system will help to increase in availabilty of system.
4. Also benefit to save material &amp; maintenance cost, also the generation loss will reduced and also the demurrage charges of 5.35 Crs. Can be realized in one year.</t>
  </si>
  <si>
    <t>1. As the plant is 33 years old and in service, the availability of unloading conveyors are reduced and also reduced the coal carrying capacity.  
2. Upgradation of conveyor system will restore the coal carrying capacity.
3. Also benefit to save the generation loss of 32 Crs. and demurrage charges of 5.35 Crs. Can be realized in one year.</t>
  </si>
  <si>
    <r>
      <t>Design, development, modification, manufacturing, supply, erection and commissioning of modular chutes for Conv. 1A/b to 2A/B,</t>
    </r>
    <r>
      <rPr>
        <sz val="11"/>
        <color rgb="FFFF0000"/>
        <rFont val="Calibri"/>
        <family val="2"/>
        <scheme val="minor"/>
      </rPr>
      <t>Conv. 4C to 5A/B</t>
    </r>
    <r>
      <rPr>
        <sz val="11"/>
        <color theme="1"/>
        <rFont val="Calibri"/>
        <family val="2"/>
        <scheme val="minor"/>
      </rPr>
      <t>, Conv. 5B to 6A, Conv. 6A to 7E &amp; 7F, Conv. 7E to 7G upto shuttle conveyor, Conv. 7F to 7H upto shuttle conveyor by using Anti-wear Tungsten Carbide Plates in CHP-I (4 x 210 MW), TPS Khaperkheda</t>
    </r>
  </si>
  <si>
    <t>1. As the plant is 33 years old and in service, the most of the chutes are worn out and beyond repair. Hence coal spillage is increase.  
2. Replacement of modular chutes will help to avoid the coal spillage and improvement of cleaning.
3. Also benefit to save material &amp; maintenance cost, generation loss will be reduced and the demurrage charges of 5.35 Crs. Can be realized in one year.</t>
  </si>
  <si>
    <t>1. As the plant is 33 years old and in service, the most of the cables, feeder, panels are under capacity and frequent breakdown occurs.  
2. Also the spare parts of existing feeders are obsolete and available in market.
3. Upgradation of system will help to increase in availabilty of system.
4. Also benefit to save material &amp; maintenance cost,, generation loss will be reduced and the demurrage charges of 5.35 Crs. Can be realized in one year.</t>
  </si>
  <si>
    <t>1. As the plant is 33 years old and in service, the availability of paddle feeders and track hopper is reduced.  
2. Availability of paddle feeders and track hopper will help to increase in wagon unloading and benefit to save the demurrage charges of 5.35 Crs. Can be realized in one year.</t>
  </si>
  <si>
    <t>1. As the plant is 33 years old and in service, the most of the circuit breaker, MCC panels are under capacity and frequent breakdown occurs.  
2. Also the spare parts of existing feeders are obsolete and available in market.
3. Upgradation of system will help to increase in availabilty of system.
4. Also benefit to save material &amp; maintenance cost,, generation loss will be reduced and the demurrage charges of 5.35 Crs. Can be realized in one year.</t>
  </si>
  <si>
    <t>1. As the plant is 33 years old and in service, the most of the cable carrier system is not working properly and frequent damages to cables &amp; breakdown occurs.  
2. Upgradation of system will help to increase in availabilty of system.
3. Also benefit to save material &amp; maintenance cost,, generation loss will be reduced and the demurrage charges of 5.35 Crs. Can be realized in one year.</t>
  </si>
  <si>
    <t>1. As the plant is 33 years old and in service, the existing relay logic based system are under capacity and frequent breakdown occurs.  
2. Also the spare parts of existing relay logic based system are obsolete and available in market.
3. Upgradation of system will help to increase in availabilty of system.
4. Also benefit to save material &amp; maintenance cost, generation loss will be reduced and the demurrage charges of 5.35 Crs. Can be realized in one year.</t>
  </si>
  <si>
    <r>
      <t xml:space="preserve">Complete upgradation of </t>
    </r>
    <r>
      <rPr>
        <sz val="11"/>
        <color rgb="FFFF0000"/>
        <rFont val="Calibri"/>
        <family val="2"/>
        <scheme val="minor"/>
      </rPr>
      <t xml:space="preserve">conveyor </t>
    </r>
    <r>
      <rPr>
        <sz val="11"/>
        <color theme="1"/>
        <rFont val="Calibri"/>
        <family val="2"/>
        <scheme val="minor"/>
      </rPr>
      <t>lighting system with energey efficient LED lights for CHP-1 (4 x 210 MW), Khaperkheda TPS.</t>
    </r>
  </si>
  <si>
    <t>1. As the plant is 33 years old and in service, the existing conveyor lighting system are under capacity and some places fixtures &amp; fittings are missing / damaged, hence poor illumination is conveyor gallary.  
2. Upgradation of conveyor lightign system will help to improvement in illumination in conveyor gallary and safe working.
4. Also benefit to avoid accidenet / mishap due to poor illumination, to avoid loss of man / machine, reduced the maintenance &amp; material cost.</t>
  </si>
  <si>
    <t>1. As the plant is 33 years old and in service, close monitoring of the auxilairies is required.  
2. Survelliance system will help to monitor the auxiliaries installed at CHP-I area and reduced the losses of auxiliaries.</t>
  </si>
  <si>
    <t>1. As the plant is 33 years old and in service, the existing EOT crane are not working properly and spare part of the EOT crane are not available in market.  
2. Upgradation and modification of EOT cranes will help to increase availability.
4. Also benefit to reduced the maintenance &amp; material cost and also reduced the breakdown of the system.</t>
  </si>
  <si>
    <t>1. As the plant is 33 years old and in service, the existing locomotives, loader &amp; bulldozers are under capacity.  
2. Reduction in expenditure as compare to hired locomotives/ dozer.
4. Reduction in maintenance &amp; material cost of locomotives / dozer.
5. Reduction in oil &amp; diesel consumption.</t>
  </si>
  <si>
    <t>Design, manufacture, supply and installation of suspended magnet for bunkering belts at CHP-I (4 x 210 MW), TPS Khaperkheda.</t>
  </si>
  <si>
    <t>1. As the plant is 33 years old and in service, the existing suspended magnets are not working properly and unable to trap the foreign materials.  
2. Installation of new suspended magnets will be to reduced losses of auxiliaries and coal mills due to foreign material.
3. Also benefit to reduced the maintenance and material cost and to save the generation loss of 32 Crs. can be realized in one year.</t>
  </si>
  <si>
    <t xml:space="preserve">scheme added </t>
  </si>
  <si>
    <t>Design, manufacture, supply and installation of travel drive system for shuttle conveyors and conveyors at CHP-I (4 x 210 MW), TPS Khaperkheda.</t>
  </si>
  <si>
    <t>1. As the plant is 33 years old and in service, the existing travel drive system for system for shuttle conveyors and conveyors are under capacity .  
2. Upgradation will help restore the original capacity.
3. Also benefit to save the generation loss of 32 Crs. and demurrage charges of 5.35 Crs. Can be realized in one year.</t>
  </si>
  <si>
    <t>Renovation including replacement of Power &amp; Control cables with  automation &amp; upgradation of Stacker Reclaimer No. 2 in CHP-I (4 X 210MW), TPS Khaperkheda."</t>
  </si>
  <si>
    <t xml:space="preserve">Complete reconditionding &amp; upgradation of LT MCC installed at Unit No. 3 &amp; 4 bunker auxiliareis in CHP-I (4 x 210 MW) </t>
  </si>
  <si>
    <t>1. As the plant is 33 years old and in service, the most of LT, MCC panels are under capacity and frequent breakdown occurs.  
2. Also the spare parts of existing feeders are obsolete and available in market.
3. Upgradation of system will help to increase in availabilty of system.
4. Also benefit to save material &amp; maintenance cost, generation loss will be reduced.</t>
  </si>
  <si>
    <t xml:space="preserve">Complete reconditionding &amp; upgradation of outdoor lighting system in CHP-I (4 x 210 MW) </t>
  </si>
  <si>
    <t>1. As the plant is 33 years old and in service, the existing outdoor lighting system are under capacity and some places fixtures &amp; fittings are missing / damaged, hence poor illumination is conveyor gallary.  
2. Upgradation of outdoor lighting system will help to improvement in illumination  and safe working.
4. Also benefit to avoid accidenet / mishap due to poor illumination, to avoid loss of man / machine, reduced the maintenance &amp; material cost.</t>
  </si>
  <si>
    <t xml:space="preserve">Complete reconditionding &amp; upgradation of HT breaker, control circuits &amp; protection relays in CHP-I (4 x 210 MW) </t>
  </si>
  <si>
    <t>1. As the plant is 33 years old and in service, the most of HT breaker, control circuit &amp; protection relays are under capacity and frequent breakdown occurs.  
2. Also the spare parts of existing systems are obsolete and available in market.
3. Upgradation of system will help to increase in availabilty of system.
4. Also benefit to save material &amp; maintenance cost, generation loss will be reduced.</t>
  </si>
  <si>
    <t>Complete revamping/refurbishment, upgradation and modification of various monorail hoists &amp; winch machine  installed at CHP-I (4 x 210 MW), TPS Khaperkheda.</t>
  </si>
  <si>
    <t>1. As the plant is 33 years old and in service, the existing hoists are not working properly and spare part of the hoists are not available in market.  
2. Upgradation and modification of hoists will help to increase availability.
4. Also benefit to reduced the maintenance &amp; material cost and also reduced the breakdown of the system.</t>
  </si>
  <si>
    <t xml:space="preserve">Procurement of hydra 14 Ton above capacity and heavy vehicles for CHP- I &amp; II. </t>
  </si>
  <si>
    <t>1. As the plant is 33 years old and in service, the existing hydra and heavy vehicles are under capacity.  
2. Reduction in expenditure as compare to hired hydra / vehicles.
4. Reduction in maintenance &amp; material cost of locomotives / dozer.
5. Reduction in oil &amp; diesel consumption.</t>
  </si>
  <si>
    <t xml:space="preserve">Railway expenses for refurbishment of  OHE lines at CHP-I (4 x 210 MW) </t>
  </si>
  <si>
    <t>Newly added DPR</t>
  </si>
  <si>
    <t>1. Refurbishment of OHE lines charges will be depostied in Railways account.</t>
  </si>
  <si>
    <t>scheme added newly</t>
  </si>
  <si>
    <t>Supply, Installation &amp; Commissioning and Refurbishment of asbestos based H2 Generator and compressor to convert it to non-asbestos based H2 Generator for Unit 1 to 5, Khaperkheda TPS.</t>
  </si>
  <si>
    <t xml:space="preserve">Not approved </t>
  </si>
  <si>
    <t>construction of bituminous macadam roads at Prakashnagar Colony TPS Khaperkheda</t>
  </si>
  <si>
    <t>Work of attending additional works based on structural report at Induced Draft Cooling Towers (IDCT) unit 1,2,3 &amp; 4 at 4 x 210MW, TPS, Khaperkheda</t>
  </si>
  <si>
    <t>VIBRATION ANALYSER</t>
  </si>
  <si>
    <t>Upgradation of GEHO pump instrumentation for AHP Unit No. 3 &amp; 4 (210 MW) at Khaperkheda TPS</t>
  </si>
  <si>
    <t>Refurbishment of HPT module for Unit 1 &amp; 2</t>
  </si>
  <si>
    <t>Actual Capex till FY 2021-22</t>
  </si>
  <si>
    <t>Actual Capitalization till FY 2021-22</t>
  </si>
  <si>
    <t>Ensuing Years</t>
  </si>
  <si>
    <t>Projected</t>
  </si>
  <si>
    <t>(g)</t>
  </si>
  <si>
    <t>(h)</t>
  </si>
  <si>
    <t>(i)</t>
  </si>
  <si>
    <t>(j) = (h )+ (i)</t>
  </si>
  <si>
    <t>(k) = (j) - (g)</t>
  </si>
  <si>
    <r>
      <rPr>
        <b/>
        <sz val="11"/>
        <rFont val="Times New Roman"/>
        <family val="1"/>
      </rPr>
      <t>Note</t>
    </r>
    <r>
      <rPr>
        <sz val="11"/>
        <rFont val="Times New Roman"/>
        <family val="1"/>
      </rPr>
      <t>: * - Truing Up for FY 2022-23 &amp; FY 2023-24 to be done under MERC MYT Regulations 2019 with reference to amounts approved in the MYT Order for FY 2019-20 to FY 2024-25</t>
    </r>
  </si>
  <si>
    <t>*To avoid cost of failure of HT motors protection relays. 
*precise setting can be incorporated to protect HT motors with new relays
*The new age motor protection relays will cover all motor protection required for HT/LT motor feeders and give accurate and reliable operation of relay to protect motor for future period. 
*The new age numerical relays provide easy fault finding solution. It also gives history data for better fault analysis. Hence there is System improvement only</t>
  </si>
  <si>
    <t>•	Improvement in Operational Performance.
•	Improvement in Process Performance.
•	Improvement in System availability and reliability.
•	Reduction in power consumption.</t>
  </si>
  <si>
    <t>1. Maintenance &amp; caliberation time of CF will be reduced
2.Power consumtion will be reduced due to replacing of eddy current drives by VFD controlled drives.
3.CF outages will be reduced &amp; service will be improved.
4.All field &amp; system related data will be available on HMI hence relibility of CF will be increased.
5.Direct improvement in process efficiency as less breakdown will occur and power saving. All field and system related data will be available on HMI.</t>
  </si>
  <si>
    <t>Implementation of this flow monitoring system will help in proper utilization of water &amp; water audit. It will help to arrest any leakages occurring in the system. These will together help in billing purpose which MSPGCL pays to irrigation department.</t>
  </si>
  <si>
    <t>1.The ash filling storage capacity will be imcreased by 3.95 MM3. The ash bund will in service  further for next 3 Yrs approx depending upon ash utilisation. 
2.Statutary requirement as per MPCB</t>
  </si>
  <si>
    <t>1. Crushers are in service since last 33 years, due to wear &amp; tear availability reduced to 50%. 
2. The scheme will benefit to restoration of capacity and availability will be @ 90%.
3. Demurrage charges will be reduced &amp; benefit of 5.35 Crs. can be realized in one year.</t>
  </si>
  <si>
    <t>1. The dozers are utilized for management of stack yard and directly with related with demurrage charges.
2. Availability of dozer will benefit to save the demurrage charges of 5.35 Crs. Can be realized in one year.</t>
  </si>
  <si>
    <t xml:space="preserve"> Upgraded relays will have better response time, enhanced features which will help in improving quality &amp; reliability of the system.</t>
  </si>
  <si>
    <t>1.Improvement in efficiency of HPT module, this will result in improved cycle efficiency.
2.Reduction in downtime of machine during COH.
3.Decrease in auxiliary consumption
4.Improvement in Heat rate.</t>
  </si>
  <si>
    <t>1.To reduce/avoid generation loss on account of Milling issues</t>
  </si>
  <si>
    <t>1.statutary requirement 
2.for safety and reduction in  damaged due to any fire incidence.</t>
  </si>
  <si>
    <t xml:space="preserve">Expenditure amount not CORRECTED please take from the CE(P&amp;P) </t>
  </si>
  <si>
    <t xml:space="preserve"> This scheme will be capitalised in FY 24-25 (30% cost considered in 500MW)</t>
  </si>
  <si>
    <t>This scheme is to be added in 500MW</t>
  </si>
  <si>
    <t>Rejected by Hon MERC as per rejection letter No.MERC/CAPEX/2024-2025/494 dtd 08.08.2024.Hence cost not considered for capitalisation in plan</t>
  </si>
  <si>
    <t>PROJECT SCHEME.Already taken at serial no.32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</si>
</sst>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 #,##0.00_ ;_ * \-#,##0.00_ ;_ * &quot;-&quot;??_ ;_ @_ "/>
    <numFmt numFmtId="164" formatCode="_(* #,##0.00_);_(* \(#,##0.00\);_(* &quot;-&quot;??_);_(@_)"/>
    <numFmt numFmtId="165" formatCode="_-* #,##0.00_-;\-* #,##0.00_-;_-* &quot;-&quot;??_-;_-@_-"/>
    <numFmt numFmtId="166" formatCode="&quot;ß&quot;#,##0.00_);\(&quot;ß&quot;#,##0.00\)"/>
    <numFmt numFmtId="167" formatCode="0.00_)"/>
    <numFmt numFmtId="168" formatCode="_ * #,##0.0_ ;_ * \-#,##0.0_ ;_ * &quot;-&quot;??_ ;_ @_ "/>
    <numFmt numFmtId="169" formatCode="[$-14009]dd/mm/yy;@"/>
  </numFmts>
  <fonts count="56" x14ac:knownFonts="1">
    <font>
      <sz val="11"/>
      <color theme="1"/>
      <name val="Calibri"/>
      <family val="2"/>
      <scheme val="minor"/>
    </font>
    <font>
      <sz val="11"/>
      <color theme="1"/>
      <name val="Calibri"/>
      <family val="2"/>
      <scheme val="minor"/>
    </font>
    <font>
      <sz val="10"/>
      <name val="Arial"/>
      <family val="2"/>
    </font>
    <font>
      <sz val="11"/>
      <name val="Times New Roman"/>
      <family val="1"/>
    </font>
    <font>
      <b/>
      <sz val="11"/>
      <name val="Times New Roman"/>
      <family val="1"/>
    </font>
    <font>
      <sz val="11"/>
      <name val="Arial"/>
      <family val="2"/>
    </font>
    <font>
      <b/>
      <sz val="10"/>
      <name val="Times New Roman"/>
      <family val="1"/>
    </font>
    <font>
      <b/>
      <sz val="14"/>
      <name val="Times New Roman"/>
      <family val="1"/>
    </font>
    <font>
      <b/>
      <sz val="11"/>
      <color indexed="8"/>
      <name val="Times New Roman"/>
      <family val="1"/>
    </font>
    <font>
      <sz val="11"/>
      <color indexed="13"/>
      <name val="Times New Roman"/>
      <family val="1"/>
    </font>
    <font>
      <u/>
      <sz val="11"/>
      <name val="Times New Roman"/>
      <family val="1"/>
    </font>
    <font>
      <sz val="12"/>
      <name val="Tms Rmn"/>
    </font>
    <font>
      <sz val="10"/>
      <name val="Helv"/>
    </font>
    <font>
      <sz val="11"/>
      <color indexed="8"/>
      <name val="Calibri"/>
      <family val="2"/>
    </font>
    <font>
      <sz val="8"/>
      <name val="Arial"/>
      <family val="2"/>
    </font>
    <font>
      <b/>
      <sz val="12"/>
      <name val="Arial"/>
      <family val="2"/>
    </font>
    <font>
      <sz val="7"/>
      <name val="Small Fonts"/>
      <family val="2"/>
    </font>
    <font>
      <b/>
      <i/>
      <sz val="16"/>
      <name val="Helv"/>
    </font>
    <font>
      <sz val="10"/>
      <name val="Times New Roman"/>
      <family val="1"/>
    </font>
    <font>
      <sz val="11"/>
      <color theme="1"/>
      <name val="Calibri"/>
      <family val="2"/>
    </font>
    <font>
      <b/>
      <sz val="12"/>
      <color indexed="36"/>
      <name val="Calibri"/>
      <family val="2"/>
    </font>
    <font>
      <sz val="12"/>
      <name val="Calibri"/>
      <family val="2"/>
    </font>
    <font>
      <sz val="12"/>
      <color indexed="8"/>
      <name val="Calibri"/>
      <family val="2"/>
    </font>
    <font>
      <sz val="9"/>
      <color indexed="81"/>
      <name val="Tahoma"/>
      <family val="2"/>
    </font>
    <font>
      <b/>
      <sz val="9"/>
      <color indexed="81"/>
      <name val="Tahoma"/>
      <family val="2"/>
    </font>
    <font>
      <sz val="11"/>
      <color theme="1"/>
      <name val="Book Antiqua"/>
      <family val="2"/>
    </font>
    <font>
      <b/>
      <u/>
      <sz val="11"/>
      <color rgb="FFFF0000"/>
      <name val="Times New Roman"/>
      <family val="1"/>
    </font>
    <font>
      <b/>
      <sz val="12"/>
      <name val="Times New Roman"/>
      <family val="1"/>
    </font>
    <font>
      <vertAlign val="superscript"/>
      <sz val="11"/>
      <color indexed="8"/>
      <name val="Calibri"/>
      <family val="2"/>
    </font>
    <font>
      <b/>
      <sz val="11"/>
      <name val="Calibri"/>
      <family val="2"/>
      <scheme val="minor"/>
    </font>
    <font>
      <sz val="12"/>
      <name val="Times New Roman"/>
      <family val="1"/>
    </font>
    <font>
      <sz val="11"/>
      <color rgb="FFFF0000"/>
      <name val="Times New Roman"/>
      <family val="1"/>
    </font>
    <font>
      <sz val="12"/>
      <color rgb="FFFF0000"/>
      <name val="Calibri"/>
      <family val="2"/>
    </font>
    <font>
      <sz val="12"/>
      <name val="Book Antiqua"/>
      <family val="1"/>
    </font>
    <font>
      <sz val="11"/>
      <color rgb="FF000000"/>
      <name val="Cambria"/>
      <family val="1"/>
    </font>
    <font>
      <sz val="12"/>
      <color theme="1"/>
      <name val="Calibri"/>
      <family val="2"/>
    </font>
    <font>
      <sz val="12"/>
      <color rgb="FF7030A0"/>
      <name val="Times New Roman"/>
      <family val="1"/>
    </font>
    <font>
      <sz val="10"/>
      <name val="Arial"/>
      <family val="2"/>
    </font>
    <font>
      <b/>
      <sz val="11"/>
      <color indexed="81"/>
      <name val="Tahoma"/>
      <family val="2"/>
    </font>
    <font>
      <sz val="11"/>
      <color indexed="81"/>
      <name val="Tahoma"/>
      <family val="2"/>
    </font>
    <font>
      <sz val="11"/>
      <name val="Calibri"/>
      <family val="2"/>
      <scheme val="minor"/>
    </font>
    <font>
      <sz val="11"/>
      <color theme="1"/>
      <name val="Bookman Old Style"/>
      <family val="1"/>
    </font>
    <font>
      <sz val="11"/>
      <name val="Bookman Old Style"/>
      <family val="1"/>
    </font>
    <font>
      <b/>
      <sz val="12"/>
      <color indexed="36"/>
      <name val="Calibri"/>
      <family val="2"/>
      <scheme val="minor"/>
    </font>
    <font>
      <sz val="12"/>
      <name val="Calibri"/>
      <family val="2"/>
      <scheme val="minor"/>
    </font>
    <font>
      <sz val="12"/>
      <color indexed="8"/>
      <name val="Calibri"/>
      <family val="2"/>
      <scheme val="minor"/>
    </font>
    <font>
      <b/>
      <sz val="12"/>
      <color rgb="FF800080"/>
      <name val="Calibri"/>
      <family val="2"/>
    </font>
    <font>
      <sz val="12"/>
      <name val="Cambria"/>
      <family val="1"/>
      <scheme val="major"/>
    </font>
    <font>
      <sz val="12"/>
      <color theme="1"/>
      <name val="Cambria"/>
      <family val="1"/>
      <scheme val="major"/>
    </font>
    <font>
      <b/>
      <sz val="12"/>
      <name val="Calibri"/>
      <family val="2"/>
    </font>
    <font>
      <b/>
      <sz val="12"/>
      <color theme="1"/>
      <name val="Cambria"/>
      <family val="1"/>
      <scheme val="major"/>
    </font>
    <font>
      <sz val="14"/>
      <color theme="1"/>
      <name val="Cambria"/>
      <family val="1"/>
      <scheme val="major"/>
    </font>
    <font>
      <sz val="9"/>
      <color rgb="FF000000"/>
      <name val="Cambria"/>
      <family val="1"/>
    </font>
    <font>
      <sz val="10"/>
      <color rgb="FF000000"/>
      <name val="Cambria"/>
      <family val="1"/>
    </font>
    <font>
      <sz val="11"/>
      <color rgb="FFFF0000"/>
      <name val="Calibri"/>
      <family val="2"/>
      <scheme val="minor"/>
    </font>
    <font>
      <sz val="11"/>
      <color theme="5"/>
      <name val="Times New Roman"/>
      <family val="1"/>
    </font>
  </fonts>
  <fills count="21">
    <fill>
      <patternFill patternType="none"/>
    </fill>
    <fill>
      <patternFill patternType="gray125"/>
    </fill>
    <fill>
      <patternFill patternType="solid">
        <fgColor indexed="47"/>
        <bgColor indexed="64"/>
      </patternFill>
    </fill>
    <fill>
      <patternFill patternType="solid">
        <fgColor theme="9" tint="0.39997558519241921"/>
        <bgColor indexed="64"/>
      </patternFill>
    </fill>
    <fill>
      <patternFill patternType="solid">
        <fgColor indexed="9"/>
        <bgColor indexed="64"/>
      </patternFill>
    </fill>
    <fill>
      <patternFill patternType="solid">
        <fgColor theme="0"/>
        <bgColor indexed="64"/>
      </patternFill>
    </fill>
    <fill>
      <patternFill patternType="solid">
        <fgColor indexed="22"/>
        <bgColor indexed="64"/>
      </patternFill>
    </fill>
    <fill>
      <patternFill patternType="solid">
        <fgColor indexed="26"/>
        <bgColor indexed="64"/>
      </patternFill>
    </fill>
    <fill>
      <patternFill patternType="solid">
        <fgColor rgb="FFFFFF00"/>
        <bgColor indexed="64"/>
      </patternFill>
    </fill>
    <fill>
      <patternFill patternType="solid">
        <fgColor rgb="FF92D050"/>
        <bgColor indexed="64"/>
      </patternFill>
    </fill>
    <fill>
      <patternFill patternType="solid">
        <fgColor theme="0" tint="-0.34998626667073579"/>
        <bgColor indexed="64"/>
      </patternFill>
    </fill>
    <fill>
      <patternFill patternType="solid">
        <fgColor rgb="FF00B050"/>
        <bgColor indexed="64"/>
      </patternFill>
    </fill>
    <fill>
      <patternFill patternType="solid">
        <fgColor theme="1" tint="0.499984740745262"/>
        <bgColor indexed="64"/>
      </patternFill>
    </fill>
    <fill>
      <patternFill patternType="solid">
        <fgColor rgb="FFA6A6A6"/>
        <bgColor rgb="FF000000"/>
      </patternFill>
    </fill>
    <fill>
      <patternFill patternType="solid">
        <fgColor rgb="FFFFFF00"/>
        <bgColor rgb="FF000000"/>
      </patternFill>
    </fill>
    <fill>
      <patternFill patternType="solid">
        <fgColor rgb="FF92D050"/>
        <bgColor rgb="FF000000"/>
      </patternFill>
    </fill>
    <fill>
      <patternFill patternType="solid">
        <fgColor theme="0"/>
        <bgColor rgb="FF000000"/>
      </patternFill>
    </fill>
    <fill>
      <patternFill patternType="solid">
        <fgColor theme="9" tint="0.39994506668294322"/>
        <bgColor indexed="64"/>
      </patternFill>
    </fill>
    <fill>
      <patternFill patternType="solid">
        <fgColor theme="0" tint="-0.34998626667073579"/>
        <bgColor rgb="FF000000"/>
      </patternFill>
    </fill>
    <fill>
      <patternFill patternType="solid">
        <fgColor theme="0" tint="-0.249977111117893"/>
        <bgColor indexed="64"/>
      </patternFill>
    </fill>
    <fill>
      <patternFill patternType="solid">
        <fgColor theme="0" tint="-0.249977111117893"/>
        <bgColor rgb="FF000000"/>
      </patternFill>
    </fill>
  </fills>
  <borders count="17">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8"/>
      </right>
      <top/>
      <bottom/>
      <diagonal/>
    </border>
    <border>
      <left/>
      <right/>
      <top style="medium">
        <color indexed="64"/>
      </top>
      <bottom style="medium">
        <color indexed="64"/>
      </bottom>
      <diagonal/>
    </border>
    <border>
      <left style="thin">
        <color indexed="64"/>
      </left>
      <right/>
      <top/>
      <bottom/>
      <diagonal/>
    </border>
    <border>
      <left/>
      <right/>
      <top style="thin">
        <color indexed="64"/>
      </top>
      <bottom/>
      <diagonal/>
    </border>
    <border>
      <left/>
      <right style="thin">
        <color indexed="64"/>
      </right>
      <top/>
      <bottom/>
      <diagonal/>
    </border>
    <border>
      <left style="medium">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s>
  <cellStyleXfs count="90">
    <xf numFmtId="0" fontId="0" fillId="0" borderId="0"/>
    <xf numFmtId="0" fontId="2" fillId="0" borderId="0"/>
    <xf numFmtId="0" fontId="2" fillId="0" borderId="0">
      <alignment vertical="center"/>
    </xf>
    <xf numFmtId="0" fontId="2" fillId="0" borderId="0"/>
    <xf numFmtId="0" fontId="11" fillId="0" borderId="0" applyNumberFormat="0" applyFill="0" applyBorder="0" applyAlignment="0" applyProtection="0"/>
    <xf numFmtId="0" fontId="12" fillId="0" borderId="8"/>
    <xf numFmtId="164" fontId="1" fillId="0" borderId="0" applyFont="0" applyFill="0" applyBorder="0" applyAlignment="0" applyProtection="0"/>
    <xf numFmtId="164" fontId="13" fillId="0" borderId="0" applyFont="0" applyFill="0" applyBorder="0" applyAlignment="0" applyProtection="0"/>
    <xf numFmtId="164" fontId="13" fillId="0" borderId="0" applyFont="0" applyFill="0" applyBorder="0" applyAlignment="0" applyProtection="0"/>
    <xf numFmtId="165" fontId="2" fillId="0" borderId="0" applyFont="0" applyFill="0" applyBorder="0" applyAlignment="0" applyProtection="0"/>
    <xf numFmtId="164" fontId="13" fillId="0" borderId="0" applyFont="0" applyFill="0" applyBorder="0" applyAlignment="0" applyProtection="0"/>
    <xf numFmtId="166" fontId="13" fillId="0" borderId="0" applyFont="0" applyFill="0" applyBorder="0" applyAlignment="0" applyProtection="0"/>
    <xf numFmtId="164" fontId="1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43" fontId="13" fillId="0" borderId="0" applyFont="0" applyFill="0" applyBorder="0" applyAlignment="0" applyProtection="0"/>
    <xf numFmtId="164"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3" fillId="0" borderId="0" applyFont="0" applyFill="0" applyBorder="0" applyAlignment="0" applyProtection="0"/>
    <xf numFmtId="43" fontId="1" fillId="0" borderId="0" applyFont="0" applyFill="0" applyBorder="0" applyAlignment="0" applyProtection="0"/>
    <xf numFmtId="0" fontId="12" fillId="0" borderId="8"/>
    <xf numFmtId="38" fontId="14" fillId="6" borderId="0" applyNumberFormat="0" applyBorder="0" applyAlignment="0" applyProtection="0"/>
    <xf numFmtId="0" fontId="15" fillId="0" borderId="9" applyNumberFormat="0" applyAlignment="0" applyProtection="0">
      <alignment horizontal="left" vertical="center"/>
    </xf>
    <xf numFmtId="0" fontId="15" fillId="0" borderId="4">
      <alignment horizontal="left" vertical="center"/>
    </xf>
    <xf numFmtId="10" fontId="14" fillId="7" borderId="2" applyNumberFormat="0" applyBorder="0" applyAlignment="0" applyProtection="0"/>
    <xf numFmtId="37" fontId="16" fillId="0" borderId="0"/>
    <xf numFmtId="167" fontId="17" fillId="0" borderId="0"/>
    <xf numFmtId="0" fontId="1" fillId="0" borderId="0"/>
    <xf numFmtId="0" fontId="1" fillId="0" borderId="0"/>
    <xf numFmtId="0" fontId="2" fillId="0" borderId="0"/>
    <xf numFmtId="0" fontId="2" fillId="0" borderId="0"/>
    <xf numFmtId="0" fontId="2" fillId="0" borderId="0"/>
    <xf numFmtId="0" fontId="18" fillId="0" borderId="0"/>
    <xf numFmtId="0" fontId="2" fillId="0" borderId="0"/>
    <xf numFmtId="0" fontId="2" fillId="0" borderId="0"/>
    <xf numFmtId="0" fontId="18" fillId="0" borderId="0"/>
    <xf numFmtId="0" fontId="2" fillId="0" borderId="0"/>
    <xf numFmtId="0" fontId="2" fillId="0" borderId="0"/>
    <xf numFmtId="0" fontId="19" fillId="0" borderId="0"/>
    <xf numFmtId="0" fontId="2" fillId="0" borderId="0"/>
    <xf numFmtId="0" fontId="2" fillId="0" borderId="0"/>
    <xf numFmtId="0" fontId="1" fillId="0" borderId="0"/>
    <xf numFmtId="0" fontId="13" fillId="0" borderId="0"/>
    <xf numFmtId="0" fontId="13" fillId="0" borderId="0"/>
    <xf numFmtId="0" fontId="1" fillId="0" borderId="0"/>
    <xf numFmtId="0" fontId="2" fillId="0" borderId="0"/>
    <xf numFmtId="0" fontId="18" fillId="0" borderId="0"/>
    <xf numFmtId="166" fontId="2" fillId="0" borderId="0" applyFont="0" applyFill="0" applyBorder="0" applyAlignment="0" applyProtection="0"/>
    <xf numFmtId="10"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3" fillId="0" borderId="0" applyFont="0" applyFill="0" applyBorder="0" applyAlignment="0" applyProtection="0"/>
    <xf numFmtId="9" fontId="2" fillId="0" borderId="0" applyFont="0" applyFill="0" applyBorder="0" applyAlignment="0" applyProtection="0"/>
    <xf numFmtId="9" fontId="13" fillId="0" borderId="0" applyFont="0" applyFill="0" applyBorder="0" applyAlignment="0" applyProtection="0"/>
    <xf numFmtId="9" fontId="1" fillId="0" borderId="0" applyFont="0" applyFill="0" applyBorder="0" applyAlignment="0" applyProtection="0"/>
    <xf numFmtId="0" fontId="2" fillId="0" borderId="0"/>
    <xf numFmtId="0" fontId="2" fillId="0" borderId="0" applyBorder="0" applyProtection="0"/>
    <xf numFmtId="43" fontId="1" fillId="0" borderId="0" applyFont="0" applyFill="0" applyBorder="0" applyAlignment="0" applyProtection="0"/>
    <xf numFmtId="0" fontId="25" fillId="0" borderId="0"/>
    <xf numFmtId="0" fontId="2" fillId="0" borderId="0">
      <alignment vertical="center"/>
    </xf>
    <xf numFmtId="0" fontId="37" fillId="0" borderId="0"/>
    <xf numFmtId="9" fontId="1" fillId="0" borderId="0" applyFont="0" applyFill="0" applyBorder="0" applyAlignment="0" applyProtection="0"/>
    <xf numFmtId="164" fontId="13"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3" fillId="0" borderId="0" applyFont="0" applyFill="0" applyBorder="0" applyAlignment="0" applyProtection="0"/>
    <xf numFmtId="43" fontId="2"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2" fillId="0" borderId="0"/>
    <xf numFmtId="43" fontId="1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11">
    <xf numFmtId="0" fontId="0" fillId="0" borderId="0" xfId="0"/>
    <xf numFmtId="0" fontId="3" fillId="0" borderId="0" xfId="1" applyFont="1"/>
    <xf numFmtId="0" fontId="4" fillId="0" borderId="0" xfId="1" applyFont="1" applyAlignment="1">
      <alignment horizontal="left"/>
    </xf>
    <xf numFmtId="0" fontId="2" fillId="0" borderId="0" xfId="1" applyAlignment="1">
      <alignment vertical="center"/>
    </xf>
    <xf numFmtId="0" fontId="4" fillId="0" borderId="0" xfId="1" applyFont="1" applyAlignment="1">
      <alignment vertical="center"/>
    </xf>
    <xf numFmtId="0" fontId="4" fillId="0" borderId="0" xfId="2" applyFont="1" applyAlignment="1">
      <alignment horizontal="right" vertical="center"/>
    </xf>
    <xf numFmtId="0" fontId="3" fillId="0" borderId="0" xfId="2" applyFont="1">
      <alignment vertical="center"/>
    </xf>
    <xf numFmtId="0" fontId="4" fillId="3" borderId="2" xfId="2" applyFont="1" applyFill="1" applyBorder="1" applyAlignment="1">
      <alignment horizontal="center" vertical="center" wrapText="1"/>
    </xf>
    <xf numFmtId="0" fontId="3" fillId="0" borderId="0" xfId="1" applyFont="1" applyAlignment="1">
      <alignment vertical="center"/>
    </xf>
    <xf numFmtId="0" fontId="3" fillId="0" borderId="2" xfId="1" applyFont="1" applyBorder="1" applyAlignment="1">
      <alignment horizontal="center" vertical="center"/>
    </xf>
    <xf numFmtId="0" fontId="3" fillId="0" borderId="2" xfId="1" applyFont="1" applyBorder="1" applyAlignment="1">
      <alignment vertical="center"/>
    </xf>
    <xf numFmtId="0" fontId="2" fillId="0" borderId="2" xfId="1" applyBorder="1" applyAlignment="1">
      <alignment horizontal="center" vertical="center" wrapText="1"/>
    </xf>
    <xf numFmtId="0" fontId="3" fillId="0" borderId="2" xfId="1" applyFont="1" applyBorder="1" applyAlignment="1">
      <alignment horizontal="left" vertical="center"/>
    </xf>
    <xf numFmtId="0" fontId="3" fillId="0" borderId="0" xfId="1" applyFont="1" applyAlignment="1">
      <alignment horizontal="center" vertical="center"/>
    </xf>
    <xf numFmtId="0" fontId="4" fillId="0" borderId="0" xfId="1" applyFont="1" applyAlignment="1">
      <alignment horizontal="left" vertical="center" wrapText="1"/>
    </xf>
    <xf numFmtId="0" fontId="4" fillId="0" borderId="0" xfId="1" applyFont="1" applyAlignment="1">
      <alignment horizontal="center" vertical="center" wrapText="1"/>
    </xf>
    <xf numFmtId="0" fontId="4" fillId="0" borderId="0" xfId="1" applyFont="1" applyAlignment="1">
      <alignment horizontal="left" vertical="center"/>
    </xf>
    <xf numFmtId="0" fontId="6" fillId="0" borderId="0" xfId="1" applyFont="1" applyAlignment="1">
      <alignment horizontal="center" vertical="top"/>
    </xf>
    <xf numFmtId="0" fontId="3" fillId="0" borderId="2" xfId="1" applyFont="1" applyBorder="1"/>
    <xf numFmtId="0" fontId="6" fillId="0" borderId="0" xfId="1" applyFont="1" applyAlignment="1">
      <alignment horizontal="center" vertical="center"/>
    </xf>
    <xf numFmtId="0" fontId="3" fillId="0" borderId="0" xfId="1" applyFont="1" applyAlignment="1">
      <alignment horizontal="centerContinuous"/>
    </xf>
    <xf numFmtId="43" fontId="3" fillId="0" borderId="0" xfId="67" applyFont="1" applyBorder="1"/>
    <xf numFmtId="43" fontId="7" fillId="4" borderId="0" xfId="67" applyFont="1" applyFill="1" applyBorder="1" applyAlignment="1">
      <alignment horizontal="left"/>
    </xf>
    <xf numFmtId="0" fontId="4" fillId="0" borderId="0" xfId="1" applyFont="1" applyAlignment="1">
      <alignment horizontal="center" vertical="center"/>
    </xf>
    <xf numFmtId="0" fontId="4" fillId="0" borderId="2" xfId="1" applyFont="1" applyBorder="1" applyAlignment="1">
      <alignment horizontal="center" vertical="center"/>
    </xf>
    <xf numFmtId="0" fontId="4" fillId="9" borderId="2" xfId="1" applyFont="1" applyFill="1" applyBorder="1" applyAlignment="1">
      <alignment horizontal="left"/>
    </xf>
    <xf numFmtId="0" fontId="26" fillId="0" borderId="2" xfId="1" applyFont="1" applyBorder="1" applyAlignment="1">
      <alignment vertical="center"/>
    </xf>
    <xf numFmtId="0" fontId="20" fillId="0" borderId="2" xfId="0" applyFont="1" applyBorder="1" applyAlignment="1">
      <alignment horizontal="center" vertical="center" wrapText="1"/>
    </xf>
    <xf numFmtId="0" fontId="20" fillId="0" borderId="2" xfId="0" applyFont="1" applyBorder="1" applyAlignment="1">
      <alignment vertical="center" wrapText="1"/>
    </xf>
    <xf numFmtId="164" fontId="20" fillId="0" borderId="2" xfId="7" applyFont="1" applyBorder="1" applyAlignment="1">
      <alignment horizontal="center" vertical="center" wrapText="1"/>
    </xf>
    <xf numFmtId="164" fontId="21" fillId="0" borderId="2" xfId="7" applyFont="1" applyBorder="1" applyAlignment="1">
      <alignment horizontal="right" vertical="center" wrapText="1"/>
    </xf>
    <xf numFmtId="0" fontId="22" fillId="0" borderId="2" xfId="0" applyFont="1" applyBorder="1" applyAlignment="1">
      <alignment horizontal="center" vertical="center" wrapText="1"/>
    </xf>
    <xf numFmtId="0" fontId="3" fillId="8" borderId="2" xfId="1" applyFont="1" applyFill="1" applyBorder="1"/>
    <xf numFmtId="0" fontId="4" fillId="8" borderId="2" xfId="1" applyFont="1" applyFill="1" applyBorder="1"/>
    <xf numFmtId="168" fontId="3" fillId="0" borderId="0" xfId="67" applyNumberFormat="1" applyFont="1" applyBorder="1" applyAlignment="1">
      <alignment horizontal="center" vertical="center"/>
    </xf>
    <xf numFmtId="0" fontId="4" fillId="3" borderId="2" xfId="1" applyFont="1" applyFill="1" applyBorder="1" applyAlignment="1">
      <alignment horizontal="center" vertical="center" wrapText="1"/>
    </xf>
    <xf numFmtId="168" fontId="4" fillId="0" borderId="2" xfId="67" applyNumberFormat="1" applyFont="1" applyFill="1" applyBorder="1" applyAlignment="1">
      <alignment horizontal="center" vertical="center"/>
    </xf>
    <xf numFmtId="0" fontId="3" fillId="8" borderId="2" xfId="2" applyFont="1" applyFill="1" applyBorder="1">
      <alignment vertical="center"/>
    </xf>
    <xf numFmtId="43" fontId="4" fillId="0" borderId="0" xfId="67" applyFont="1" applyFill="1" applyBorder="1" applyAlignment="1">
      <alignment horizontal="center"/>
    </xf>
    <xf numFmtId="43" fontId="4" fillId="3" borderId="2" xfId="67" applyFont="1" applyFill="1" applyBorder="1" applyAlignment="1">
      <alignment horizontal="center" vertical="center" wrapText="1"/>
    </xf>
    <xf numFmtId="43" fontId="9" fillId="0" borderId="2" xfId="67" applyFont="1" applyFill="1" applyBorder="1" applyAlignment="1">
      <alignment wrapText="1"/>
    </xf>
    <xf numFmtId="0" fontId="4" fillId="9" borderId="2" xfId="1" applyFont="1" applyFill="1" applyBorder="1" applyAlignment="1">
      <alignment horizontal="center" vertical="center" wrapText="1"/>
    </xf>
    <xf numFmtId="43" fontId="4" fillId="9" borderId="2" xfId="67" applyFont="1" applyFill="1" applyBorder="1" applyAlignment="1">
      <alignment horizontal="center" vertical="center" wrapText="1"/>
    </xf>
    <xf numFmtId="0" fontId="4" fillId="9" borderId="2" xfId="3" applyFont="1" applyFill="1" applyBorder="1" applyAlignment="1">
      <alignment horizontal="center" vertical="center" wrapText="1"/>
    </xf>
    <xf numFmtId="168" fontId="4" fillId="9" borderId="2" xfId="67" applyNumberFormat="1" applyFont="1" applyFill="1" applyBorder="1" applyAlignment="1">
      <alignment horizontal="center" vertical="center" wrapText="1"/>
    </xf>
    <xf numFmtId="0" fontId="4" fillId="9" borderId="2" xfId="1" applyFont="1" applyFill="1" applyBorder="1" applyAlignment="1">
      <alignment horizontal="center" vertical="center"/>
    </xf>
    <xf numFmtId="0" fontId="4" fillId="9" borderId="2" xfId="1" applyFont="1" applyFill="1" applyBorder="1" applyAlignment="1">
      <alignment vertical="center" wrapText="1"/>
    </xf>
    <xf numFmtId="0" fontId="4" fillId="0" borderId="2" xfId="1" applyFont="1" applyBorder="1" applyAlignment="1">
      <alignment horizontal="center" vertical="center" wrapText="1"/>
    </xf>
    <xf numFmtId="0" fontId="10" fillId="0" borderId="2" xfId="1" applyFont="1" applyBorder="1" applyAlignment="1">
      <alignment horizontal="center" vertical="center" wrapText="1"/>
    </xf>
    <xf numFmtId="0" fontId="3" fillId="0" borderId="0" xfId="1" applyFont="1" applyAlignment="1">
      <alignment horizontal="center" vertical="center" wrapText="1"/>
    </xf>
    <xf numFmtId="0" fontId="7" fillId="4" borderId="0" xfId="1" applyFont="1" applyFill="1" applyAlignment="1">
      <alignment horizontal="left" vertical="center" wrapText="1"/>
    </xf>
    <xf numFmtId="43" fontId="7" fillId="4" borderId="0" xfId="67" applyFont="1" applyFill="1" applyBorder="1" applyAlignment="1">
      <alignment horizontal="left" vertical="center"/>
    </xf>
    <xf numFmtId="43" fontId="3" fillId="0" borderId="0" xfId="67" applyFont="1" applyAlignment="1">
      <alignment vertical="center"/>
    </xf>
    <xf numFmtId="43" fontId="3" fillId="0" borderId="0" xfId="67" applyFont="1" applyAlignment="1">
      <alignment horizontal="centerContinuous" vertical="center"/>
    </xf>
    <xf numFmtId="43" fontId="4" fillId="0" borderId="0" xfId="67" applyFont="1" applyFill="1" applyBorder="1" applyAlignment="1">
      <alignment horizontal="center" vertical="center"/>
    </xf>
    <xf numFmtId="0" fontId="4" fillId="0" borderId="2" xfId="1" applyFont="1" applyBorder="1" applyAlignment="1">
      <alignment vertical="center"/>
    </xf>
    <xf numFmtId="43" fontId="3" fillId="0" borderId="2" xfId="67" applyFont="1" applyFill="1" applyBorder="1" applyAlignment="1">
      <alignment vertical="center"/>
    </xf>
    <xf numFmtId="0" fontId="3" fillId="0" borderId="0" xfId="1" applyFont="1" applyAlignment="1">
      <alignment vertical="center" wrapText="1"/>
    </xf>
    <xf numFmtId="43" fontId="3" fillId="0" borderId="2" xfId="67" applyFont="1" applyBorder="1" applyAlignment="1">
      <alignment vertical="center"/>
    </xf>
    <xf numFmtId="43" fontId="3" fillId="0" borderId="2" xfId="67" applyFont="1" applyFill="1" applyBorder="1" applyAlignment="1" applyProtection="1">
      <alignment horizontal="left" vertical="center"/>
    </xf>
    <xf numFmtId="43" fontId="3" fillId="8" borderId="2" xfId="67" applyFont="1" applyFill="1" applyBorder="1" applyAlignment="1">
      <alignment vertical="center"/>
    </xf>
    <xf numFmtId="43" fontId="3" fillId="8" borderId="2" xfId="67" applyFont="1" applyFill="1" applyBorder="1" applyAlignment="1" applyProtection="1">
      <alignment horizontal="left" vertical="center"/>
    </xf>
    <xf numFmtId="0" fontId="21" fillId="0" borderId="2" xfId="0" applyFont="1" applyBorder="1" applyAlignment="1">
      <alignment horizontal="left" vertical="center" wrapText="1" indent="2"/>
    </xf>
    <xf numFmtId="0" fontId="22" fillId="0" borderId="2" xfId="0" applyFont="1" applyBorder="1" applyAlignment="1">
      <alignment horizontal="center" vertical="center"/>
    </xf>
    <xf numFmtId="169" fontId="4" fillId="9" borderId="2" xfId="1" applyNumberFormat="1" applyFont="1" applyFill="1" applyBorder="1" applyAlignment="1">
      <alignment horizontal="center" vertical="center" wrapText="1"/>
    </xf>
    <xf numFmtId="169" fontId="3" fillId="0" borderId="2" xfId="1" applyNumberFormat="1" applyFont="1" applyBorder="1" applyAlignment="1">
      <alignment horizontal="center" vertical="center"/>
    </xf>
    <xf numFmtId="169" fontId="3" fillId="0" borderId="0" xfId="1" applyNumberFormat="1" applyFont="1" applyAlignment="1">
      <alignment horizontal="center" vertical="center"/>
    </xf>
    <xf numFmtId="43" fontId="20" fillId="10" borderId="2" xfId="67" applyFont="1" applyFill="1" applyBorder="1" applyAlignment="1">
      <alignment horizontal="center" vertical="center" wrapText="1"/>
    </xf>
    <xf numFmtId="2" fontId="3" fillId="0" borderId="0" xfId="67" applyNumberFormat="1" applyFont="1" applyBorder="1" applyAlignment="1">
      <alignment vertical="center"/>
    </xf>
    <xf numFmtId="0" fontId="3" fillId="0" borderId="0" xfId="1" applyFont="1" applyAlignment="1">
      <alignment horizontal="centerContinuous" vertical="center"/>
    </xf>
    <xf numFmtId="43" fontId="3" fillId="0" borderId="6" xfId="67" applyFont="1" applyFill="1" applyBorder="1" applyAlignment="1">
      <alignment horizontal="centerContinuous" vertical="center"/>
    </xf>
    <xf numFmtId="2" fontId="3" fillId="0" borderId="6" xfId="67" applyNumberFormat="1" applyFont="1" applyBorder="1" applyAlignment="1">
      <alignment horizontal="centerContinuous" vertical="center"/>
    </xf>
    <xf numFmtId="2" fontId="3" fillId="0" borderId="6" xfId="67" applyNumberFormat="1" applyFont="1" applyBorder="1" applyAlignment="1">
      <alignment vertical="center"/>
    </xf>
    <xf numFmtId="2" fontId="3" fillId="0" borderId="10" xfId="67" applyNumberFormat="1" applyFont="1" applyBorder="1" applyAlignment="1">
      <alignment horizontal="centerContinuous" vertical="center"/>
    </xf>
    <xf numFmtId="0" fontId="4" fillId="9" borderId="2" xfId="1" applyFont="1" applyFill="1" applyBorder="1" applyAlignment="1">
      <alignment horizontal="left" vertical="center"/>
    </xf>
    <xf numFmtId="2" fontId="3" fillId="0" borderId="2" xfId="67" applyNumberFormat="1" applyFont="1" applyFill="1" applyBorder="1" applyAlignment="1">
      <alignment vertical="center"/>
    </xf>
    <xf numFmtId="0" fontId="3" fillId="8" borderId="2" xfId="1" applyFont="1" applyFill="1" applyBorder="1" applyAlignment="1">
      <alignment vertical="center"/>
    </xf>
    <xf numFmtId="2" fontId="3" fillId="10" borderId="2" xfId="67" applyNumberFormat="1" applyFont="1" applyFill="1" applyBorder="1" applyAlignment="1">
      <alignment vertical="center"/>
    </xf>
    <xf numFmtId="0" fontId="3" fillId="10" borderId="2" xfId="1" applyFont="1" applyFill="1" applyBorder="1" applyAlignment="1">
      <alignment vertical="center"/>
    </xf>
    <xf numFmtId="43" fontId="3" fillId="0" borderId="0" xfId="67" applyFont="1" applyFill="1" applyBorder="1" applyAlignment="1">
      <alignment vertical="center"/>
    </xf>
    <xf numFmtId="43" fontId="3" fillId="0" borderId="2" xfId="1" applyNumberFormat="1" applyFont="1" applyBorder="1" applyAlignment="1">
      <alignment vertical="center"/>
    </xf>
    <xf numFmtId="0" fontId="5" fillId="8" borderId="2" xfId="2" applyFont="1" applyFill="1" applyBorder="1" applyAlignment="1">
      <alignment horizontal="center" vertical="center"/>
    </xf>
    <xf numFmtId="0" fontId="5" fillId="8" borderId="2" xfId="2" applyFont="1" applyFill="1" applyBorder="1">
      <alignment vertical="center"/>
    </xf>
    <xf numFmtId="0" fontId="3" fillId="8" borderId="2" xfId="1" applyFont="1" applyFill="1" applyBorder="1" applyAlignment="1">
      <alignment horizontal="left" vertical="center"/>
    </xf>
    <xf numFmtId="43" fontId="3" fillId="0" borderId="2" xfId="1" applyNumberFormat="1" applyFont="1" applyBorder="1" applyAlignment="1">
      <alignment horizontal="left" vertical="center"/>
    </xf>
    <xf numFmtId="0" fontId="4" fillId="0" borderId="11" xfId="69" applyFont="1" applyBorder="1" applyAlignment="1">
      <alignment horizontal="center" vertical="center"/>
    </xf>
    <xf numFmtId="0" fontId="4" fillId="4" borderId="0" xfId="1" applyFont="1" applyFill="1" applyAlignment="1">
      <alignment horizontal="center" vertical="center"/>
    </xf>
    <xf numFmtId="43" fontId="4" fillId="0" borderId="0" xfId="67" applyFont="1" applyBorder="1" applyAlignment="1">
      <alignment horizontal="center" vertical="center"/>
    </xf>
    <xf numFmtId="43" fontId="4" fillId="4" borderId="0" xfId="67" applyFont="1" applyFill="1" applyBorder="1" applyAlignment="1">
      <alignment horizontal="left" vertical="center"/>
    </xf>
    <xf numFmtId="169" fontId="22" fillId="0" borderId="2" xfId="0" applyNumberFormat="1" applyFont="1" applyBorder="1" applyAlignment="1">
      <alignment horizontal="center" vertical="center" wrapText="1"/>
    </xf>
    <xf numFmtId="169" fontId="20" fillId="0" borderId="2" xfId="0" applyNumberFormat="1" applyFont="1" applyBorder="1" applyAlignment="1">
      <alignment horizontal="center" vertical="center" wrapText="1"/>
    </xf>
    <xf numFmtId="43" fontId="4" fillId="4" borderId="0" xfId="67" applyFont="1" applyFill="1" applyBorder="1" applyAlignment="1">
      <alignment horizontal="left" vertical="center" wrapText="1"/>
    </xf>
    <xf numFmtId="43" fontId="20" fillId="0" borderId="2" xfId="67" applyFont="1" applyBorder="1" applyAlignment="1">
      <alignment horizontal="center" vertical="center" wrapText="1"/>
    </xf>
    <xf numFmtId="43" fontId="21" fillId="0" borderId="2" xfId="67" applyFont="1" applyBorder="1" applyAlignment="1">
      <alignment horizontal="right" vertical="center" wrapText="1"/>
    </xf>
    <xf numFmtId="43" fontId="3" fillId="0" borderId="0" xfId="67" applyFont="1" applyBorder="1" applyAlignment="1">
      <alignment vertical="center"/>
    </xf>
    <xf numFmtId="43" fontId="3" fillId="10" borderId="2" xfId="67" applyFont="1" applyFill="1" applyBorder="1" applyAlignment="1">
      <alignment vertical="center"/>
    </xf>
    <xf numFmtId="43" fontId="3" fillId="0" borderId="6" xfId="67" applyFont="1" applyBorder="1" applyAlignment="1">
      <alignment horizontal="centerContinuous" vertical="center"/>
    </xf>
    <xf numFmtId="43" fontId="4" fillId="0" borderId="6" xfId="67" applyFont="1" applyFill="1" applyBorder="1" applyAlignment="1">
      <alignment horizontal="center" vertical="center"/>
    </xf>
    <xf numFmtId="43" fontId="3" fillId="0" borderId="6" xfId="67" applyFont="1" applyBorder="1" applyAlignment="1">
      <alignment vertical="center"/>
    </xf>
    <xf numFmtId="0" fontId="3" fillId="0" borderId="6" xfId="1" applyFont="1" applyBorder="1" applyAlignment="1">
      <alignment horizontal="center" vertical="center"/>
    </xf>
    <xf numFmtId="0" fontId="4" fillId="4" borderId="6" xfId="1" applyFont="1" applyFill="1" applyBorder="1" applyAlignment="1">
      <alignment horizontal="left" vertical="center"/>
    </xf>
    <xf numFmtId="0" fontId="4" fillId="0" borderId="6" xfId="1" applyFont="1" applyBorder="1" applyAlignment="1">
      <alignment horizontal="center" vertical="center"/>
    </xf>
    <xf numFmtId="169" fontId="4" fillId="0" borderId="6" xfId="1" applyNumberFormat="1" applyFont="1" applyBorder="1" applyAlignment="1">
      <alignment horizontal="center" vertical="center"/>
    </xf>
    <xf numFmtId="0" fontId="4" fillId="0" borderId="6" xfId="1" applyFont="1" applyBorder="1" applyAlignment="1">
      <alignment horizontal="centerContinuous" vertical="center"/>
    </xf>
    <xf numFmtId="0" fontId="4" fillId="5" borderId="12" xfId="1" applyFont="1" applyFill="1" applyBorder="1" applyAlignment="1">
      <alignment horizontal="center" vertical="center"/>
    </xf>
    <xf numFmtId="0" fontId="4" fillId="5" borderId="6" xfId="1" applyFont="1" applyFill="1" applyBorder="1" applyAlignment="1">
      <alignment horizontal="center" vertical="center"/>
    </xf>
    <xf numFmtId="0" fontId="22" fillId="0" borderId="2" xfId="0" applyFont="1" applyBorder="1" applyAlignment="1">
      <alignment horizontal="left" vertical="center" wrapText="1" indent="2"/>
    </xf>
    <xf numFmtId="0" fontId="21" fillId="0" borderId="2" xfId="0" applyFont="1" applyBorder="1" applyAlignment="1">
      <alignment horizontal="center" vertical="center" wrapText="1"/>
    </xf>
    <xf numFmtId="0" fontId="22" fillId="0" borderId="2" xfId="0" applyFont="1" applyBorder="1" applyAlignment="1">
      <alignment horizontal="left" wrapText="1" indent="2"/>
    </xf>
    <xf numFmtId="2" fontId="3" fillId="0" borderId="2" xfId="67" applyNumberFormat="1" applyFont="1" applyBorder="1" applyAlignment="1">
      <alignment vertical="center"/>
    </xf>
    <xf numFmtId="0" fontId="27" fillId="9" borderId="2" xfId="1" applyFont="1" applyFill="1" applyBorder="1" applyAlignment="1">
      <alignment horizontal="center" vertical="center"/>
    </xf>
    <xf numFmtId="0" fontId="27" fillId="9" borderId="2" xfId="1" applyFont="1" applyFill="1" applyBorder="1" applyAlignment="1">
      <alignment vertical="center"/>
    </xf>
    <xf numFmtId="169" fontId="27" fillId="9" borderId="2" xfId="1" applyNumberFormat="1" applyFont="1" applyFill="1" applyBorder="1" applyAlignment="1">
      <alignment horizontal="center" vertical="center"/>
    </xf>
    <xf numFmtId="43" fontId="27" fillId="9" borderId="2" xfId="67" applyFont="1" applyFill="1" applyBorder="1" applyAlignment="1">
      <alignment vertical="center"/>
    </xf>
    <xf numFmtId="43" fontId="3" fillId="0" borderId="0" xfId="67" applyFont="1" applyBorder="1" applyAlignment="1">
      <alignment horizontal="centerContinuous" vertical="center"/>
    </xf>
    <xf numFmtId="43" fontId="4" fillId="5" borderId="0" xfId="67" applyFont="1" applyFill="1" applyBorder="1" applyAlignment="1">
      <alignment horizontal="center" vertical="center"/>
    </xf>
    <xf numFmtId="43" fontId="4" fillId="2" borderId="2" xfId="67" applyFont="1" applyFill="1" applyBorder="1" applyAlignment="1">
      <alignment horizontal="center" vertical="center" wrapText="1"/>
    </xf>
    <xf numFmtId="2" fontId="4" fillId="2" borderId="2" xfId="67" applyNumberFormat="1" applyFont="1" applyFill="1" applyBorder="1" applyAlignment="1">
      <alignment horizontal="center" vertical="center" wrapText="1"/>
    </xf>
    <xf numFmtId="0" fontId="27" fillId="9" borderId="2" xfId="1" applyFont="1" applyFill="1" applyBorder="1" applyAlignment="1">
      <alignment vertical="center" wrapText="1"/>
    </xf>
    <xf numFmtId="0" fontId="27" fillId="9" borderId="2" xfId="1" applyFont="1" applyFill="1" applyBorder="1" applyAlignment="1">
      <alignment horizontal="center" vertical="center" wrapText="1"/>
    </xf>
    <xf numFmtId="0" fontId="3" fillId="0" borderId="2" xfId="1" applyFont="1" applyBorder="1" applyAlignment="1">
      <alignment vertical="center" wrapText="1"/>
    </xf>
    <xf numFmtId="0" fontId="3" fillId="0" borderId="2" xfId="1" applyFont="1" applyBorder="1" applyAlignment="1">
      <alignment horizontal="center" vertical="center" wrapText="1"/>
    </xf>
    <xf numFmtId="2" fontId="4" fillId="9" borderId="2" xfId="67" applyNumberFormat="1" applyFont="1" applyFill="1" applyBorder="1" applyAlignment="1">
      <alignment horizontal="center" vertical="center" wrapText="1"/>
    </xf>
    <xf numFmtId="43" fontId="20" fillId="0" borderId="2" xfId="67" applyFont="1" applyBorder="1" applyAlignment="1">
      <alignment horizontal="center" vertical="center"/>
    </xf>
    <xf numFmtId="43" fontId="21" fillId="0" borderId="2" xfId="67" applyFont="1" applyBorder="1" applyAlignment="1">
      <alignment horizontal="right" vertical="center"/>
    </xf>
    <xf numFmtId="0" fontId="3" fillId="8" borderId="2" xfId="1" applyFont="1" applyFill="1" applyBorder="1" applyAlignment="1">
      <alignment vertical="center" wrapText="1"/>
    </xf>
    <xf numFmtId="0" fontId="32" fillId="0" borderId="2" xfId="0" applyFont="1" applyBorder="1" applyAlignment="1">
      <alignment horizontal="left" vertical="center" wrapText="1" indent="2"/>
    </xf>
    <xf numFmtId="0" fontId="33" fillId="0" borderId="2" xfId="0" applyFont="1" applyBorder="1" applyAlignment="1">
      <alignment vertical="center" wrapText="1"/>
    </xf>
    <xf numFmtId="0" fontId="35" fillId="0" borderId="2" xfId="0" applyFont="1" applyBorder="1" applyAlignment="1">
      <alignment horizontal="left" vertical="center" wrapText="1" indent="2"/>
    </xf>
    <xf numFmtId="0" fontId="3" fillId="10" borderId="2" xfId="1" applyFont="1" applyFill="1" applyBorder="1" applyAlignment="1">
      <alignment vertical="center" wrapText="1"/>
    </xf>
    <xf numFmtId="0" fontId="22" fillId="10" borderId="2" xfId="0" applyFont="1" applyFill="1" applyBorder="1" applyAlignment="1">
      <alignment horizontal="center" vertical="center" wrapText="1"/>
    </xf>
    <xf numFmtId="0" fontId="21" fillId="10" borderId="2" xfId="0" applyFont="1" applyFill="1" applyBorder="1" applyAlignment="1">
      <alignment horizontal="left" vertical="center" wrapText="1" indent="2"/>
    </xf>
    <xf numFmtId="164" fontId="21" fillId="10" borderId="2" xfId="7" applyFont="1" applyFill="1" applyBorder="1" applyAlignment="1">
      <alignment horizontal="right" vertical="center" wrapText="1"/>
    </xf>
    <xf numFmtId="43" fontId="31" fillId="10" borderId="2" xfId="67" applyFont="1" applyFill="1" applyBorder="1" applyAlignment="1">
      <alignment vertical="center"/>
    </xf>
    <xf numFmtId="169" fontId="3" fillId="8" borderId="2" xfId="1" applyNumberFormat="1" applyFont="1" applyFill="1" applyBorder="1" applyAlignment="1">
      <alignment horizontal="center" vertical="center"/>
    </xf>
    <xf numFmtId="0" fontId="22" fillId="10" borderId="2" xfId="0" applyFont="1" applyFill="1" applyBorder="1" applyAlignment="1">
      <alignment horizontal="left" vertical="center" wrapText="1" indent="2"/>
    </xf>
    <xf numFmtId="0" fontId="20" fillId="10" borderId="2" xfId="0" applyFont="1" applyFill="1" applyBorder="1" applyAlignment="1">
      <alignment horizontal="center" vertical="center" wrapText="1"/>
    </xf>
    <xf numFmtId="0" fontId="20" fillId="10" borderId="2" xfId="0" applyFont="1" applyFill="1" applyBorder="1" applyAlignment="1">
      <alignment vertical="center" wrapText="1"/>
    </xf>
    <xf numFmtId="0" fontId="22" fillId="10" borderId="2" xfId="0" applyFont="1" applyFill="1" applyBorder="1" applyAlignment="1">
      <alignment horizontal="left" wrapText="1" indent="2"/>
    </xf>
    <xf numFmtId="0" fontId="3" fillId="0" borderId="6" xfId="1" applyFont="1" applyBorder="1" applyAlignment="1">
      <alignment horizontal="centerContinuous" vertical="center" wrapText="1"/>
    </xf>
    <xf numFmtId="43" fontId="4" fillId="0" borderId="6" xfId="67" applyFont="1" applyBorder="1" applyAlignment="1">
      <alignment vertical="center"/>
    </xf>
    <xf numFmtId="43" fontId="4" fillId="9" borderId="2" xfId="67" applyFont="1" applyFill="1" applyBorder="1" applyAlignment="1">
      <alignment vertical="center" wrapText="1"/>
    </xf>
    <xf numFmtId="164" fontId="3" fillId="8" borderId="2" xfId="1" applyNumberFormat="1" applyFont="1" applyFill="1" applyBorder="1"/>
    <xf numFmtId="0" fontId="4" fillId="0" borderId="0" xfId="2" applyFont="1" applyAlignment="1">
      <alignment horizontal="center" vertical="center"/>
    </xf>
    <xf numFmtId="0" fontId="2" fillId="0" borderId="0" xfId="1" applyAlignment="1">
      <alignment horizontal="center" vertical="center"/>
    </xf>
    <xf numFmtId="43" fontId="0" fillId="0" borderId="2" xfId="67" applyFont="1" applyBorder="1" applyAlignment="1">
      <alignment vertical="center"/>
    </xf>
    <xf numFmtId="169" fontId="3" fillId="0" borderId="0" xfId="67" applyNumberFormat="1" applyFont="1" applyBorder="1"/>
    <xf numFmtId="169" fontId="4" fillId="9" borderId="2" xfId="67" applyNumberFormat="1" applyFont="1" applyFill="1" applyBorder="1" applyAlignment="1">
      <alignment horizontal="center" vertical="center" wrapText="1"/>
    </xf>
    <xf numFmtId="169" fontId="3" fillId="0" borderId="2" xfId="1" applyNumberFormat="1" applyFont="1" applyBorder="1"/>
    <xf numFmtId="169" fontId="3" fillId="0" borderId="0" xfId="1" applyNumberFormat="1" applyFont="1"/>
    <xf numFmtId="169" fontId="3" fillId="0" borderId="0" xfId="1" applyNumberFormat="1" applyFont="1" applyAlignment="1">
      <alignment horizontal="center"/>
    </xf>
    <xf numFmtId="169" fontId="4" fillId="9" borderId="2" xfId="1" applyNumberFormat="1" applyFont="1" applyFill="1" applyBorder="1" applyAlignment="1">
      <alignment horizontal="center" vertical="center"/>
    </xf>
    <xf numFmtId="169" fontId="20" fillId="8" borderId="2" xfId="0" applyNumberFormat="1" applyFont="1" applyFill="1" applyBorder="1" applyAlignment="1">
      <alignment horizontal="center" vertical="center" wrapText="1"/>
    </xf>
    <xf numFmtId="169" fontId="22" fillId="8" borderId="2" xfId="0" applyNumberFormat="1" applyFont="1" applyFill="1" applyBorder="1" applyAlignment="1">
      <alignment horizontal="center" vertical="center" wrapText="1"/>
    </xf>
    <xf numFmtId="169" fontId="3" fillId="0" borderId="0" xfId="1" applyNumberFormat="1" applyFont="1" applyAlignment="1">
      <alignment horizontal="center" vertical="center" wrapText="1"/>
    </xf>
    <xf numFmtId="169" fontId="7" fillId="4" borderId="0" xfId="1" applyNumberFormat="1" applyFont="1" applyFill="1" applyAlignment="1">
      <alignment horizontal="center" vertical="center" wrapText="1"/>
    </xf>
    <xf numFmtId="169" fontId="4" fillId="0" borderId="2" xfId="1" applyNumberFormat="1" applyFont="1" applyBorder="1" applyAlignment="1">
      <alignment horizontal="center" vertical="center" wrapText="1"/>
    </xf>
    <xf numFmtId="169" fontId="10" fillId="0" borderId="2" xfId="1" applyNumberFormat="1" applyFont="1" applyBorder="1" applyAlignment="1">
      <alignment horizontal="center" vertical="center" wrapText="1"/>
    </xf>
    <xf numFmtId="169" fontId="27" fillId="9" borderId="2" xfId="1" applyNumberFormat="1" applyFont="1" applyFill="1" applyBorder="1" applyAlignment="1">
      <alignment horizontal="center" vertical="center" wrapText="1"/>
    </xf>
    <xf numFmtId="169" fontId="3" fillId="0" borderId="2" xfId="1" applyNumberFormat="1" applyFont="1" applyBorder="1" applyAlignment="1">
      <alignment horizontal="center" vertical="center" wrapText="1"/>
    </xf>
    <xf numFmtId="0" fontId="0" fillId="11" borderId="2" xfId="0" applyFill="1" applyBorder="1" applyAlignment="1">
      <alignment horizontal="left" vertical="center" wrapText="1"/>
    </xf>
    <xf numFmtId="0" fontId="29" fillId="0" borderId="0" xfId="1" applyFont="1" applyAlignment="1">
      <alignment horizontal="center" vertical="center" wrapText="1"/>
    </xf>
    <xf numFmtId="0" fontId="40" fillId="0" borderId="0" xfId="1" applyFont="1" applyAlignment="1">
      <alignment vertical="center"/>
    </xf>
    <xf numFmtId="43" fontId="40" fillId="0" borderId="0" xfId="67" applyFont="1" applyFill="1" applyAlignment="1">
      <alignment vertical="center"/>
    </xf>
    <xf numFmtId="43" fontId="40" fillId="0" borderId="0" xfId="1" applyNumberFormat="1" applyFont="1" applyAlignment="1">
      <alignment vertical="center"/>
    </xf>
    <xf numFmtId="0" fontId="33" fillId="0" borderId="1" xfId="0" applyFont="1" applyBorder="1" applyAlignment="1">
      <alignment horizontal="left" vertical="center" wrapText="1" indent="2"/>
    </xf>
    <xf numFmtId="0" fontId="41" fillId="0" borderId="1" xfId="0" applyFont="1" applyBorder="1" applyAlignment="1">
      <alignment horizontal="left" vertical="center" wrapText="1" indent="2"/>
    </xf>
    <xf numFmtId="0" fontId="42" fillId="0" borderId="1" xfId="0" applyFont="1" applyBorder="1" applyAlignment="1">
      <alignment horizontal="left" vertical="center" wrapText="1" indent="2"/>
    </xf>
    <xf numFmtId="0" fontId="43" fillId="0" borderId="2" xfId="0" applyFont="1" applyBorder="1" applyAlignment="1">
      <alignment horizontal="center" vertical="center" wrapText="1"/>
    </xf>
    <xf numFmtId="0" fontId="44" fillId="10" borderId="2" xfId="1" applyFont="1" applyFill="1" applyBorder="1" applyAlignment="1">
      <alignment vertical="center"/>
    </xf>
    <xf numFmtId="43" fontId="43" fillId="10" borderId="2" xfId="67" applyFont="1" applyFill="1" applyBorder="1" applyAlignment="1">
      <alignment horizontal="center" vertical="center" wrapText="1"/>
    </xf>
    <xf numFmtId="9" fontId="44" fillId="10" borderId="2" xfId="71" applyFont="1" applyFill="1" applyBorder="1" applyAlignment="1">
      <alignment horizontal="center" vertical="center"/>
    </xf>
    <xf numFmtId="9" fontId="44" fillId="10" borderId="2" xfId="71" applyFont="1" applyFill="1" applyBorder="1" applyAlignment="1">
      <alignment vertical="center"/>
    </xf>
    <xf numFmtId="0" fontId="45" fillId="0" borderId="2" xfId="0" applyFont="1" applyBorder="1" applyAlignment="1">
      <alignment horizontal="center" vertical="center" wrapText="1"/>
    </xf>
    <xf numFmtId="0" fontId="45" fillId="0" borderId="2" xfId="0" applyFont="1" applyBorder="1" applyAlignment="1">
      <alignment horizontal="left" vertical="center" wrapText="1" indent="2"/>
    </xf>
    <xf numFmtId="43" fontId="44" fillId="10" borderId="2" xfId="67" applyFont="1" applyFill="1" applyBorder="1" applyAlignment="1">
      <alignment vertical="center"/>
    </xf>
    <xf numFmtId="43" fontId="3" fillId="9" borderId="2" xfId="67" applyFont="1" applyFill="1" applyBorder="1" applyAlignment="1">
      <alignment vertical="center"/>
    </xf>
    <xf numFmtId="0" fontId="20" fillId="12" borderId="2" xfId="0" applyFont="1" applyFill="1" applyBorder="1" applyAlignment="1">
      <alignment horizontal="center" vertical="center" wrapText="1"/>
    </xf>
    <xf numFmtId="169" fontId="20" fillId="12" borderId="2" xfId="0" applyNumberFormat="1" applyFont="1" applyFill="1" applyBorder="1" applyAlignment="1">
      <alignment horizontal="center" vertical="center" wrapText="1"/>
    </xf>
    <xf numFmtId="43" fontId="20" fillId="12" borderId="2" xfId="67" applyFont="1" applyFill="1" applyBorder="1" applyAlignment="1">
      <alignment vertical="center" wrapText="1"/>
    </xf>
    <xf numFmtId="164" fontId="20" fillId="12" borderId="2" xfId="7" applyFont="1" applyFill="1" applyBorder="1" applyAlignment="1">
      <alignment horizontal="center" vertical="center" wrapText="1"/>
    </xf>
    <xf numFmtId="0" fontId="3" fillId="12" borderId="2" xfId="1" applyFont="1" applyFill="1" applyBorder="1" applyAlignment="1">
      <alignment vertical="center"/>
    </xf>
    <xf numFmtId="169" fontId="3" fillId="12" borderId="2" xfId="1" applyNumberFormat="1" applyFont="1" applyFill="1" applyBorder="1" applyAlignment="1">
      <alignment horizontal="center" vertical="center"/>
    </xf>
    <xf numFmtId="43" fontId="20" fillId="12" borderId="2" xfId="67" applyFont="1" applyFill="1" applyBorder="1" applyAlignment="1">
      <alignment horizontal="center" vertical="center" wrapText="1"/>
    </xf>
    <xf numFmtId="0" fontId="21" fillId="12" borderId="2" xfId="0" applyFont="1" applyFill="1" applyBorder="1" applyAlignment="1">
      <alignment horizontal="center" vertical="center" wrapText="1"/>
    </xf>
    <xf numFmtId="0" fontId="22" fillId="12" borderId="2" xfId="0" applyFont="1" applyFill="1" applyBorder="1" applyAlignment="1">
      <alignment horizontal="center" vertical="center" wrapText="1"/>
    </xf>
    <xf numFmtId="169" fontId="22" fillId="12" borderId="2" xfId="0" applyNumberFormat="1" applyFont="1" applyFill="1" applyBorder="1" applyAlignment="1">
      <alignment horizontal="center" vertical="center" wrapText="1"/>
    </xf>
    <xf numFmtId="43" fontId="21" fillId="12" borderId="2" xfId="67" applyFont="1" applyFill="1" applyBorder="1" applyAlignment="1">
      <alignment vertical="center" wrapText="1"/>
    </xf>
    <xf numFmtId="164" fontId="21" fillId="12" borderId="2" xfId="7" applyFont="1" applyFill="1" applyBorder="1" applyAlignment="1">
      <alignment horizontal="right" vertical="center" wrapText="1"/>
    </xf>
    <xf numFmtId="43" fontId="3" fillId="12" borderId="2" xfId="67" applyFont="1" applyFill="1" applyBorder="1" applyAlignment="1">
      <alignment vertical="center"/>
    </xf>
    <xf numFmtId="0" fontId="22" fillId="12" borderId="2" xfId="0" applyFont="1" applyFill="1" applyBorder="1" applyAlignment="1">
      <alignment horizontal="center" vertical="center"/>
    </xf>
    <xf numFmtId="0" fontId="3" fillId="12" borderId="2" xfId="1" applyFont="1" applyFill="1" applyBorder="1" applyAlignment="1">
      <alignment horizontal="center" vertical="center"/>
    </xf>
    <xf numFmtId="43" fontId="34" fillId="12" borderId="2" xfId="67" applyFont="1" applyFill="1" applyBorder="1" applyAlignment="1">
      <alignment vertical="center"/>
    </xf>
    <xf numFmtId="43" fontId="3" fillId="12" borderId="0" xfId="67" applyFont="1" applyFill="1" applyBorder="1" applyAlignment="1">
      <alignment vertical="center"/>
    </xf>
    <xf numFmtId="0" fontId="0" fillId="0" borderId="2" xfId="0" applyBorder="1" applyAlignment="1">
      <alignment horizontal="left" vertical="center" wrapText="1"/>
    </xf>
    <xf numFmtId="0" fontId="3" fillId="0" borderId="2" xfId="1" applyFont="1" applyBorder="1" applyAlignment="1">
      <alignment horizontal="left" vertical="center" wrapText="1"/>
    </xf>
    <xf numFmtId="0" fontId="3" fillId="14" borderId="2" xfId="1" applyFont="1" applyFill="1" applyBorder="1" applyAlignment="1">
      <alignment vertical="center"/>
    </xf>
    <xf numFmtId="2" fontId="3" fillId="13" borderId="2" xfId="67" applyNumberFormat="1" applyFont="1" applyFill="1" applyBorder="1" applyAlignment="1">
      <alignment vertical="center"/>
    </xf>
    <xf numFmtId="169" fontId="3" fillId="10" borderId="2" xfId="1" applyNumberFormat="1" applyFont="1" applyFill="1" applyBorder="1" applyAlignment="1">
      <alignment horizontal="center" vertical="center"/>
    </xf>
    <xf numFmtId="169" fontId="30" fillId="0" borderId="2" xfId="1" applyNumberFormat="1" applyFont="1" applyBorder="1" applyAlignment="1">
      <alignment horizontal="center" vertical="center"/>
    </xf>
    <xf numFmtId="169" fontId="30" fillId="10" borderId="2" xfId="1" applyNumberFormat="1" applyFont="1" applyFill="1" applyBorder="1" applyAlignment="1">
      <alignment horizontal="center" vertical="center"/>
    </xf>
    <xf numFmtId="0" fontId="3" fillId="10" borderId="2" xfId="1" applyFont="1" applyFill="1" applyBorder="1" applyAlignment="1">
      <alignment horizontal="left" vertical="center" wrapText="1"/>
    </xf>
    <xf numFmtId="169" fontId="44" fillId="10" borderId="2" xfId="1" applyNumberFormat="1" applyFont="1" applyFill="1" applyBorder="1" applyAlignment="1">
      <alignment horizontal="center" vertical="center"/>
    </xf>
    <xf numFmtId="0" fontId="44" fillId="10" borderId="2" xfId="1" applyFont="1" applyFill="1" applyBorder="1" applyAlignment="1">
      <alignment horizontal="center" vertical="center"/>
    </xf>
    <xf numFmtId="9" fontId="27" fillId="9" borderId="2" xfId="71" applyFont="1" applyFill="1" applyBorder="1" applyAlignment="1">
      <alignment vertical="center"/>
    </xf>
    <xf numFmtId="43" fontId="46" fillId="13" borderId="2" xfId="67" applyFont="1" applyFill="1" applyBorder="1" applyAlignment="1">
      <alignment horizontal="center" vertical="center" wrapText="1"/>
    </xf>
    <xf numFmtId="43" fontId="3" fillId="13" borderId="2" xfId="67" applyFont="1" applyFill="1" applyBorder="1" applyAlignment="1">
      <alignment vertical="center"/>
    </xf>
    <xf numFmtId="0" fontId="22" fillId="0" borderId="2" xfId="0" applyFont="1" applyBorder="1" applyAlignment="1" applyProtection="1">
      <alignment horizontal="center" vertical="center" wrapText="1"/>
      <protection locked="0"/>
    </xf>
    <xf numFmtId="0" fontId="22" fillId="0" borderId="7" xfId="0" applyFont="1" applyBorder="1" applyAlignment="1">
      <alignment horizontal="center" vertical="center" wrapText="1"/>
    </xf>
    <xf numFmtId="43" fontId="31" fillId="15" borderId="2" xfId="67" applyFont="1" applyFill="1" applyBorder="1" applyAlignment="1">
      <alignment vertical="center"/>
    </xf>
    <xf numFmtId="0" fontId="22" fillId="10" borderId="2" xfId="0" applyFont="1" applyFill="1" applyBorder="1" applyAlignment="1" applyProtection="1">
      <alignment horizontal="center" vertical="center" wrapText="1"/>
      <protection locked="0"/>
    </xf>
    <xf numFmtId="0" fontId="3" fillId="10" borderId="2" xfId="1" applyFont="1" applyFill="1" applyBorder="1" applyAlignment="1">
      <alignment horizontal="center" vertical="center"/>
    </xf>
    <xf numFmtId="43" fontId="27" fillId="0" borderId="2" xfId="67" applyFont="1" applyFill="1" applyBorder="1" applyAlignment="1">
      <alignment vertical="center"/>
    </xf>
    <xf numFmtId="0" fontId="48" fillId="0" borderId="2" xfId="0" applyFont="1" applyBorder="1" applyAlignment="1">
      <alignment vertical="center" wrapText="1"/>
    </xf>
    <xf numFmtId="0" fontId="51" fillId="0" borderId="2" xfId="0" applyFont="1" applyBorder="1" applyAlignment="1">
      <alignment vertical="center" wrapText="1"/>
    </xf>
    <xf numFmtId="0" fontId="20" fillId="0" borderId="2" xfId="0" applyFont="1" applyBorder="1" applyAlignment="1">
      <alignment horizontal="left" vertical="center" wrapText="1"/>
    </xf>
    <xf numFmtId="0" fontId="4" fillId="2" borderId="2" xfId="2" applyFont="1" applyFill="1" applyBorder="1" applyAlignment="1">
      <alignment horizontal="center" vertical="center" wrapText="1"/>
    </xf>
    <xf numFmtId="0" fontId="0" fillId="0" borderId="2" xfId="0" applyBorder="1" applyAlignment="1">
      <alignment vertical="top"/>
    </xf>
    <xf numFmtId="0" fontId="0" fillId="0" borderId="0" xfId="0" applyAlignment="1">
      <alignment horizontal="left" vertical="center" wrapText="1"/>
    </xf>
    <xf numFmtId="0" fontId="40" fillId="0" borderId="2" xfId="1" applyFont="1" applyBorder="1" applyAlignment="1">
      <alignment horizontal="left" vertical="center" wrapText="1"/>
    </xf>
    <xf numFmtId="0" fontId="40" fillId="16" borderId="5" xfId="0" applyFont="1" applyFill="1" applyBorder="1" applyAlignment="1">
      <alignment vertical="center" wrapText="1"/>
    </xf>
    <xf numFmtId="0" fontId="40" fillId="16" borderId="16" xfId="0" applyFont="1" applyFill="1" applyBorder="1" applyAlignment="1">
      <alignment horizontal="left" vertical="center" wrapText="1"/>
    </xf>
    <xf numFmtId="0" fontId="40" fillId="16" borderId="16" xfId="0" applyFont="1" applyFill="1" applyBorder="1" applyAlignment="1">
      <alignment horizontal="left" vertical="center" wrapText="1" readingOrder="1"/>
    </xf>
    <xf numFmtId="0" fontId="40" fillId="5" borderId="2" xfId="1" applyFont="1" applyFill="1" applyBorder="1" applyAlignment="1">
      <alignment horizontal="left" vertical="center" wrapText="1"/>
    </xf>
    <xf numFmtId="0" fontId="40" fillId="5" borderId="0" xfId="0" applyFont="1" applyFill="1" applyAlignment="1">
      <alignment vertical="top"/>
    </xf>
    <xf numFmtId="43" fontId="27" fillId="9" borderId="2" xfId="1" applyNumberFormat="1" applyFont="1" applyFill="1" applyBorder="1" applyAlignment="1">
      <alignment vertical="center" wrapText="1"/>
    </xf>
    <xf numFmtId="43" fontId="3" fillId="8" borderId="2" xfId="1" applyNumberFormat="1" applyFont="1" applyFill="1" applyBorder="1" applyAlignment="1">
      <alignment vertical="center"/>
    </xf>
    <xf numFmtId="0" fontId="4" fillId="17" borderId="2" xfId="2" applyFont="1" applyFill="1" applyBorder="1" applyAlignment="1">
      <alignment horizontal="center" vertical="center" wrapText="1"/>
    </xf>
    <xf numFmtId="43" fontId="2" fillId="8" borderId="2" xfId="1" applyNumberFormat="1" applyFill="1" applyBorder="1" applyAlignment="1">
      <alignment horizontal="center" vertical="center" wrapText="1"/>
    </xf>
    <xf numFmtId="43" fontId="3" fillId="8" borderId="2" xfId="1" applyNumberFormat="1" applyFont="1" applyFill="1" applyBorder="1" applyAlignment="1">
      <alignment horizontal="left" vertical="center"/>
    </xf>
    <xf numFmtId="43" fontId="3" fillId="10" borderId="1" xfId="67" applyFont="1" applyFill="1" applyBorder="1" applyAlignment="1">
      <alignment horizontal="center" vertical="center"/>
    </xf>
    <xf numFmtId="43" fontId="3" fillId="10" borderId="6" xfId="67" applyFont="1" applyFill="1" applyBorder="1" applyAlignment="1">
      <alignment horizontal="center" vertical="center"/>
    </xf>
    <xf numFmtId="43" fontId="3" fillId="10" borderId="7" xfId="67" applyFont="1" applyFill="1" applyBorder="1" applyAlignment="1">
      <alignment horizontal="center" vertical="center"/>
    </xf>
    <xf numFmtId="0" fontId="22" fillId="5" borderId="2" xfId="0" applyFont="1" applyFill="1" applyBorder="1" applyAlignment="1">
      <alignment horizontal="center" vertical="center" wrapText="1"/>
    </xf>
    <xf numFmtId="0" fontId="0" fillId="5" borderId="2" xfId="0" applyFill="1" applyBorder="1" applyAlignment="1">
      <alignment horizontal="left" vertical="center" wrapText="1"/>
    </xf>
    <xf numFmtId="0" fontId="22" fillId="5" borderId="2" xfId="0" applyFont="1" applyFill="1" applyBorder="1" applyAlignment="1">
      <alignment horizontal="center" vertical="center"/>
    </xf>
    <xf numFmtId="169" fontId="22" fillId="5" borderId="2" xfId="0" applyNumberFormat="1" applyFont="1" applyFill="1" applyBorder="1" applyAlignment="1">
      <alignment horizontal="center" vertical="center" wrapText="1"/>
    </xf>
    <xf numFmtId="169" fontId="3" fillId="5" borderId="2" xfId="1" applyNumberFormat="1" applyFont="1" applyFill="1" applyBorder="1" applyAlignment="1">
      <alignment horizontal="center" vertical="center"/>
    </xf>
    <xf numFmtId="43" fontId="34" fillId="5" borderId="1" xfId="88" applyFont="1" applyFill="1" applyBorder="1" applyAlignment="1">
      <alignment vertical="center"/>
    </xf>
    <xf numFmtId="0" fontId="3" fillId="5" borderId="2" xfId="1" applyFont="1" applyFill="1" applyBorder="1" applyAlignment="1">
      <alignment vertical="center"/>
    </xf>
    <xf numFmtId="0" fontId="3" fillId="5" borderId="2" xfId="1" applyFont="1" applyFill="1" applyBorder="1" applyAlignment="1">
      <alignment vertical="center" wrapText="1"/>
    </xf>
    <xf numFmtId="43" fontId="3" fillId="5" borderId="2" xfId="88" applyFont="1" applyFill="1" applyBorder="1" applyAlignment="1">
      <alignment vertical="center"/>
    </xf>
    <xf numFmtId="43" fontId="20" fillId="5" borderId="2" xfId="67" applyFont="1" applyFill="1" applyBorder="1" applyAlignment="1">
      <alignment horizontal="center" vertical="center" wrapText="1"/>
    </xf>
    <xf numFmtId="4" fontId="0" fillId="5" borderId="0" xfId="0" applyNumberFormat="1" applyFill="1" applyAlignment="1">
      <alignment horizontal="center" vertical="center"/>
    </xf>
    <xf numFmtId="43" fontId="3" fillId="16" borderId="2" xfId="67" applyFont="1" applyFill="1" applyBorder="1" applyAlignment="1">
      <alignment vertical="center"/>
    </xf>
    <xf numFmtId="43" fontId="3" fillId="5" borderId="2" xfId="67" applyFont="1" applyFill="1" applyBorder="1" applyAlignment="1">
      <alignment vertical="center"/>
    </xf>
    <xf numFmtId="2" fontId="3" fillId="5" borderId="2" xfId="88" applyNumberFormat="1" applyFont="1" applyFill="1" applyBorder="1" applyAlignment="1">
      <alignment vertical="center"/>
    </xf>
    <xf numFmtId="2" fontId="3" fillId="16" borderId="2" xfId="67" applyNumberFormat="1" applyFont="1" applyFill="1" applyBorder="1" applyAlignment="1">
      <alignment vertical="center"/>
    </xf>
    <xf numFmtId="0" fontId="3" fillId="5" borderId="0" xfId="1" applyFont="1" applyFill="1" applyAlignment="1">
      <alignment vertical="center"/>
    </xf>
    <xf numFmtId="43" fontId="3" fillId="5" borderId="2" xfId="67" applyFont="1" applyFill="1" applyBorder="1" applyAlignment="1">
      <alignment horizontal="center" vertical="center"/>
    </xf>
    <xf numFmtId="0" fontId="0" fillId="5" borderId="2" xfId="0" applyFill="1" applyBorder="1" applyAlignment="1">
      <alignment vertical="top"/>
    </xf>
    <xf numFmtId="43" fontId="34" fillId="5" borderId="2" xfId="67" applyFont="1" applyFill="1" applyBorder="1" applyAlignment="1">
      <alignment vertical="center"/>
    </xf>
    <xf numFmtId="2" fontId="3" fillId="5" borderId="2" xfId="67" applyNumberFormat="1" applyFont="1" applyFill="1" applyBorder="1" applyAlignment="1">
      <alignment vertical="center"/>
    </xf>
    <xf numFmtId="9" fontId="3" fillId="5" borderId="2" xfId="71" applyFont="1" applyFill="1" applyBorder="1" applyAlignment="1">
      <alignment vertical="center"/>
    </xf>
    <xf numFmtId="9" fontId="3" fillId="16" borderId="2" xfId="71" applyFont="1" applyFill="1" applyBorder="1" applyAlignment="1">
      <alignment vertical="center"/>
    </xf>
    <xf numFmtId="43" fontId="3" fillId="5" borderId="5" xfId="67" applyFont="1" applyFill="1" applyBorder="1" applyAlignment="1">
      <alignment vertical="center"/>
    </xf>
    <xf numFmtId="0" fontId="22" fillId="5" borderId="7" xfId="0" applyFont="1" applyFill="1" applyBorder="1" applyAlignment="1">
      <alignment horizontal="center" vertical="center" wrapText="1"/>
    </xf>
    <xf numFmtId="0" fontId="0" fillId="5" borderId="0" xfId="0" applyFill="1" applyAlignment="1">
      <alignment horizontal="left" vertical="center" wrapText="1"/>
    </xf>
    <xf numFmtId="0" fontId="22" fillId="5" borderId="6" xfId="0" applyFont="1" applyFill="1" applyBorder="1" applyAlignment="1">
      <alignment horizontal="center" vertical="center"/>
    </xf>
    <xf numFmtId="0" fontId="22" fillId="5" borderId="1" xfId="0" applyFont="1" applyFill="1" applyBorder="1" applyAlignment="1">
      <alignment horizontal="center" vertical="center" wrapText="1"/>
    </xf>
    <xf numFmtId="169" fontId="22" fillId="5" borderId="6" xfId="0" applyNumberFormat="1" applyFont="1" applyFill="1" applyBorder="1" applyAlignment="1">
      <alignment horizontal="center" vertical="center" wrapText="1"/>
    </xf>
    <xf numFmtId="169" fontId="3" fillId="5" borderId="6" xfId="1" applyNumberFormat="1" applyFont="1" applyFill="1" applyBorder="1" applyAlignment="1">
      <alignment horizontal="center" vertical="center"/>
    </xf>
    <xf numFmtId="43" fontId="34" fillId="5" borderId="6" xfId="67" applyFont="1" applyFill="1" applyBorder="1" applyAlignment="1">
      <alignment vertical="center"/>
    </xf>
    <xf numFmtId="0" fontId="22" fillId="5" borderId="6" xfId="0" applyFont="1" applyFill="1" applyBorder="1" applyAlignment="1">
      <alignment horizontal="center" vertical="center" wrapText="1"/>
    </xf>
    <xf numFmtId="0" fontId="3" fillId="5" borderId="6" xfId="1" applyFont="1" applyFill="1" applyBorder="1" applyAlignment="1">
      <alignment vertical="center"/>
    </xf>
    <xf numFmtId="169" fontId="3" fillId="5" borderId="7" xfId="1" applyNumberFormat="1" applyFont="1" applyFill="1" applyBorder="1" applyAlignment="1">
      <alignment horizontal="center" vertical="center"/>
    </xf>
    <xf numFmtId="43" fontId="34" fillId="5" borderId="1" xfId="67" applyFont="1" applyFill="1" applyBorder="1" applyAlignment="1">
      <alignment vertical="center"/>
    </xf>
    <xf numFmtId="4" fontId="0" fillId="5" borderId="2" xfId="0" applyNumberFormat="1" applyFill="1" applyBorder="1" applyAlignment="1">
      <alignment horizontal="right" vertical="top"/>
    </xf>
    <xf numFmtId="4" fontId="19" fillId="16" borderId="2" xfId="0" applyNumberFormat="1" applyFont="1" applyFill="1" applyBorder="1" applyAlignment="1">
      <alignment horizontal="right" vertical="top"/>
    </xf>
    <xf numFmtId="0" fontId="34" fillId="5" borderId="14" xfId="0" applyFont="1" applyFill="1" applyBorder="1" applyAlignment="1">
      <alignment horizontal="center" vertical="center"/>
    </xf>
    <xf numFmtId="0" fontId="34" fillId="16" borderId="14" xfId="0" applyFont="1" applyFill="1" applyBorder="1" applyAlignment="1">
      <alignment horizontal="center" vertical="center"/>
    </xf>
    <xf numFmtId="0" fontId="34" fillId="16" borderId="15" xfId="0" applyFont="1" applyFill="1" applyBorder="1" applyAlignment="1">
      <alignment horizontal="center" vertical="center"/>
    </xf>
    <xf numFmtId="0" fontId="34" fillId="5" borderId="2" xfId="0" applyFont="1" applyFill="1" applyBorder="1" applyAlignment="1">
      <alignment horizontal="center" vertical="center"/>
    </xf>
    <xf numFmtId="0" fontId="52" fillId="16" borderId="14" xfId="0" applyFont="1" applyFill="1" applyBorder="1" applyAlignment="1">
      <alignment horizontal="center" vertical="center" wrapText="1" readingOrder="1"/>
    </xf>
    <xf numFmtId="0" fontId="53" fillId="16" borderId="14" xfId="0" applyFont="1" applyFill="1" applyBorder="1" applyAlignment="1">
      <alignment horizontal="center" vertical="center" wrapText="1" readingOrder="1"/>
    </xf>
    <xf numFmtId="0" fontId="53" fillId="16" borderId="2" xfId="0" applyFont="1" applyFill="1" applyBorder="1" applyAlignment="1">
      <alignment horizontal="center" vertical="center" wrapText="1" readingOrder="1"/>
    </xf>
    <xf numFmtId="0" fontId="53" fillId="16" borderId="0" xfId="0" applyFont="1" applyFill="1" applyAlignment="1">
      <alignment horizontal="center" vertical="center" wrapText="1" readingOrder="1"/>
    </xf>
    <xf numFmtId="43" fontId="21" fillId="5" borderId="2" xfId="88" applyFont="1" applyFill="1" applyBorder="1" applyAlignment="1">
      <alignment vertical="center" wrapText="1"/>
    </xf>
    <xf numFmtId="43" fontId="3" fillId="5" borderId="13" xfId="88" applyFont="1" applyFill="1" applyBorder="1" applyAlignment="1">
      <alignment horizontal="left" vertical="top"/>
    </xf>
    <xf numFmtId="4" fontId="0" fillId="5" borderId="0" xfId="0" applyNumberFormat="1" applyFill="1" applyAlignment="1">
      <alignment horizontal="right" vertical="top"/>
    </xf>
    <xf numFmtId="43" fontId="3" fillId="5" borderId="13" xfId="88" applyFont="1" applyFill="1" applyBorder="1" applyAlignment="1">
      <alignment vertical="top"/>
    </xf>
    <xf numFmtId="43" fontId="3" fillId="5" borderId="5" xfId="88" applyFont="1" applyFill="1" applyBorder="1" applyAlignment="1">
      <alignment vertical="top"/>
    </xf>
    <xf numFmtId="169" fontId="20" fillId="10" borderId="2" xfId="0" applyNumberFormat="1" applyFont="1" applyFill="1" applyBorder="1" applyAlignment="1">
      <alignment horizontal="center" vertical="center" wrapText="1"/>
    </xf>
    <xf numFmtId="43" fontId="20" fillId="10" borderId="2" xfId="67" applyFont="1" applyFill="1" applyBorder="1" applyAlignment="1">
      <alignment vertical="center" wrapText="1"/>
    </xf>
    <xf numFmtId="164" fontId="20" fillId="10" borderId="2" xfId="7" applyFont="1" applyFill="1" applyBorder="1" applyAlignment="1">
      <alignment horizontal="center" vertical="center" wrapText="1"/>
    </xf>
    <xf numFmtId="43" fontId="46" fillId="18" borderId="2" xfId="67" applyFont="1" applyFill="1" applyBorder="1" applyAlignment="1">
      <alignment horizontal="center" vertical="center" wrapText="1"/>
    </xf>
    <xf numFmtId="2" fontId="3" fillId="18" borderId="2" xfId="67" applyNumberFormat="1" applyFont="1" applyFill="1" applyBorder="1" applyAlignment="1">
      <alignment vertical="center"/>
    </xf>
    <xf numFmtId="0" fontId="3" fillId="10" borderId="0" xfId="1" applyFont="1" applyFill="1" applyAlignment="1">
      <alignment horizontal="center" vertical="center"/>
    </xf>
    <xf numFmtId="0" fontId="3" fillId="10" borderId="0" xfId="1" applyFont="1" applyFill="1" applyAlignment="1">
      <alignment horizontal="left" vertical="center"/>
    </xf>
    <xf numFmtId="0" fontId="3" fillId="10" borderId="0" xfId="1" applyFont="1" applyFill="1" applyAlignment="1">
      <alignment vertical="center"/>
    </xf>
    <xf numFmtId="0" fontId="21" fillId="10" borderId="2" xfId="0" applyFont="1" applyFill="1" applyBorder="1" applyAlignment="1">
      <alignment horizontal="center" vertical="center" wrapText="1"/>
    </xf>
    <xf numFmtId="169" fontId="22" fillId="10" borderId="2" xfId="0" applyNumberFormat="1" applyFont="1" applyFill="1" applyBorder="1" applyAlignment="1">
      <alignment horizontal="center" vertical="center" wrapText="1"/>
    </xf>
    <xf numFmtId="43" fontId="21" fillId="10" borderId="2" xfId="67" applyFont="1" applyFill="1" applyBorder="1" applyAlignment="1">
      <alignment vertical="center" wrapText="1"/>
    </xf>
    <xf numFmtId="43" fontId="3" fillId="18" borderId="2" xfId="67" applyFont="1" applyFill="1" applyBorder="1" applyAlignment="1">
      <alignment vertical="center"/>
    </xf>
    <xf numFmtId="43" fontId="21" fillId="10" borderId="2" xfId="67" applyFont="1" applyFill="1" applyBorder="1" applyAlignment="1">
      <alignment horizontal="right" vertical="center" wrapText="1"/>
    </xf>
    <xf numFmtId="0" fontId="22" fillId="10" borderId="2" xfId="0" applyFont="1" applyFill="1" applyBorder="1" applyAlignment="1">
      <alignment horizontal="center" vertical="center"/>
    </xf>
    <xf numFmtId="0" fontId="47" fillId="10" borderId="2" xfId="0" applyFont="1" applyFill="1" applyBorder="1" applyAlignment="1" applyProtection="1">
      <alignment horizontal="left" vertical="center" wrapText="1"/>
      <protection locked="0"/>
    </xf>
    <xf numFmtId="0" fontId="48" fillId="10" borderId="2" xfId="0" applyFont="1" applyFill="1" applyBorder="1" applyAlignment="1">
      <alignment horizontal="left" vertical="center" wrapText="1"/>
    </xf>
    <xf numFmtId="0" fontId="22" fillId="5" borderId="2" xfId="0" applyFont="1" applyFill="1" applyBorder="1" applyAlignment="1">
      <alignment horizontal="left" vertical="center" wrapText="1" indent="2"/>
    </xf>
    <xf numFmtId="43" fontId="21" fillId="5" borderId="2" xfId="67" applyFont="1" applyFill="1" applyBorder="1" applyAlignment="1">
      <alignment vertical="center" wrapText="1"/>
    </xf>
    <xf numFmtId="164" fontId="21" fillId="5" borderId="2" xfId="7" applyFont="1" applyFill="1" applyBorder="1" applyAlignment="1">
      <alignment horizontal="right" vertical="center" wrapText="1"/>
    </xf>
    <xf numFmtId="169" fontId="30" fillId="5" borderId="2" xfId="1" applyNumberFormat="1" applyFont="1" applyFill="1" applyBorder="1" applyAlignment="1">
      <alignment horizontal="center" vertical="center"/>
    </xf>
    <xf numFmtId="0" fontId="48" fillId="5" borderId="2" xfId="0" applyFont="1" applyFill="1" applyBorder="1" applyAlignment="1">
      <alignment horizontal="left" vertical="center" wrapText="1"/>
    </xf>
    <xf numFmtId="0" fontId="22" fillId="19" borderId="2" xfId="0" applyFont="1" applyFill="1" applyBorder="1" applyAlignment="1">
      <alignment horizontal="center" vertical="center" wrapText="1"/>
    </xf>
    <xf numFmtId="0" fontId="22" fillId="19" borderId="2" xfId="0" applyFont="1" applyFill="1" applyBorder="1" applyAlignment="1">
      <alignment horizontal="center" vertical="center"/>
    </xf>
    <xf numFmtId="169" fontId="3" fillId="19" borderId="2" xfId="1" applyNumberFormat="1" applyFont="1" applyFill="1" applyBorder="1" applyAlignment="1">
      <alignment horizontal="center" vertical="center"/>
    </xf>
    <xf numFmtId="0" fontId="3" fillId="19" borderId="2" xfId="1" applyFont="1" applyFill="1" applyBorder="1" applyAlignment="1">
      <alignment vertical="center"/>
    </xf>
    <xf numFmtId="43" fontId="3" fillId="19" borderId="2" xfId="67" applyFont="1" applyFill="1" applyBorder="1" applyAlignment="1">
      <alignment vertical="center"/>
    </xf>
    <xf numFmtId="43" fontId="20" fillId="19" borderId="2" xfId="67" applyFont="1" applyFill="1" applyBorder="1" applyAlignment="1">
      <alignment horizontal="center" vertical="center" wrapText="1"/>
    </xf>
    <xf numFmtId="2" fontId="3" fillId="19" borderId="2" xfId="67" applyNumberFormat="1" applyFont="1" applyFill="1" applyBorder="1" applyAlignment="1">
      <alignment vertical="center"/>
    </xf>
    <xf numFmtId="2" fontId="3" fillId="20" borderId="2" xfId="67" applyNumberFormat="1" applyFont="1" applyFill="1" applyBorder="1" applyAlignment="1">
      <alignment vertical="center"/>
    </xf>
    <xf numFmtId="0" fontId="3" fillId="19" borderId="2" xfId="1" applyFont="1" applyFill="1" applyBorder="1" applyAlignment="1">
      <alignment vertical="center" wrapText="1"/>
    </xf>
    <xf numFmtId="0" fontId="20" fillId="5" borderId="2" xfId="0" applyFont="1" applyFill="1" applyBorder="1" applyAlignment="1">
      <alignment horizontal="center" vertical="center" wrapText="1"/>
    </xf>
    <xf numFmtId="0" fontId="20" fillId="5" borderId="2" xfId="0" applyFont="1" applyFill="1" applyBorder="1" applyAlignment="1">
      <alignment vertical="center" wrapText="1"/>
    </xf>
    <xf numFmtId="169" fontId="20" fillId="5" borderId="2" xfId="0" applyNumberFormat="1" applyFont="1" applyFill="1" applyBorder="1" applyAlignment="1">
      <alignment horizontal="center" vertical="center" wrapText="1"/>
    </xf>
    <xf numFmtId="43" fontId="20" fillId="5" borderId="2" xfId="67" applyFont="1" applyFill="1" applyBorder="1" applyAlignment="1">
      <alignment vertical="center" wrapText="1"/>
    </xf>
    <xf numFmtId="164" fontId="20" fillId="5" borderId="2" xfId="7" applyFont="1" applyFill="1" applyBorder="1" applyAlignment="1">
      <alignment horizontal="center" vertical="center" wrapText="1"/>
    </xf>
    <xf numFmtId="43" fontId="46" fillId="16" borderId="2" xfId="67" applyFont="1" applyFill="1" applyBorder="1" applyAlignment="1">
      <alignment horizontal="center" vertical="center" wrapText="1"/>
    </xf>
    <xf numFmtId="0" fontId="3" fillId="5" borderId="2" xfId="1" applyFont="1" applyFill="1" applyBorder="1" applyAlignment="1">
      <alignment horizontal="center" vertical="center"/>
    </xf>
    <xf numFmtId="0" fontId="3" fillId="5" borderId="2" xfId="1" applyFont="1" applyFill="1" applyBorder="1" applyAlignment="1">
      <alignment horizontal="left" vertical="center" wrapText="1"/>
    </xf>
    <xf numFmtId="4" fontId="0" fillId="5" borderId="2" xfId="0" applyNumberFormat="1" applyFill="1" applyBorder="1" applyAlignment="1">
      <alignment horizontal="center" vertical="center"/>
    </xf>
    <xf numFmtId="0" fontId="21" fillId="5" borderId="2" xfId="0" applyFont="1" applyFill="1" applyBorder="1" applyAlignment="1">
      <alignment horizontal="center" vertical="center" wrapText="1"/>
    </xf>
    <xf numFmtId="0" fontId="21" fillId="5" borderId="2" xfId="0" applyFont="1" applyFill="1" applyBorder="1" applyAlignment="1">
      <alignment horizontal="left" vertical="center" wrapText="1" indent="2"/>
    </xf>
    <xf numFmtId="0" fontId="20" fillId="19" borderId="2" xfId="0" applyFont="1" applyFill="1" applyBorder="1" applyAlignment="1">
      <alignment horizontal="center" vertical="center" wrapText="1"/>
    </xf>
    <xf numFmtId="0" fontId="20" fillId="19" borderId="2" xfId="0" applyFont="1" applyFill="1" applyBorder="1" applyAlignment="1">
      <alignment vertical="center" wrapText="1"/>
    </xf>
    <xf numFmtId="169" fontId="20" fillId="19" borderId="2" xfId="0" applyNumberFormat="1" applyFont="1" applyFill="1" applyBorder="1" applyAlignment="1">
      <alignment horizontal="center" vertical="center" wrapText="1"/>
    </xf>
    <xf numFmtId="43" fontId="20" fillId="19" borderId="2" xfId="67" applyFont="1" applyFill="1" applyBorder="1" applyAlignment="1">
      <alignment vertical="center" wrapText="1"/>
    </xf>
    <xf numFmtId="43" fontId="46" fillId="20" borderId="2" xfId="67" applyFont="1" applyFill="1" applyBorder="1" applyAlignment="1">
      <alignment horizontal="center" vertical="center" wrapText="1"/>
    </xf>
    <xf numFmtId="0" fontId="3" fillId="19" borderId="2" xfId="1" applyFont="1" applyFill="1" applyBorder="1" applyAlignment="1">
      <alignment horizontal="center" vertical="center"/>
    </xf>
    <xf numFmtId="43" fontId="22" fillId="10" borderId="2" xfId="67" applyFont="1" applyFill="1" applyBorder="1" applyAlignment="1">
      <alignment vertical="center" wrapText="1"/>
    </xf>
    <xf numFmtId="164" fontId="22" fillId="10" borderId="2" xfId="7" applyFont="1" applyFill="1" applyBorder="1" applyAlignment="1">
      <alignment vertical="center" wrapText="1"/>
    </xf>
    <xf numFmtId="0" fontId="35" fillId="5" borderId="2" xfId="0" applyFont="1" applyFill="1" applyBorder="1" applyAlignment="1">
      <alignment horizontal="left" vertical="center" wrapText="1" indent="2"/>
    </xf>
    <xf numFmtId="43" fontId="22" fillId="5" borderId="2" xfId="67" applyFont="1" applyFill="1" applyBorder="1" applyAlignment="1">
      <alignment vertical="center" wrapText="1"/>
    </xf>
    <xf numFmtId="164" fontId="22" fillId="5" borderId="2" xfId="7" applyFont="1" applyFill="1" applyBorder="1" applyAlignment="1">
      <alignment vertical="center" wrapText="1"/>
    </xf>
    <xf numFmtId="4" fontId="19" fillId="16" borderId="0" xfId="0" applyNumberFormat="1" applyFont="1" applyFill="1" applyAlignment="1">
      <alignment horizontal="center" vertical="center"/>
    </xf>
    <xf numFmtId="0" fontId="3" fillId="19" borderId="0" xfId="1" applyFont="1" applyFill="1" applyAlignment="1">
      <alignment vertical="center"/>
    </xf>
    <xf numFmtId="164" fontId="22" fillId="5" borderId="2" xfId="72" applyFont="1" applyFill="1" applyBorder="1" applyAlignment="1">
      <alignment vertical="center" wrapText="1"/>
    </xf>
    <xf numFmtId="14" fontId="30" fillId="5" borderId="2" xfId="1" applyNumberFormat="1" applyFont="1" applyFill="1" applyBorder="1" applyAlignment="1">
      <alignment horizontal="center" vertical="center"/>
    </xf>
    <xf numFmtId="0" fontId="22" fillId="5" borderId="2" xfId="0" applyFont="1" applyFill="1" applyBorder="1" applyAlignment="1">
      <alignment horizontal="left" wrapText="1" indent="2"/>
    </xf>
    <xf numFmtId="0" fontId="33" fillId="5" borderId="1" xfId="0" applyFont="1" applyFill="1" applyBorder="1" applyAlignment="1">
      <alignment horizontal="left" vertical="center" wrapText="1" indent="2"/>
    </xf>
    <xf numFmtId="0" fontId="3" fillId="16" borderId="2" xfId="1" applyFont="1" applyFill="1" applyBorder="1" applyAlignment="1">
      <alignment vertical="center"/>
    </xf>
    <xf numFmtId="0" fontId="3" fillId="20" borderId="2" xfId="1" applyFont="1" applyFill="1" applyBorder="1" applyAlignment="1">
      <alignment vertical="center"/>
    </xf>
    <xf numFmtId="0" fontId="33" fillId="10" borderId="1" xfId="0" applyFont="1" applyFill="1" applyBorder="1" applyAlignment="1">
      <alignment horizontal="left" vertical="center" wrapText="1" indent="2"/>
    </xf>
    <xf numFmtId="0" fontId="3" fillId="18" borderId="2" xfId="1" applyFont="1" applyFill="1" applyBorder="1" applyAlignment="1">
      <alignment vertical="center"/>
    </xf>
    <xf numFmtId="2" fontId="3" fillId="5" borderId="2" xfId="1" applyNumberFormat="1" applyFont="1" applyFill="1" applyBorder="1" applyAlignment="1">
      <alignment vertical="center"/>
    </xf>
    <xf numFmtId="2" fontId="3" fillId="16" borderId="2" xfId="1" applyNumberFormat="1" applyFont="1" applyFill="1" applyBorder="1" applyAlignment="1">
      <alignment horizontal="center" vertical="center"/>
    </xf>
    <xf numFmtId="2" fontId="3" fillId="5" borderId="2" xfId="1" applyNumberFormat="1" applyFont="1" applyFill="1" applyBorder="1" applyAlignment="1">
      <alignment horizontal="center" vertical="center"/>
    </xf>
    <xf numFmtId="169" fontId="21" fillId="5" borderId="2" xfId="0" applyNumberFormat="1" applyFont="1" applyFill="1" applyBorder="1" applyAlignment="1">
      <alignment horizontal="center" vertical="center" wrapText="1"/>
    </xf>
    <xf numFmtId="164" fontId="22" fillId="5" borderId="2" xfId="7" applyFont="1" applyFill="1" applyBorder="1" applyAlignment="1">
      <alignment horizontal="left" vertical="center" wrapText="1"/>
    </xf>
    <xf numFmtId="0" fontId="43" fillId="10" borderId="2" xfId="0" applyFont="1" applyFill="1" applyBorder="1" applyAlignment="1">
      <alignment horizontal="center" vertical="center" wrapText="1"/>
    </xf>
    <xf numFmtId="164" fontId="43" fillId="10" borderId="2" xfId="7" applyFont="1" applyFill="1" applyBorder="1" applyAlignment="1">
      <alignment horizontal="center" vertical="center" wrapText="1"/>
    </xf>
    <xf numFmtId="9" fontId="21" fillId="18" borderId="2" xfId="71" applyFont="1" applyFill="1" applyBorder="1" applyAlignment="1">
      <alignment vertical="center"/>
    </xf>
    <xf numFmtId="0" fontId="40" fillId="10" borderId="0" xfId="1" applyFont="1" applyFill="1" applyAlignment="1">
      <alignment vertical="center"/>
    </xf>
    <xf numFmtId="0" fontId="45" fillId="10" borderId="2" xfId="0" applyFont="1" applyFill="1" applyBorder="1" applyAlignment="1">
      <alignment horizontal="center" vertical="center" wrapText="1"/>
    </xf>
    <xf numFmtId="0" fontId="45" fillId="10" borderId="2" xfId="0" applyFont="1" applyFill="1" applyBorder="1" applyAlignment="1">
      <alignment horizontal="left" vertical="center" wrapText="1" indent="2"/>
    </xf>
    <xf numFmtId="0" fontId="45" fillId="10" borderId="2" xfId="0" applyFont="1" applyFill="1" applyBorder="1" applyAlignment="1">
      <alignment horizontal="center" vertical="center"/>
    </xf>
    <xf numFmtId="169" fontId="45" fillId="10" borderId="2" xfId="0" applyNumberFormat="1" applyFont="1" applyFill="1" applyBorder="1" applyAlignment="1">
      <alignment horizontal="center" vertical="center" wrapText="1"/>
    </xf>
    <xf numFmtId="43" fontId="21" fillId="18" borderId="2" xfId="67" applyFont="1" applyFill="1" applyBorder="1" applyAlignment="1">
      <alignment vertical="center"/>
    </xf>
    <xf numFmtId="0" fontId="42" fillId="5" borderId="1" xfId="0" applyFont="1" applyFill="1" applyBorder="1" applyAlignment="1">
      <alignment horizontal="left" vertical="center" wrapText="1" indent="2"/>
    </xf>
    <xf numFmtId="43" fontId="49" fillId="5" borderId="2" xfId="67" applyFont="1" applyFill="1" applyBorder="1" applyAlignment="1">
      <alignment horizontal="center" vertical="center" wrapText="1"/>
    </xf>
    <xf numFmtId="0" fontId="41" fillId="5" borderId="1" xfId="0" applyFont="1" applyFill="1" applyBorder="1" applyAlignment="1">
      <alignment horizontal="left" vertical="center" wrapText="1" indent="2"/>
    </xf>
    <xf numFmtId="0" fontId="41" fillId="19" borderId="1" xfId="0" applyFont="1" applyFill="1" applyBorder="1" applyAlignment="1">
      <alignment horizontal="left" vertical="center" wrapText="1" indent="2"/>
    </xf>
    <xf numFmtId="43" fontId="3" fillId="5" borderId="0" xfId="67" applyFont="1" applyFill="1" applyBorder="1" applyAlignment="1">
      <alignment vertical="center"/>
    </xf>
    <xf numFmtId="0" fontId="48" fillId="5" borderId="2" xfId="0" applyFont="1" applyFill="1" applyBorder="1" applyAlignment="1">
      <alignment vertical="center" wrapText="1"/>
    </xf>
    <xf numFmtId="0" fontId="3" fillId="5" borderId="0" xfId="1" applyFont="1" applyFill="1" applyAlignment="1">
      <alignment vertical="center" wrapText="1"/>
    </xf>
    <xf numFmtId="0" fontId="51" fillId="5" borderId="2" xfId="0" applyFont="1" applyFill="1" applyBorder="1" applyAlignment="1">
      <alignment vertical="center" wrapText="1"/>
    </xf>
    <xf numFmtId="0" fontId="3" fillId="5" borderId="0" xfId="1" applyFont="1" applyFill="1" applyAlignment="1">
      <alignment horizontal="center" vertical="center"/>
    </xf>
    <xf numFmtId="0" fontId="33" fillId="5" borderId="2" xfId="0" applyFont="1" applyFill="1" applyBorder="1" applyAlignment="1">
      <alignment vertical="center" wrapText="1"/>
    </xf>
    <xf numFmtId="43" fontId="33" fillId="5" borderId="2" xfId="67" applyFont="1" applyFill="1" applyBorder="1" applyAlignment="1">
      <alignment vertical="center"/>
    </xf>
    <xf numFmtId="43" fontId="20" fillId="5" borderId="2" xfId="0" applyNumberFormat="1" applyFont="1" applyFill="1" applyBorder="1" applyAlignment="1">
      <alignment horizontal="center" vertical="center" wrapText="1"/>
    </xf>
    <xf numFmtId="0" fontId="20" fillId="5" borderId="2" xfId="0" applyFont="1" applyFill="1" applyBorder="1" applyAlignment="1">
      <alignment horizontal="left" vertical="center" wrapText="1"/>
    </xf>
    <xf numFmtId="0" fontId="3" fillId="10" borderId="2" xfId="1" applyFont="1" applyFill="1" applyBorder="1"/>
    <xf numFmtId="164" fontId="3" fillId="10" borderId="2" xfId="1" applyNumberFormat="1" applyFont="1" applyFill="1" applyBorder="1"/>
    <xf numFmtId="0" fontId="4" fillId="10" borderId="2" xfId="1" applyFont="1" applyFill="1" applyBorder="1"/>
    <xf numFmtId="0" fontId="44" fillId="8" borderId="2" xfId="1" applyFont="1" applyFill="1" applyBorder="1" applyAlignment="1">
      <alignment vertical="center"/>
    </xf>
    <xf numFmtId="0" fontId="36" fillId="0" borderId="2" xfId="1" applyFont="1" applyBorder="1" applyAlignment="1">
      <alignment horizontal="left" vertical="center" wrapText="1"/>
    </xf>
    <xf numFmtId="0" fontId="45" fillId="0" borderId="2" xfId="0" applyFont="1" applyBorder="1" applyAlignment="1" applyProtection="1">
      <alignment horizontal="center" vertical="center" wrapText="1"/>
      <protection locked="0"/>
    </xf>
    <xf numFmtId="0" fontId="55" fillId="8" borderId="2" xfId="1" applyFont="1" applyFill="1" applyBorder="1" applyAlignment="1">
      <alignment vertical="center" wrapText="1"/>
    </xf>
    <xf numFmtId="0" fontId="55" fillId="0" borderId="2" xfId="1" applyFont="1" applyBorder="1" applyAlignment="1">
      <alignment vertical="center" wrapText="1"/>
    </xf>
    <xf numFmtId="0" fontId="3" fillId="9" borderId="2" xfId="1" applyFont="1" applyFill="1" applyBorder="1" applyAlignment="1">
      <alignment vertical="center" wrapText="1"/>
    </xf>
    <xf numFmtId="0" fontId="31" fillId="9" borderId="2" xfId="1" applyFont="1" applyFill="1" applyBorder="1" applyAlignment="1">
      <alignment vertical="center" wrapText="1"/>
    </xf>
    <xf numFmtId="0" fontId="4" fillId="2" borderId="2" xfId="2" applyFont="1" applyFill="1" applyBorder="1" applyAlignment="1">
      <alignment horizontal="center" vertical="center" wrapText="1"/>
    </xf>
    <xf numFmtId="0" fontId="2" fillId="0" borderId="2" xfId="1" applyBorder="1" applyAlignment="1">
      <alignment horizontal="center" vertical="center" wrapText="1"/>
    </xf>
    <xf numFmtId="0" fontId="4" fillId="2" borderId="1" xfId="2" applyFont="1" applyFill="1" applyBorder="1" applyAlignment="1">
      <alignment horizontal="center" vertical="center" wrapText="1"/>
    </xf>
    <xf numFmtId="0" fontId="4" fillId="2" borderId="6" xfId="2" applyFont="1" applyFill="1" applyBorder="1" applyAlignment="1">
      <alignment horizontal="center" vertical="center" wrapText="1"/>
    </xf>
    <xf numFmtId="0" fontId="2" fillId="0" borderId="7" xfId="1" applyBorder="1" applyAlignment="1">
      <alignment horizontal="center" vertical="center" wrapText="1"/>
    </xf>
    <xf numFmtId="0" fontId="4" fillId="2" borderId="2" xfId="2" applyFont="1" applyFill="1" applyBorder="1" applyAlignment="1">
      <alignment horizontal="center" vertical="center"/>
    </xf>
    <xf numFmtId="0" fontId="2" fillId="0" borderId="2" xfId="1" applyBorder="1" applyAlignment="1">
      <alignment horizontal="center" vertical="center"/>
    </xf>
    <xf numFmtId="0" fontId="4" fillId="3" borderId="3" xfId="2" applyFont="1" applyFill="1" applyBorder="1" applyAlignment="1">
      <alignment horizontal="center" vertical="center" wrapText="1"/>
    </xf>
    <xf numFmtId="0" fontId="4" fillId="3" borderId="4" xfId="2" applyFont="1" applyFill="1" applyBorder="1" applyAlignment="1">
      <alignment horizontal="center" vertical="center" wrapText="1"/>
    </xf>
    <xf numFmtId="0" fontId="4" fillId="3" borderId="5" xfId="2" applyFont="1" applyFill="1" applyBorder="1" applyAlignment="1">
      <alignment horizontal="center" vertical="center" wrapText="1"/>
    </xf>
    <xf numFmtId="168" fontId="4" fillId="2" borderId="2" xfId="67" applyNumberFormat="1" applyFont="1" applyFill="1" applyBorder="1" applyAlignment="1">
      <alignment horizontal="center" vertical="center" wrapText="1"/>
    </xf>
    <xf numFmtId="43" fontId="4" fillId="2" borderId="2" xfId="67" applyFont="1" applyFill="1" applyBorder="1" applyAlignment="1">
      <alignment horizontal="center" vertical="center" wrapText="1"/>
    </xf>
    <xf numFmtId="169" fontId="4" fillId="2" borderId="2" xfId="67" applyNumberFormat="1" applyFont="1" applyFill="1" applyBorder="1" applyAlignment="1">
      <alignment horizontal="center" vertical="center" wrapText="1"/>
    </xf>
    <xf numFmtId="0" fontId="4" fillId="2" borderId="2" xfId="1" applyFont="1" applyFill="1" applyBorder="1" applyAlignment="1">
      <alignment horizontal="center" vertical="center" wrapText="1"/>
    </xf>
    <xf numFmtId="169" fontId="4" fillId="2" borderId="2" xfId="1" applyNumberFormat="1" applyFont="1" applyFill="1" applyBorder="1" applyAlignment="1">
      <alignment horizontal="center" vertical="center" wrapText="1"/>
    </xf>
    <xf numFmtId="169" fontId="4" fillId="2" borderId="2" xfId="1" applyNumberFormat="1" applyFont="1" applyFill="1" applyBorder="1" applyAlignment="1">
      <alignment horizontal="center" vertical="center"/>
    </xf>
    <xf numFmtId="0" fontId="4" fillId="2" borderId="2" xfId="1" applyFont="1" applyFill="1" applyBorder="1" applyAlignment="1">
      <alignment horizontal="center" vertical="center"/>
    </xf>
    <xf numFmtId="0" fontId="8" fillId="2" borderId="2" xfId="1" applyFont="1" applyFill="1" applyBorder="1" applyAlignment="1">
      <alignment horizontal="center" vertical="center" wrapText="1"/>
    </xf>
    <xf numFmtId="43" fontId="3" fillId="10" borderId="1" xfId="67" applyFont="1" applyFill="1" applyBorder="1" applyAlignment="1">
      <alignment horizontal="center" vertical="center"/>
    </xf>
    <xf numFmtId="43" fontId="3" fillId="10" borderId="6" xfId="67" applyFont="1" applyFill="1" applyBorder="1" applyAlignment="1">
      <alignment horizontal="center" vertical="center"/>
    </xf>
    <xf numFmtId="43" fontId="3" fillId="10" borderId="7" xfId="67" applyFont="1" applyFill="1" applyBorder="1" applyAlignment="1">
      <alignment horizontal="center" vertical="center"/>
    </xf>
    <xf numFmtId="0" fontId="4" fillId="8" borderId="2" xfId="1" applyFont="1" applyFill="1" applyBorder="1" applyAlignment="1">
      <alignment horizontal="center" vertical="center" wrapText="1"/>
    </xf>
    <xf numFmtId="2" fontId="4" fillId="2" borderId="2" xfId="67" applyNumberFormat="1" applyFont="1" applyFill="1" applyBorder="1" applyAlignment="1">
      <alignment horizontal="center" vertical="center" wrapText="1"/>
    </xf>
    <xf numFmtId="43" fontId="29" fillId="2" borderId="1" xfId="67" applyFont="1" applyFill="1" applyBorder="1" applyAlignment="1">
      <alignment horizontal="center" vertical="center" wrapText="1"/>
    </xf>
    <xf numFmtId="43" fontId="29" fillId="2" borderId="6" xfId="67" applyFont="1" applyFill="1" applyBorder="1" applyAlignment="1">
      <alignment horizontal="center" vertical="center" wrapText="1"/>
    </xf>
    <xf numFmtId="43" fontId="29" fillId="2" borderId="7" xfId="67" applyFont="1" applyFill="1" applyBorder="1" applyAlignment="1">
      <alignment horizontal="center" vertical="center" wrapText="1"/>
    </xf>
    <xf numFmtId="0" fontId="29" fillId="2" borderId="1" xfId="1" applyFont="1" applyFill="1" applyBorder="1" applyAlignment="1">
      <alignment horizontal="center" vertical="center" wrapText="1"/>
    </xf>
    <xf numFmtId="0" fontId="29" fillId="2" borderId="6" xfId="1" applyFont="1" applyFill="1" applyBorder="1" applyAlignment="1">
      <alignment horizontal="center" vertical="center" wrapText="1"/>
    </xf>
    <xf numFmtId="0" fontId="29" fillId="2" borderId="7" xfId="1" applyFont="1" applyFill="1" applyBorder="1" applyAlignment="1">
      <alignment horizontal="center" vertical="center" wrapText="1"/>
    </xf>
    <xf numFmtId="43" fontId="4" fillId="2" borderId="2" xfId="67" applyFont="1" applyFill="1" applyBorder="1" applyAlignment="1">
      <alignment vertical="center" wrapText="1"/>
    </xf>
  </cellXfs>
  <cellStyles count="90">
    <cellStyle name="Body" xfId="4"/>
    <cellStyle name="Comma" xfId="67" builtinId="3"/>
    <cellStyle name="Comma  - Style1" xfId="5"/>
    <cellStyle name="Comma 10" xfId="89"/>
    <cellStyle name="Comma 10 2" xfId="72"/>
    <cellStyle name="Comma 10 2 2" xfId="87"/>
    <cellStyle name="Comma 11" xfId="84"/>
    <cellStyle name="Comma 11 2" xfId="6"/>
    <cellStyle name="Comma 11 2 2" xfId="73"/>
    <cellStyle name="Comma 12" xfId="88"/>
    <cellStyle name="Comma 2" xfId="7"/>
    <cellStyle name="Comma 2 2" xfId="8"/>
    <cellStyle name="Comma 2 2 2" xfId="9"/>
    <cellStyle name="Comma 2 2 3" xfId="75"/>
    <cellStyle name="Comma 2 3" xfId="10"/>
    <cellStyle name="Comma 2 3 2" xfId="76"/>
    <cellStyle name="Comma 2 4" xfId="11"/>
    <cellStyle name="Comma 2 5" xfId="74"/>
    <cellStyle name="Comma 3" xfId="12"/>
    <cellStyle name="Comma 3 2" xfId="13"/>
    <cellStyle name="Comma 3 2 2" xfId="78"/>
    <cellStyle name="Comma 3 3" xfId="77"/>
    <cellStyle name="Comma 4" xfId="14"/>
    <cellStyle name="Comma 4 2" xfId="15"/>
    <cellStyle name="Comma 4 2 2" xfId="80"/>
    <cellStyle name="Comma 4 3" xfId="79"/>
    <cellStyle name="Comma 5" xfId="16"/>
    <cellStyle name="Comma 5 2" xfId="81"/>
    <cellStyle name="Comma 6" xfId="17"/>
    <cellStyle name="Comma 6 2" xfId="18"/>
    <cellStyle name="Comma 6 3" xfId="19"/>
    <cellStyle name="Comma 6 4" xfId="20"/>
    <cellStyle name="Comma 6 5" xfId="82"/>
    <cellStyle name="Comma 7" xfId="21"/>
    <cellStyle name="Comma 8" xfId="22"/>
    <cellStyle name="Comma 8 2" xfId="83"/>
    <cellStyle name="Comma 9" xfId="85"/>
    <cellStyle name="Curren - Style2" xfId="23"/>
    <cellStyle name="Grey" xfId="24"/>
    <cellStyle name="Header1" xfId="25"/>
    <cellStyle name="Header2" xfId="26"/>
    <cellStyle name="Input [yellow]" xfId="27"/>
    <cellStyle name="no dec" xfId="28"/>
    <cellStyle name="Normal" xfId="0" builtinId="0"/>
    <cellStyle name="Normal - Style1" xfId="29"/>
    <cellStyle name="Normal 10" xfId="70"/>
    <cellStyle name="Normal 10 2" xfId="86"/>
    <cellStyle name="Normal 15" xfId="30"/>
    <cellStyle name="Normal 18" xfId="31"/>
    <cellStyle name="Normal 2" xfId="1"/>
    <cellStyle name="Normal 2 2" xfId="32"/>
    <cellStyle name="Normal 2 2 2" xfId="33"/>
    <cellStyle name="Normal 2 2 2 2" xfId="3"/>
    <cellStyle name="Normal 2 2_Working APR 2007-08 Mahagenco_Bhushan_1.3" xfId="34"/>
    <cellStyle name="Normal 2 3" xfId="35"/>
    <cellStyle name="Normal 2 4" xfId="36"/>
    <cellStyle name="Normal 2 7" xfId="68"/>
    <cellStyle name="Normal 2_ARR FINAL" xfId="37"/>
    <cellStyle name="Normal 3" xfId="38"/>
    <cellStyle name="Normal 3 2" xfId="39"/>
    <cellStyle name="Normal 3 2 2" xfId="40"/>
    <cellStyle name="Normal 39" xfId="41"/>
    <cellStyle name="Normal 4" xfId="42"/>
    <cellStyle name="Normal 4 2" xfId="43"/>
    <cellStyle name="Normal 5" xfId="44"/>
    <cellStyle name="Normal 5 2" xfId="45"/>
    <cellStyle name="Normal 6" xfId="46"/>
    <cellStyle name="Normal 7" xfId="47"/>
    <cellStyle name="Normal 8" xfId="48"/>
    <cellStyle name="Normal 9" xfId="49"/>
    <cellStyle name="Normal_FORMATS 5 YEAR ALOKE 2" xfId="2"/>
    <cellStyle name="Normal_FORMATS 5 YEAR ALOKE 3 2" xfId="69"/>
    <cellStyle name="Percent" xfId="71" builtinId="5"/>
    <cellStyle name="Percent [0]_#6 Temps &amp; Contractors" xfId="50"/>
    <cellStyle name="Percent [2]" xfId="51"/>
    <cellStyle name="Percent 2" xfId="52"/>
    <cellStyle name="Percent 2 2" xfId="53"/>
    <cellStyle name="Percent 2 3" xfId="54"/>
    <cellStyle name="Percent 3" xfId="55"/>
    <cellStyle name="Percent 3 2" xfId="56"/>
    <cellStyle name="Percent 4" xfId="57"/>
    <cellStyle name="Percent 41" xfId="58"/>
    <cellStyle name="Percent 5" xfId="59"/>
    <cellStyle name="Percent 5 2" xfId="60"/>
    <cellStyle name="Percent 5 3" xfId="61"/>
    <cellStyle name="Percent 6" xfId="62"/>
    <cellStyle name="Percent 6 2" xfId="63"/>
    <cellStyle name="Percent 7" xfId="64"/>
    <cellStyle name="Style 1" xfId="65"/>
    <cellStyle name="Style 2" xfId="66"/>
  </cellStyles>
  <dxfs count="408">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dxf>
    <dxf>
      <font>
        <color rgb="FF9C6500"/>
      </font>
      <fill>
        <patternFill>
          <bgColor rgb="FFFFEB9C"/>
        </patternFill>
      </fill>
    </dxf>
    <dxf>
      <font>
        <color rgb="FF00B050"/>
      </font>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dxf>
    <dxf>
      <font>
        <color rgb="FF9C0006"/>
      </font>
      <fill>
        <patternFill>
          <bgColor rgb="FFFFC7CE"/>
        </patternFill>
      </fill>
    </dxf>
    <dxf>
      <font>
        <color rgb="FF9C0006"/>
      </font>
    </dxf>
    <dxf>
      <font>
        <color rgb="FF9C6500"/>
      </font>
      <fill>
        <patternFill>
          <bgColor rgb="FFFFEB9C"/>
        </patternFill>
      </fill>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6500"/>
      </font>
      <fill>
        <patternFill>
          <bgColor rgb="FFFFEB9C"/>
        </patternFill>
      </fill>
    </dxf>
    <dxf>
      <font>
        <color rgb="FF006100"/>
      </font>
      <fill>
        <patternFill>
          <bgColor rgb="FFC6EFCE"/>
        </patternFill>
      </fill>
    </dxf>
    <dxf>
      <font>
        <color rgb="FF9C0006"/>
      </font>
    </dxf>
    <dxf>
      <font>
        <color rgb="FF9C0006"/>
      </font>
    </dxf>
    <dxf>
      <font>
        <color rgb="FF9C0006"/>
      </font>
      <fill>
        <patternFill>
          <bgColor rgb="FFFFC7CE"/>
        </patternFill>
      </fill>
    </dxf>
    <dxf>
      <font>
        <color rgb="FF9C0006"/>
      </font>
    </dxf>
    <dxf>
      <font>
        <color rgb="FF9C0006"/>
      </font>
    </dxf>
    <dxf>
      <font>
        <color rgb="FF006100"/>
      </font>
      <fill>
        <patternFill>
          <bgColor rgb="FFC6EFCE"/>
        </patternFill>
      </fill>
    </dxf>
    <dxf>
      <font>
        <color rgb="FF9C6500"/>
      </font>
      <fill>
        <patternFill>
          <bgColor rgb="FFFFEB9C"/>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9C0006"/>
      </font>
      <fill>
        <patternFill>
          <bgColor rgb="FFFFC7CE"/>
        </patternFill>
      </fill>
    </dxf>
    <dxf>
      <font>
        <condense val="0"/>
        <extend val="0"/>
        <color rgb="FF006100"/>
      </font>
      <fill>
        <patternFill>
          <bgColor rgb="FFC6EFCE"/>
        </patternFill>
      </fill>
    </dxf>
    <dxf>
      <font>
        <condense val="0"/>
        <extend val="0"/>
        <color rgb="FF006100"/>
      </font>
      <fill>
        <patternFill>
          <bgColor rgb="FFC6EFCE"/>
        </patternFill>
      </fill>
    </dxf>
    <dxf>
      <font>
        <condense val="0"/>
        <extend val="0"/>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alcChain" Target="calcChain.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ech1\EMAIL\Performance\PERFORMANCE\ocm\Yearly_perf\OCMJAN200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User21\shared%20doc\ARR%202.6%20REV\Performance\PERFORMANCE\ocm\Yearly_perf\OCMJAN200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formance/PERFORMANCE/ocm/Yearly_perf/OCMJAN200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2000-01"/>
      <sheetName val="04REL"/>
      <sheetName val="Daily_input"/>
      <sheetName val="Daily_report"/>
      <sheetName val="Inputs &amp; Assumptions"/>
      <sheetName val="Title"/>
      <sheetName val="CAPI_01-02"/>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Assumptions"/>
      <sheetName val="A 3.7"/>
      <sheetName val="water_bal"/>
      <sheetName val="Daily_input"/>
      <sheetName val="Daily_report"/>
      <sheetName val="A_3_7"/>
      <sheetName val="Clause 9"/>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sheetData sheetId="19"/>
      <sheetData sheetId="20"/>
      <sheetData sheetId="2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ily input"/>
      <sheetName val="Daily report"/>
      <sheetName val="OCM2"/>
      <sheetName val="OCM4"/>
      <sheetName val="OCM1"/>
      <sheetName val="OCM3"/>
      <sheetName val="OCM5"/>
      <sheetName val="OCM7"/>
      <sheetName val="INDEX"/>
      <sheetName val="OCM6"/>
      <sheetName val="highlight"/>
      <sheetName val="water"/>
      <sheetName val="AWARD"/>
      <sheetName val="CE"/>
      <sheetName val="hrawd"/>
      <sheetName val="04REL"/>
      <sheetName val="Daily_input"/>
      <sheetName val="Daily_report"/>
      <sheetName val="Instruction Sheet"/>
      <sheetName val="SUMMERY"/>
    </sheetNames>
    <sheetDataSet>
      <sheetData sheetId="0" refreshError="1"/>
      <sheetData sheetId="1" refreshError="1"/>
      <sheetData sheetId="2"/>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sheetData sheetId="17"/>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
  <sheetViews>
    <sheetView showGridLines="0" tabSelected="1" view="pageBreakPreview" zoomScaleSheetLayoutView="100" workbookViewId="0">
      <pane xSplit="2" ySplit="9" topLeftCell="C10" activePane="bottomRight" state="frozen"/>
      <selection activeCell="H10" sqref="H10"/>
      <selection pane="topRight" activeCell="H10" sqref="H10"/>
      <selection pane="bottomLeft" activeCell="H10" sqref="H10"/>
      <selection pane="bottomRight" activeCell="K19" sqref="K19"/>
    </sheetView>
  </sheetViews>
  <sheetFormatPr defaultColWidth="9.140625" defaultRowHeight="15" x14ac:dyDescent="0.25"/>
  <cols>
    <col min="1" max="1" width="6.28515625" style="1" customWidth="1"/>
    <col min="2" max="2" width="20" style="1" customWidth="1"/>
    <col min="3" max="3" width="13.7109375" style="1" bestFit="1" customWidth="1"/>
    <col min="4" max="4" width="12.5703125" style="1" bestFit="1" customWidth="1"/>
    <col min="5" max="5" width="13.42578125" style="1" bestFit="1" customWidth="1"/>
    <col min="6" max="8" width="13.42578125" style="1" customWidth="1"/>
    <col min="9" max="9" width="13.7109375" style="1" customWidth="1"/>
    <col min="10" max="10" width="12.5703125" style="1" customWidth="1"/>
    <col min="11" max="11" width="13.140625" style="1" customWidth="1"/>
    <col min="12" max="12" width="13.7109375" style="1" customWidth="1"/>
    <col min="13" max="13" width="12.5703125" style="1" customWidth="1"/>
    <col min="14" max="14" width="11.85546875" style="1" customWidth="1"/>
    <col min="15" max="15" width="13.85546875" style="1" customWidth="1"/>
    <col min="16" max="16" width="13.140625" style="1" customWidth="1"/>
    <col min="17" max="18" width="11.85546875" style="1" customWidth="1"/>
    <col min="19" max="19" width="11.7109375" style="1" bestFit="1" customWidth="1"/>
    <col min="20" max="16384" width="9.140625" style="1"/>
  </cols>
  <sheetData>
    <row r="1" spans="1:19" x14ac:dyDescent="0.25">
      <c r="A1" s="2"/>
    </row>
    <row r="2" spans="1:19" x14ac:dyDescent="0.25">
      <c r="B2" s="144"/>
      <c r="C2" s="144"/>
      <c r="D2" s="144"/>
      <c r="E2" s="143" t="s">
        <v>0</v>
      </c>
      <c r="F2" s="144"/>
      <c r="G2" s="144"/>
      <c r="H2" s="144"/>
      <c r="I2" s="144"/>
      <c r="J2" s="144"/>
      <c r="K2" s="144"/>
      <c r="L2" s="144"/>
      <c r="M2" s="144"/>
      <c r="N2" s="144"/>
      <c r="O2" s="144"/>
      <c r="P2" s="144"/>
      <c r="Q2" s="3"/>
    </row>
    <row r="3" spans="1:19" x14ac:dyDescent="0.25">
      <c r="B3" s="144"/>
      <c r="C3" s="144"/>
      <c r="D3" s="144"/>
      <c r="E3" s="23" t="s">
        <v>1</v>
      </c>
      <c r="F3" s="144"/>
      <c r="G3" s="144"/>
      <c r="H3" s="144"/>
      <c r="I3" s="144"/>
      <c r="J3" s="144"/>
      <c r="K3" s="144"/>
      <c r="L3" s="144"/>
      <c r="M3" s="144"/>
      <c r="N3" s="144"/>
      <c r="O3" s="144"/>
      <c r="P3" s="144"/>
      <c r="Q3" s="4"/>
    </row>
    <row r="4" spans="1:19" x14ac:dyDescent="0.25">
      <c r="B4" s="144"/>
      <c r="C4" s="144"/>
      <c r="D4" s="144"/>
      <c r="E4" s="23" t="s">
        <v>2</v>
      </c>
      <c r="F4" s="144"/>
      <c r="G4" s="144"/>
      <c r="H4" s="144"/>
      <c r="I4" s="144"/>
      <c r="J4" s="144"/>
      <c r="K4" s="144"/>
      <c r="L4" s="144"/>
      <c r="M4" s="144"/>
      <c r="N4" s="144"/>
      <c r="O4" s="144"/>
      <c r="P4" s="144"/>
      <c r="Q4" s="144"/>
    </row>
    <row r="5" spans="1:19" x14ac:dyDescent="0.25">
      <c r="A5" s="23"/>
      <c r="B5" s="144"/>
      <c r="C5" s="144"/>
      <c r="D5" s="144"/>
      <c r="E5" s="144"/>
      <c r="F5" s="144"/>
      <c r="G5" s="144"/>
      <c r="H5" s="144"/>
      <c r="I5" s="144"/>
      <c r="J5" s="144"/>
      <c r="K5" s="144"/>
      <c r="L5" s="144"/>
      <c r="M5" s="144"/>
      <c r="N5" s="144"/>
      <c r="O5" s="144"/>
      <c r="P5" s="144"/>
      <c r="Q5" s="144"/>
    </row>
    <row r="6" spans="1:19" x14ac:dyDescent="0.25">
      <c r="S6" s="5" t="s">
        <v>3</v>
      </c>
    </row>
    <row r="7" spans="1:19" s="6" customFormat="1" ht="15" customHeight="1" x14ac:dyDescent="0.25">
      <c r="A7" s="383" t="s">
        <v>4</v>
      </c>
      <c r="B7" s="386" t="s">
        <v>5</v>
      </c>
      <c r="C7" s="388" t="s">
        <v>9</v>
      </c>
      <c r="D7" s="389"/>
      <c r="E7" s="390"/>
      <c r="F7" s="388" t="s">
        <v>10</v>
      </c>
      <c r="G7" s="389"/>
      <c r="H7" s="390"/>
      <c r="I7" s="388" t="s">
        <v>326</v>
      </c>
      <c r="J7" s="389"/>
      <c r="K7" s="389"/>
      <c r="L7" s="389"/>
      <c r="M7" s="390"/>
      <c r="N7" s="381" t="s">
        <v>696</v>
      </c>
      <c r="O7" s="381"/>
      <c r="P7" s="381"/>
      <c r="Q7" s="381"/>
      <c r="R7" s="381"/>
      <c r="S7" s="381" t="s">
        <v>12</v>
      </c>
    </row>
    <row r="8" spans="1:19" s="6" customFormat="1" ht="42.75" x14ac:dyDescent="0.25">
      <c r="A8" s="384"/>
      <c r="B8" s="386"/>
      <c r="C8" s="7" t="s">
        <v>327</v>
      </c>
      <c r="D8" s="7" t="s">
        <v>13</v>
      </c>
      <c r="E8" s="7" t="s">
        <v>14</v>
      </c>
      <c r="F8" s="7" t="s">
        <v>327</v>
      </c>
      <c r="G8" s="7" t="s">
        <v>13</v>
      </c>
      <c r="H8" s="7" t="s">
        <v>14</v>
      </c>
      <c r="I8" s="7" t="s">
        <v>327</v>
      </c>
      <c r="J8" s="7" t="s">
        <v>15</v>
      </c>
      <c r="K8" s="7" t="s">
        <v>16</v>
      </c>
      <c r="L8" s="7" t="s">
        <v>17</v>
      </c>
      <c r="M8" s="7" t="s">
        <v>18</v>
      </c>
      <c r="N8" s="216" t="s">
        <v>341</v>
      </c>
      <c r="O8" s="216" t="s">
        <v>342</v>
      </c>
      <c r="P8" s="216" t="s">
        <v>343</v>
      </c>
      <c r="Q8" s="216" t="s">
        <v>344</v>
      </c>
      <c r="R8" s="216" t="s">
        <v>345</v>
      </c>
      <c r="S8" s="381"/>
    </row>
    <row r="9" spans="1:19" s="6" customFormat="1" x14ac:dyDescent="0.25">
      <c r="A9" s="385"/>
      <c r="B9" s="387"/>
      <c r="C9" s="7" t="s">
        <v>19</v>
      </c>
      <c r="D9" s="7" t="s">
        <v>20</v>
      </c>
      <c r="E9" s="7" t="s">
        <v>21</v>
      </c>
      <c r="F9" s="7" t="s">
        <v>22</v>
      </c>
      <c r="G9" s="7" t="s">
        <v>23</v>
      </c>
      <c r="H9" s="7" t="s">
        <v>24</v>
      </c>
      <c r="I9" s="227" t="s">
        <v>698</v>
      </c>
      <c r="J9" s="227" t="s">
        <v>699</v>
      </c>
      <c r="K9" s="227" t="s">
        <v>700</v>
      </c>
      <c r="L9" s="227" t="s">
        <v>701</v>
      </c>
      <c r="M9" s="227" t="s">
        <v>702</v>
      </c>
      <c r="N9" s="216" t="s">
        <v>697</v>
      </c>
      <c r="O9" s="216" t="s">
        <v>697</v>
      </c>
      <c r="P9" s="216" t="s">
        <v>697</v>
      </c>
      <c r="Q9" s="216" t="s">
        <v>697</v>
      </c>
      <c r="R9" s="216" t="s">
        <v>697</v>
      </c>
      <c r="S9" s="382"/>
    </row>
    <row r="10" spans="1:19" s="8" customFormat="1" x14ac:dyDescent="0.25">
      <c r="A10" s="9">
        <v>1</v>
      </c>
      <c r="B10" s="10" t="s">
        <v>25</v>
      </c>
      <c r="C10" s="60"/>
      <c r="D10" s="58">
        <f>'F4.2'!U431</f>
        <v>149.91196454499993</v>
      </c>
      <c r="E10" s="58">
        <f>D10-C10</f>
        <v>149.91196454499993</v>
      </c>
      <c r="F10" s="60"/>
      <c r="G10" s="58">
        <f>'F4.2'!V431</f>
        <v>354.17959473399992</v>
      </c>
      <c r="H10" s="58">
        <f>G10-F10</f>
        <v>354.17959473399992</v>
      </c>
      <c r="I10" s="81"/>
      <c r="J10" s="80"/>
      <c r="K10" s="58"/>
      <c r="L10" s="226">
        <f>'F4.2'!W431</f>
        <v>207.195150119</v>
      </c>
      <c r="M10" s="228">
        <f>L10-I10</f>
        <v>207.195150119</v>
      </c>
      <c r="N10" s="228">
        <f>'F4.2'!X431</f>
        <v>397.11326399999979</v>
      </c>
      <c r="O10" s="228">
        <f>'F4.2'!Y431</f>
        <v>1102.8800000000001</v>
      </c>
      <c r="P10" s="228">
        <f>'F4.2'!Z431</f>
        <v>777.49</v>
      </c>
      <c r="Q10" s="228">
        <f>'F4.2'!AA431</f>
        <v>214.92</v>
      </c>
      <c r="R10" s="228">
        <f>'F4.2'!AB431</f>
        <v>180.8</v>
      </c>
      <c r="S10" s="11"/>
    </row>
    <row r="11" spans="1:19" s="8" customFormat="1" x14ac:dyDescent="0.25">
      <c r="A11" s="9">
        <f>A10+1</f>
        <v>2</v>
      </c>
      <c r="B11" s="12" t="s">
        <v>26</v>
      </c>
      <c r="C11" s="145">
        <v>45.77</v>
      </c>
      <c r="D11" s="59">
        <f>'F4.2'!AO431</f>
        <v>43.16427181600001</v>
      </c>
      <c r="E11" s="58">
        <f>D11-C11</f>
        <v>-2.6057281839999931</v>
      </c>
      <c r="F11" s="145">
        <v>421.13</v>
      </c>
      <c r="G11" s="59">
        <f>'F4.2'!AP431</f>
        <v>112.07881946099999</v>
      </c>
      <c r="H11" s="58">
        <f>G11-F11</f>
        <v>-309.05118053900003</v>
      </c>
      <c r="I11" s="145">
        <v>101.01</v>
      </c>
      <c r="J11" s="84">
        <v>1.27</v>
      </c>
      <c r="K11" s="58">
        <v>630.27</v>
      </c>
      <c r="L11" s="145">
        <f>'F4.2'!AQ431</f>
        <v>631.53761839899971</v>
      </c>
      <c r="M11" s="228">
        <f t="shared" ref="M11:M12" si="0">L11-I11</f>
        <v>530.52761839899972</v>
      </c>
      <c r="N11" s="229">
        <f>'F4.2'!AR431</f>
        <v>626.4118201</v>
      </c>
      <c r="O11" s="229">
        <f>'F4.2'!AS431</f>
        <v>1102.8800000000001</v>
      </c>
      <c r="P11" s="229">
        <f>'F4.2'!AT431</f>
        <v>777.49</v>
      </c>
      <c r="Q11" s="229">
        <f>'F4.2'!AU431</f>
        <v>214.92</v>
      </c>
      <c r="R11" s="229">
        <f>'F4.2'!AV431</f>
        <v>180.8</v>
      </c>
      <c r="S11" s="12"/>
    </row>
    <row r="12" spans="1:19" s="8" customFormat="1" x14ac:dyDescent="0.25">
      <c r="A12" s="9">
        <f>A11+1</f>
        <v>3</v>
      </c>
      <c r="B12" s="12" t="s">
        <v>27</v>
      </c>
      <c r="C12" s="61"/>
      <c r="D12" s="61"/>
      <c r="E12" s="58">
        <f>D12-C12</f>
        <v>0</v>
      </c>
      <c r="F12" s="61"/>
      <c r="G12" s="61"/>
      <c r="H12" s="58">
        <f>G12-F12</f>
        <v>0</v>
      </c>
      <c r="I12" s="82"/>
      <c r="J12" s="83"/>
      <c r="K12" s="58"/>
      <c r="L12" s="82"/>
      <c r="M12" s="228">
        <f t="shared" si="0"/>
        <v>0</v>
      </c>
      <c r="N12" s="83"/>
      <c r="O12" s="83"/>
      <c r="P12" s="58"/>
      <c r="Q12" s="83"/>
      <c r="R12" s="83"/>
      <c r="S12" s="12"/>
    </row>
    <row r="13" spans="1:19" s="8" customFormat="1" x14ac:dyDescent="0.25">
      <c r="A13" s="9">
        <f>A12+1</f>
        <v>4</v>
      </c>
      <c r="B13" s="12" t="s">
        <v>28</v>
      </c>
      <c r="C13" s="59">
        <f>SUM(C11:C12)</f>
        <v>45.77</v>
      </c>
      <c r="D13" s="59">
        <f t="shared" ref="D13:R13" si="1">SUM(D11:D12)</f>
        <v>43.16427181600001</v>
      </c>
      <c r="E13" s="59">
        <f t="shared" si="1"/>
        <v>-2.6057281839999931</v>
      </c>
      <c r="F13" s="59">
        <f t="shared" si="1"/>
        <v>421.13</v>
      </c>
      <c r="G13" s="59">
        <f t="shared" si="1"/>
        <v>112.07881946099999</v>
      </c>
      <c r="H13" s="59">
        <f t="shared" si="1"/>
        <v>-309.05118053900003</v>
      </c>
      <c r="I13" s="59">
        <f t="shared" si="1"/>
        <v>101.01</v>
      </c>
      <c r="J13" s="59">
        <f t="shared" si="1"/>
        <v>1.27</v>
      </c>
      <c r="K13" s="59">
        <f t="shared" si="1"/>
        <v>630.27</v>
      </c>
      <c r="L13" s="59">
        <f t="shared" si="1"/>
        <v>631.53761839899971</v>
      </c>
      <c r="M13" s="59">
        <f t="shared" si="1"/>
        <v>530.52761839899972</v>
      </c>
      <c r="N13" s="59">
        <f t="shared" si="1"/>
        <v>626.4118201</v>
      </c>
      <c r="O13" s="59">
        <f t="shared" si="1"/>
        <v>1102.8800000000001</v>
      </c>
      <c r="P13" s="59">
        <f t="shared" si="1"/>
        <v>777.49</v>
      </c>
      <c r="Q13" s="59">
        <f t="shared" si="1"/>
        <v>214.92</v>
      </c>
      <c r="R13" s="59">
        <f t="shared" si="1"/>
        <v>180.8</v>
      </c>
      <c r="S13" s="12"/>
    </row>
    <row r="14" spans="1:19" s="4" customFormat="1" x14ac:dyDescent="0.25">
      <c r="A14" s="13"/>
      <c r="B14" s="14"/>
      <c r="C14" s="14"/>
      <c r="D14" s="14"/>
      <c r="E14" s="14"/>
      <c r="F14" s="14"/>
      <c r="G14" s="14"/>
      <c r="H14" s="14"/>
      <c r="I14" s="15"/>
      <c r="J14" s="16"/>
      <c r="K14" s="16"/>
      <c r="L14" s="16"/>
      <c r="M14" s="16"/>
      <c r="N14" s="16"/>
      <c r="O14" s="16"/>
      <c r="P14" s="16"/>
      <c r="Q14" s="16"/>
    </row>
    <row r="15" spans="1:19" x14ac:dyDescent="0.25">
      <c r="A15" s="6" t="s">
        <v>703</v>
      </c>
    </row>
    <row r="16" spans="1:19" x14ac:dyDescent="0.25">
      <c r="A16" s="6"/>
      <c r="B16" s="1" t="s">
        <v>29</v>
      </c>
    </row>
  </sheetData>
  <mergeCells count="7">
    <mergeCell ref="S7:S9"/>
    <mergeCell ref="A7:A9"/>
    <mergeCell ref="B7:B9"/>
    <mergeCell ref="C7:E7"/>
    <mergeCell ref="F7:H7"/>
    <mergeCell ref="I7:M7"/>
    <mergeCell ref="N7:R7"/>
  </mergeCells>
  <pageMargins left="1.0236220472440944" right="0.23622047244094491" top="0.98425196850393704" bottom="0.98425196850393704" header="0.23622047244094491" footer="0.23622047244094491"/>
  <pageSetup paperSize="9" scale="78" fitToWidth="2" pageOrder="overThenDown" orientation="landscape" blackAndWhite="1" r:id="rId1"/>
  <headerFooter alignWithMargins="0">
    <oddHeader>&amp;F</oddHeader>
  </headerFooter>
  <colBreaks count="1" manualBreakCount="1">
    <brk id="1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58"/>
  <sheetViews>
    <sheetView view="pageBreakPreview" zoomScale="70" zoomScaleNormal="70" zoomScaleSheetLayoutView="70" workbookViewId="0">
      <pane xSplit="2" ySplit="6" topLeftCell="C124" activePane="bottomRight" state="frozen"/>
      <selection activeCell="H10" sqref="H10"/>
      <selection pane="topRight" activeCell="H10" sqref="H10"/>
      <selection pane="bottomLeft" activeCell="H10" sqref="H10"/>
      <selection pane="bottomRight" activeCell="N124" sqref="N124"/>
    </sheetView>
  </sheetViews>
  <sheetFormatPr defaultColWidth="9.140625" defaultRowHeight="15" x14ac:dyDescent="0.25"/>
  <cols>
    <col min="1" max="1" width="8.28515625" style="34" customWidth="1"/>
    <col min="2" max="2" width="41.42578125" style="21" customWidth="1"/>
    <col min="3" max="3" width="10.42578125" style="21" customWidth="1"/>
    <col min="4" max="4" width="32.140625" style="21" customWidth="1"/>
    <col min="5" max="5" width="12" style="146" customWidth="1"/>
    <col min="6" max="6" width="20.28515625" style="1" bestFit="1" customWidth="1"/>
    <col min="7" max="7" width="10.5703125" style="149" customWidth="1"/>
    <col min="8" max="9" width="11.28515625" style="149" customWidth="1"/>
    <col min="10" max="10" width="10.85546875" style="149" customWidth="1"/>
    <col min="11" max="12" width="10" style="149" customWidth="1"/>
    <col min="13" max="13" width="12.5703125" style="1" customWidth="1"/>
    <col min="14" max="14" width="14.85546875" style="1" customWidth="1"/>
    <col min="15" max="15" width="13.140625" style="1" customWidth="1"/>
    <col min="16" max="16" width="10.28515625" style="1" customWidth="1"/>
    <col min="17" max="17" width="5.7109375" style="1" customWidth="1"/>
    <col min="18" max="18" width="9.85546875" style="1" customWidth="1"/>
    <col min="19" max="19" width="13.5703125" style="21" customWidth="1"/>
    <col min="20" max="20" width="12.7109375" style="1" customWidth="1"/>
    <col min="21" max="21" width="14" style="1" customWidth="1"/>
    <col min="22" max="24" width="12.7109375" style="1" customWidth="1"/>
    <col min="25" max="25" width="15.28515625" style="1" customWidth="1"/>
    <col min="26" max="26" width="12.5703125" style="1" customWidth="1"/>
    <col min="27" max="27" width="13.42578125" style="1" customWidth="1"/>
    <col min="28" max="28" width="13.5703125" style="1" customWidth="1"/>
    <col min="29" max="16384" width="9.140625" style="1"/>
  </cols>
  <sheetData>
    <row r="1" spans="1:28" x14ac:dyDescent="0.25">
      <c r="D1" s="85" t="s">
        <v>0</v>
      </c>
    </row>
    <row r="2" spans="1:28" x14ac:dyDescent="0.25">
      <c r="D2" s="23" t="s">
        <v>1</v>
      </c>
    </row>
    <row r="3" spans="1:28" ht="18.75" x14ac:dyDescent="0.3">
      <c r="B3" s="22" t="s">
        <v>30</v>
      </c>
      <c r="D3" s="86" t="s">
        <v>31</v>
      </c>
      <c r="F3" s="20"/>
      <c r="G3" s="150"/>
      <c r="H3" s="150"/>
      <c r="I3" s="150"/>
      <c r="J3" s="150"/>
      <c r="K3" s="150"/>
      <c r="L3" s="150"/>
      <c r="M3" s="20"/>
      <c r="N3" s="20"/>
      <c r="O3" s="20"/>
      <c r="P3" s="20"/>
      <c r="Q3" s="20"/>
      <c r="R3" s="20"/>
      <c r="S3" s="38" t="s">
        <v>3</v>
      </c>
      <c r="T3" s="20"/>
      <c r="U3" s="20"/>
      <c r="V3" s="20"/>
      <c r="W3" s="20"/>
      <c r="X3" s="20"/>
      <c r="Y3" s="20"/>
      <c r="Z3" s="20"/>
      <c r="AA3" s="20"/>
      <c r="AB3" s="20"/>
    </row>
    <row r="4" spans="1:28" s="8" customFormat="1" x14ac:dyDescent="0.25">
      <c r="A4" s="391" t="s">
        <v>4</v>
      </c>
      <c r="B4" s="392" t="s">
        <v>32</v>
      </c>
      <c r="C4" s="392" t="s">
        <v>33</v>
      </c>
      <c r="D4" s="392" t="s">
        <v>34</v>
      </c>
      <c r="E4" s="393" t="s">
        <v>35</v>
      </c>
      <c r="F4" s="394" t="s">
        <v>36</v>
      </c>
      <c r="G4" s="395" t="s">
        <v>37</v>
      </c>
      <c r="H4" s="395"/>
      <c r="I4" s="395"/>
      <c r="J4" s="395" t="s">
        <v>38</v>
      </c>
      <c r="K4" s="395"/>
      <c r="L4" s="395"/>
      <c r="M4" s="394" t="s">
        <v>39</v>
      </c>
      <c r="N4" s="394"/>
      <c r="O4" s="394"/>
      <c r="P4" s="394"/>
      <c r="Q4" s="394"/>
      <c r="R4" s="394"/>
      <c r="S4" s="394"/>
    </row>
    <row r="5" spans="1:28" s="8" customFormat="1" x14ac:dyDescent="0.25">
      <c r="A5" s="391"/>
      <c r="B5" s="392"/>
      <c r="C5" s="392"/>
      <c r="D5" s="392"/>
      <c r="E5" s="393"/>
      <c r="F5" s="394"/>
      <c r="G5" s="396" t="s">
        <v>40</v>
      </c>
      <c r="H5" s="396" t="s">
        <v>41</v>
      </c>
      <c r="I5" s="396" t="s">
        <v>42</v>
      </c>
      <c r="J5" s="396" t="s">
        <v>40</v>
      </c>
      <c r="K5" s="396" t="s">
        <v>41</v>
      </c>
      <c r="L5" s="396" t="s">
        <v>43</v>
      </c>
      <c r="M5" s="397" t="s">
        <v>44</v>
      </c>
      <c r="N5" s="394" t="s">
        <v>45</v>
      </c>
      <c r="O5" s="398" t="s">
        <v>46</v>
      </c>
      <c r="P5" s="398"/>
      <c r="Q5" s="398"/>
      <c r="R5" s="398"/>
      <c r="S5" s="398"/>
    </row>
    <row r="6" spans="1:28" ht="42.75" x14ac:dyDescent="0.25">
      <c r="A6" s="391"/>
      <c r="B6" s="392"/>
      <c r="C6" s="392"/>
      <c r="D6" s="392"/>
      <c r="E6" s="393"/>
      <c r="F6" s="394"/>
      <c r="G6" s="396"/>
      <c r="H6" s="396"/>
      <c r="I6" s="396"/>
      <c r="J6" s="396"/>
      <c r="K6" s="396"/>
      <c r="L6" s="396"/>
      <c r="M6" s="397"/>
      <c r="N6" s="394"/>
      <c r="O6" s="35" t="s">
        <v>47</v>
      </c>
      <c r="P6" s="35" t="s">
        <v>48</v>
      </c>
      <c r="Q6" s="35" t="s">
        <v>49</v>
      </c>
      <c r="R6" s="35" t="s">
        <v>50</v>
      </c>
      <c r="S6" s="39" t="s">
        <v>51</v>
      </c>
    </row>
    <row r="7" spans="1:28" x14ac:dyDescent="0.25">
      <c r="A7" s="44"/>
      <c r="B7" s="42"/>
      <c r="C7" s="42"/>
      <c r="D7" s="42"/>
      <c r="E7" s="147"/>
      <c r="F7" s="41"/>
      <c r="G7" s="151"/>
      <c r="H7" s="151"/>
      <c r="I7" s="151"/>
      <c r="J7" s="151"/>
      <c r="K7" s="151"/>
      <c r="L7" s="151"/>
      <c r="M7" s="45"/>
      <c r="N7" s="41"/>
      <c r="O7" s="41"/>
      <c r="P7" s="41"/>
      <c r="Q7" s="41"/>
      <c r="R7" s="41"/>
      <c r="S7" s="42"/>
    </row>
    <row r="8" spans="1:28" x14ac:dyDescent="0.25">
      <c r="A8" s="36"/>
      <c r="B8" s="25" t="str">
        <f>'F4.2'!B8</f>
        <v>A) DPR Schemes</v>
      </c>
      <c r="C8" s="18"/>
      <c r="D8" s="18"/>
      <c r="E8" s="148"/>
      <c r="F8" s="18"/>
      <c r="G8" s="148"/>
      <c r="H8" s="148"/>
      <c r="I8" s="148"/>
      <c r="J8" s="148"/>
      <c r="K8" s="148"/>
      <c r="L8" s="148"/>
      <c r="M8" s="18"/>
      <c r="N8" s="18"/>
      <c r="O8" s="18"/>
      <c r="P8" s="18"/>
      <c r="Q8" s="18"/>
      <c r="R8" s="18"/>
      <c r="S8" s="40"/>
    </row>
    <row r="9" spans="1:28" x14ac:dyDescent="0.25">
      <c r="A9" s="36"/>
      <c r="B9" s="26" t="str">
        <f>'F4.2'!B9</f>
        <v>(i) Submitted to MERC</v>
      </c>
      <c r="C9" s="18"/>
      <c r="D9" s="18"/>
      <c r="E9" s="148"/>
      <c r="F9" s="18"/>
      <c r="G9" s="148"/>
      <c r="H9" s="148"/>
      <c r="I9" s="148"/>
      <c r="J9" s="148"/>
      <c r="K9" s="148"/>
      <c r="L9" s="148"/>
      <c r="M9" s="18"/>
      <c r="N9" s="18"/>
      <c r="O9" s="18"/>
      <c r="P9" s="18"/>
      <c r="Q9" s="18"/>
      <c r="R9" s="18"/>
      <c r="S9" s="40"/>
    </row>
    <row r="10" spans="1:28" ht="31.5" x14ac:dyDescent="0.25">
      <c r="A10" s="136">
        <f>'F4.2'!A10</f>
        <v>1</v>
      </c>
      <c r="B10" s="137" t="str">
        <f>'F4.2'!B10</f>
        <v xml:space="preserve">Combustion optimization system </v>
      </c>
      <c r="C10" s="136" t="str">
        <f>'F4.2'!C10</f>
        <v>DPR</v>
      </c>
      <c r="D10" s="136" t="str">
        <f>'F4.2'!D10</f>
        <v>MERC/CAP/DPR/10/2010-11/1491</v>
      </c>
      <c r="E10" s="282">
        <f>IF('F4.2'!F10=0,"-",'F4.2'!F10)</f>
        <v>40480</v>
      </c>
      <c r="F10" s="371"/>
      <c r="G10" s="282">
        <f>E10</f>
        <v>40480</v>
      </c>
      <c r="H10" s="282"/>
      <c r="I10" s="282" t="str">
        <f>IF('F4.2'!L10=0,"-",'F4.2'!L10)</f>
        <v>-</v>
      </c>
      <c r="J10" s="282" t="str">
        <f>IF('F4.2'!M10=0,"-",'F4.2'!M10)</f>
        <v>-</v>
      </c>
      <c r="K10" s="282"/>
      <c r="L10" s="282" t="str">
        <f>IF('F4.2'!N10=0,"-",'F4.2'!N10)</f>
        <v>-</v>
      </c>
      <c r="M10" s="284">
        <f>IF(C10="DPR",0,'F4.2'!H10)</f>
        <v>0</v>
      </c>
      <c r="N10" s="284">
        <f>SUM('F4.2'!T10:V10)</f>
        <v>0</v>
      </c>
      <c r="O10" s="371"/>
      <c r="P10" s="372">
        <f>M10-N10</f>
        <v>0</v>
      </c>
      <c r="Q10" s="371"/>
      <c r="R10" s="371"/>
      <c r="S10" s="284">
        <f>IF(SUM(O10:R10)=0,M10-N10,SUM(O10:R10))</f>
        <v>0</v>
      </c>
    </row>
    <row r="11" spans="1:28" ht="31.5" x14ac:dyDescent="0.25">
      <c r="A11" s="130">
        <f>'F4.2'!A11</f>
        <v>1.1000000000000001</v>
      </c>
      <c r="B11" s="135" t="str">
        <f>'F4.2'!B11</f>
        <v>Dynamic coal flow measurement and control (balancing) system (one)</v>
      </c>
      <c r="C11" s="295" t="str">
        <f>'F4.2'!C11</f>
        <v>Scheme</v>
      </c>
      <c r="D11" s="130" t="str">
        <f>'F4.2'!D11</f>
        <v>MERC/CAP/DPR/10/2010-11/1491</v>
      </c>
      <c r="E11" s="291">
        <f>IF('F4.2'!F11=0,"-",'F4.2'!F11)</f>
        <v>40480</v>
      </c>
      <c r="F11" s="371"/>
      <c r="G11" s="291">
        <f t="shared" ref="G11:G74" si="0">E11</f>
        <v>40480</v>
      </c>
      <c r="H11" s="291"/>
      <c r="I11" s="291" t="str">
        <f>IF('F4.2'!L11=0,"-",'F4.2'!L11)</f>
        <v>-</v>
      </c>
      <c r="J11" s="291" t="str">
        <f>IF('F4.2'!M11=0,"-",'F4.2'!M11)</f>
        <v>-</v>
      </c>
      <c r="K11" s="291"/>
      <c r="L11" s="291" t="str">
        <f>IF('F4.2'!N11=0,"-",'F4.2'!N11)</f>
        <v>-</v>
      </c>
      <c r="M11" s="132">
        <f>IF(C11="DPR",0,'F4.2'!H11)</f>
        <v>8.17</v>
      </c>
      <c r="N11" s="284">
        <f>SUM('F4.2'!T11:V11)</f>
        <v>0</v>
      </c>
      <c r="O11" s="371"/>
      <c r="P11" s="372">
        <f t="shared" ref="P11:P74" si="1">M11-N11</f>
        <v>8.17</v>
      </c>
      <c r="Q11" s="371"/>
      <c r="R11" s="371"/>
      <c r="S11" s="284">
        <f t="shared" ref="S11:S74" si="2">IF(SUM(O11:R11)=0,M11-N11,SUM(O11:R11))</f>
        <v>8.17</v>
      </c>
    </row>
    <row r="12" spans="1:28" ht="31.5" x14ac:dyDescent="0.25">
      <c r="A12" s="130">
        <f>'F4.2'!A12</f>
        <v>1.2</v>
      </c>
      <c r="B12" s="135" t="str">
        <f>'F4.2'!B12</f>
        <v>CO analyser (8 units)</v>
      </c>
      <c r="C12" s="295" t="str">
        <f>'F4.2'!C12</f>
        <v>Scheme</v>
      </c>
      <c r="D12" s="130" t="str">
        <f>'F4.2'!D12</f>
        <v>MERC/CAP/DPR/10/2010-11/1491</v>
      </c>
      <c r="E12" s="291">
        <f>IF('F4.2'!F12=0,"-",'F4.2'!F12)</f>
        <v>40480</v>
      </c>
      <c r="F12" s="371"/>
      <c r="G12" s="291">
        <f t="shared" si="0"/>
        <v>40480</v>
      </c>
      <c r="H12" s="291"/>
      <c r="I12" s="291" t="str">
        <f>IF('F4.2'!L12=0,"-",'F4.2'!L12)</f>
        <v>-</v>
      </c>
      <c r="J12" s="291" t="str">
        <f>IF('F4.2'!M12=0,"-",'F4.2'!M12)</f>
        <v>-</v>
      </c>
      <c r="K12" s="291"/>
      <c r="L12" s="291" t="str">
        <f>IF('F4.2'!N12=0,"-",'F4.2'!N12)</f>
        <v>-</v>
      </c>
      <c r="M12" s="132">
        <f>IF(C12="DPR",0,'F4.2'!H12)</f>
        <v>1.19</v>
      </c>
      <c r="N12" s="284">
        <f>SUM('F4.2'!T12:V12)</f>
        <v>0</v>
      </c>
      <c r="O12" s="371"/>
      <c r="P12" s="372">
        <f t="shared" si="1"/>
        <v>1.19</v>
      </c>
      <c r="Q12" s="371"/>
      <c r="R12" s="371"/>
      <c r="S12" s="284">
        <f t="shared" si="2"/>
        <v>1.19</v>
      </c>
    </row>
    <row r="13" spans="1:28" ht="31.5" x14ac:dyDescent="0.25">
      <c r="A13" s="130">
        <f>'F4.2'!A13</f>
        <v>1.3</v>
      </c>
      <c r="B13" s="135" t="str">
        <f>'F4.2'!B13</f>
        <v>Oxygen analyser (32 units)</v>
      </c>
      <c r="C13" s="295" t="str">
        <f>'F4.2'!C13</f>
        <v>Scheme</v>
      </c>
      <c r="D13" s="130" t="str">
        <f>'F4.2'!D13</f>
        <v>MERC/CAP/DPR/10/2010-11/1491</v>
      </c>
      <c r="E13" s="291">
        <f>IF('F4.2'!F13=0,"-",'F4.2'!F13)</f>
        <v>40480</v>
      </c>
      <c r="F13" s="371"/>
      <c r="G13" s="291">
        <f t="shared" si="0"/>
        <v>40480</v>
      </c>
      <c r="H13" s="291"/>
      <c r="I13" s="291" t="str">
        <f>IF('F4.2'!L13=0,"-",'F4.2'!L13)</f>
        <v>-</v>
      </c>
      <c r="J13" s="291" t="str">
        <f>IF('F4.2'!M13=0,"-",'F4.2'!M13)</f>
        <v>-</v>
      </c>
      <c r="K13" s="291"/>
      <c r="L13" s="291" t="str">
        <f>IF('F4.2'!N13=0,"-",'F4.2'!N13)</f>
        <v>-</v>
      </c>
      <c r="M13" s="132">
        <f>IF(C13="DPR",0,'F4.2'!H13)</f>
        <v>0.78300000000000003</v>
      </c>
      <c r="N13" s="284">
        <f>SUM('F4.2'!T13:V13)</f>
        <v>0.75683</v>
      </c>
      <c r="O13" s="371"/>
      <c r="P13" s="372">
        <f t="shared" si="1"/>
        <v>2.6170000000000027E-2</v>
      </c>
      <c r="Q13" s="371"/>
      <c r="R13" s="371"/>
      <c r="S13" s="284">
        <f t="shared" si="2"/>
        <v>2.6170000000000027E-2</v>
      </c>
    </row>
    <row r="14" spans="1:28" ht="31.5" x14ac:dyDescent="0.25">
      <c r="A14" s="130">
        <f>'F4.2'!A14</f>
        <v>0</v>
      </c>
      <c r="B14" s="135" t="str">
        <f>'F4.2'!B14</f>
        <v>IDC</v>
      </c>
      <c r="C14" s="295" t="str">
        <f>'F4.2'!C14</f>
        <v>IDC</v>
      </c>
      <c r="D14" s="130" t="str">
        <f>'F4.2'!D14</f>
        <v>MERC/CAP/DPR/10/2010-11/1491</v>
      </c>
      <c r="E14" s="291">
        <f>IF('F4.2'!F14=0,"-",'F4.2'!F14)</f>
        <v>40480</v>
      </c>
      <c r="F14" s="371"/>
      <c r="G14" s="291">
        <f t="shared" si="0"/>
        <v>40480</v>
      </c>
      <c r="H14" s="291"/>
      <c r="I14" s="291" t="str">
        <f>IF('F4.2'!L14=0,"-",'F4.2'!L14)</f>
        <v>-</v>
      </c>
      <c r="J14" s="291" t="str">
        <f>IF('F4.2'!M14=0,"-",'F4.2'!M14)</f>
        <v>-</v>
      </c>
      <c r="K14" s="291"/>
      <c r="L14" s="291" t="str">
        <f>IF('F4.2'!N14=0,"-",'F4.2'!N14)</f>
        <v>-</v>
      </c>
      <c r="M14" s="132">
        <f>IF(C14="DPR",0,'F4.2'!H14)</f>
        <v>0.6</v>
      </c>
      <c r="N14" s="284">
        <f>SUM('F4.2'!T14:V14)</f>
        <v>0</v>
      </c>
      <c r="O14" s="371"/>
      <c r="P14" s="372">
        <f t="shared" si="1"/>
        <v>0.6</v>
      </c>
      <c r="Q14" s="371"/>
      <c r="R14" s="371"/>
      <c r="S14" s="284">
        <f t="shared" si="2"/>
        <v>0.6</v>
      </c>
    </row>
    <row r="15" spans="1:28" ht="31.5" x14ac:dyDescent="0.25">
      <c r="A15" s="136">
        <f>'F4.2'!A15</f>
        <v>2</v>
      </c>
      <c r="B15" s="137" t="str">
        <f>'F4.2'!B15</f>
        <v>Spare HPT module for Khaparkheda Unit 1 &amp; 2</v>
      </c>
      <c r="C15" s="136" t="str">
        <f>'F4.2'!C15</f>
        <v>DPR</v>
      </c>
      <c r="D15" s="136" t="str">
        <f>'F4.2'!D15</f>
        <v>MERC/CAP/DPR/10/2010-11/1466</v>
      </c>
      <c r="E15" s="282">
        <f>IF('F4.2'!F15=0,"-",'F4.2'!F15)</f>
        <v>40477</v>
      </c>
      <c r="F15" s="371"/>
      <c r="G15" s="282">
        <f t="shared" si="0"/>
        <v>40477</v>
      </c>
      <c r="H15" s="282"/>
      <c r="I15" s="282" t="str">
        <f>IF('F4.2'!L15=0,"-",'F4.2'!L15)</f>
        <v>-</v>
      </c>
      <c r="J15" s="282" t="str">
        <f>IF('F4.2'!M15=0,"-",'F4.2'!M15)</f>
        <v>-</v>
      </c>
      <c r="K15" s="282"/>
      <c r="L15" s="282" t="str">
        <f>IF('F4.2'!N15=0,"-",'F4.2'!N15)</f>
        <v>-</v>
      </c>
      <c r="M15" s="284">
        <f>IF(C15="DPR",0,'F4.2'!H15)</f>
        <v>0</v>
      </c>
      <c r="N15" s="284">
        <f>SUM('F4.2'!T15:V15)</f>
        <v>0</v>
      </c>
      <c r="O15" s="371"/>
      <c r="P15" s="372">
        <f t="shared" si="1"/>
        <v>0</v>
      </c>
      <c r="Q15" s="371"/>
      <c r="R15" s="371"/>
      <c r="S15" s="284">
        <f t="shared" si="2"/>
        <v>0</v>
      </c>
    </row>
    <row r="16" spans="1:28" ht="31.5" x14ac:dyDescent="0.25">
      <c r="A16" s="130">
        <f>'F4.2'!A16</f>
        <v>2.1</v>
      </c>
      <c r="B16" s="135" t="str">
        <f>'F4.2'!B16</f>
        <v>HPT module 1 No (unit # 1)</v>
      </c>
      <c r="C16" s="295" t="str">
        <f>'F4.2'!C16</f>
        <v>Scheme</v>
      </c>
      <c r="D16" s="130" t="str">
        <f>'F4.2'!D16</f>
        <v>MERC/CAP/DPR/10/2010-11/1466</v>
      </c>
      <c r="E16" s="291">
        <f>IF('F4.2'!F16=0,"-",'F4.2'!F16)</f>
        <v>40477</v>
      </c>
      <c r="F16" s="371"/>
      <c r="G16" s="291">
        <f t="shared" si="0"/>
        <v>40477</v>
      </c>
      <c r="H16" s="291"/>
      <c r="I16" s="291" t="str">
        <f>IF('F4.2'!L16=0,"-",'F4.2'!L16)</f>
        <v>-</v>
      </c>
      <c r="J16" s="291" t="str">
        <f>IF('F4.2'!M16=0,"-",'F4.2'!M16)</f>
        <v>-</v>
      </c>
      <c r="K16" s="291"/>
      <c r="L16" s="291" t="str">
        <f>IF('F4.2'!N16=0,"-",'F4.2'!N16)</f>
        <v>-</v>
      </c>
      <c r="M16" s="132">
        <f>IF(C16="DPR",0,'F4.2'!H16)</f>
        <v>23.03787814</v>
      </c>
      <c r="N16" s="284">
        <f>SUM('F4.2'!T16:V16)</f>
        <v>23.907399999999999</v>
      </c>
      <c r="O16" s="371"/>
      <c r="P16" s="372">
        <f t="shared" si="1"/>
        <v>-0.86952185999999898</v>
      </c>
      <c r="Q16" s="371"/>
      <c r="R16" s="371"/>
      <c r="S16" s="284">
        <f t="shared" si="2"/>
        <v>-0.86952185999999898</v>
      </c>
    </row>
    <row r="17" spans="1:19" ht="31.5" x14ac:dyDescent="0.25">
      <c r="A17" s="130">
        <f>'F4.2'!A17</f>
        <v>0</v>
      </c>
      <c r="B17" s="135" t="str">
        <f>'F4.2'!B17</f>
        <v>IDC</v>
      </c>
      <c r="C17" s="295" t="str">
        <f>'F4.2'!C17</f>
        <v>IDC</v>
      </c>
      <c r="D17" s="130" t="str">
        <f>'F4.2'!D17</f>
        <v>MERC/CAP/DPR/10/2010-11/1466</v>
      </c>
      <c r="E17" s="291">
        <f>IF('F4.2'!F17=0,"-",'F4.2'!F17)</f>
        <v>40477</v>
      </c>
      <c r="F17" s="371"/>
      <c r="G17" s="291">
        <f t="shared" si="0"/>
        <v>40477</v>
      </c>
      <c r="H17" s="291"/>
      <c r="I17" s="291" t="str">
        <f>IF('F4.2'!L17=0,"-",'F4.2'!L17)</f>
        <v>-</v>
      </c>
      <c r="J17" s="291" t="str">
        <f>IF('F4.2'!M17=0,"-",'F4.2'!M17)</f>
        <v>-</v>
      </c>
      <c r="K17" s="291"/>
      <c r="L17" s="291" t="str">
        <f>IF('F4.2'!N17=0,"-",'F4.2'!N17)</f>
        <v>-</v>
      </c>
      <c r="M17" s="132">
        <f>IF(C17="DPR",0,'F4.2'!H17)</f>
        <v>3.4211249000000001</v>
      </c>
      <c r="N17" s="284">
        <f>SUM('F4.2'!T17:V17)</f>
        <v>0</v>
      </c>
      <c r="O17" s="371"/>
      <c r="P17" s="372">
        <f t="shared" si="1"/>
        <v>3.4211249000000001</v>
      </c>
      <c r="Q17" s="371"/>
      <c r="R17" s="371"/>
      <c r="S17" s="284">
        <f t="shared" si="2"/>
        <v>3.4211249000000001</v>
      </c>
    </row>
    <row r="18" spans="1:19" ht="47.25" x14ac:dyDescent="0.25">
      <c r="A18" s="136">
        <f>'F4.2'!A18</f>
        <v>3</v>
      </c>
      <c r="B18" s="137" t="str">
        <f>'F4.2'!B18</f>
        <v>Economiser Upper Bank &amp; Lower Bank coils for Khaperkheda Unit no. 3 and Unit no. 4</v>
      </c>
      <c r="C18" s="136" t="str">
        <f>'F4.2'!C18</f>
        <v>DPR</v>
      </c>
      <c r="D18" s="136" t="str">
        <f>'F4.2'!D18</f>
        <v>MERC/CAP/DPR/10/2010-11/1695</v>
      </c>
      <c r="E18" s="282">
        <f>IF('F4.2'!F18=0,"-",'F4.2'!F18)</f>
        <v>40527</v>
      </c>
      <c r="F18" s="371"/>
      <c r="G18" s="282">
        <f t="shared" si="0"/>
        <v>40527</v>
      </c>
      <c r="H18" s="282"/>
      <c r="I18" s="282" t="str">
        <f>IF('F4.2'!L18=0,"-",'F4.2'!L18)</f>
        <v>-</v>
      </c>
      <c r="J18" s="282" t="str">
        <f>IF('F4.2'!M18=0,"-",'F4.2'!M18)</f>
        <v>-</v>
      </c>
      <c r="K18" s="282"/>
      <c r="L18" s="282" t="str">
        <f>IF('F4.2'!N18=0,"-",'F4.2'!N18)</f>
        <v>-</v>
      </c>
      <c r="M18" s="284">
        <f>IF(C18="DPR",0,'F4.2'!H18)</f>
        <v>0</v>
      </c>
      <c r="N18" s="284">
        <f>SUM('F4.2'!T18:V18)</f>
        <v>0</v>
      </c>
      <c r="O18" s="371"/>
      <c r="P18" s="372">
        <f t="shared" si="1"/>
        <v>0</v>
      </c>
      <c r="Q18" s="371"/>
      <c r="R18" s="371"/>
      <c r="S18" s="284">
        <f t="shared" si="2"/>
        <v>0</v>
      </c>
    </row>
    <row r="19" spans="1:19" ht="47.25" x14ac:dyDescent="0.25">
      <c r="A19" s="130">
        <f>'F4.2'!A19</f>
        <v>3.1</v>
      </c>
      <c r="B19" s="135" t="str">
        <f>'F4.2'!B19</f>
        <v>Economiser Upper Bank &amp; Lower Bank coils for Khaperkheda Unit no. 3 and Unit no. 4</v>
      </c>
      <c r="C19" s="295" t="str">
        <f>'F4.2'!C19</f>
        <v>Scheme</v>
      </c>
      <c r="D19" s="130" t="str">
        <f>'F4.2'!D19</f>
        <v>MERC/CAP/DPR/10/2010-11/1695</v>
      </c>
      <c r="E19" s="291">
        <f>IF('F4.2'!F19=0,"-",'F4.2'!F19)</f>
        <v>40527</v>
      </c>
      <c r="F19" s="371"/>
      <c r="G19" s="291">
        <f t="shared" si="0"/>
        <v>40527</v>
      </c>
      <c r="H19" s="291"/>
      <c r="I19" s="291" t="str">
        <f>IF('F4.2'!L19=0,"-",'F4.2'!L19)</f>
        <v>-</v>
      </c>
      <c r="J19" s="291" t="str">
        <f>IF('F4.2'!M19=0,"-",'F4.2'!M19)</f>
        <v>-</v>
      </c>
      <c r="K19" s="291"/>
      <c r="L19" s="291" t="str">
        <f>IF('F4.2'!N19=0,"-",'F4.2'!N19)</f>
        <v>-</v>
      </c>
      <c r="M19" s="132">
        <f>IF(C19="DPR",0,'F4.2'!H19)</f>
        <v>26.349999999999998</v>
      </c>
      <c r="N19" s="284">
        <f>SUM('F4.2'!T19:V19)</f>
        <v>11.77</v>
      </c>
      <c r="O19" s="371"/>
      <c r="P19" s="372">
        <f t="shared" si="1"/>
        <v>14.579999999999998</v>
      </c>
      <c r="Q19" s="371"/>
      <c r="R19" s="371"/>
      <c r="S19" s="284">
        <f t="shared" si="2"/>
        <v>14.579999999999998</v>
      </c>
    </row>
    <row r="20" spans="1:19" ht="47.25" x14ac:dyDescent="0.25">
      <c r="A20" s="136">
        <f>'F4.2'!A20</f>
        <v>4</v>
      </c>
      <c r="B20" s="137" t="str">
        <f>'F4.2'!B20</f>
        <v>Economiser &amp; LTSH Upper Bank &amp; Lower Bank coils for Khaperkheda Unit no. 1 and Unit no. 2</v>
      </c>
      <c r="C20" s="136" t="str">
        <f>'F4.2'!C20</f>
        <v>DPR</v>
      </c>
      <c r="D20" s="136" t="str">
        <f>'F4.2'!D20</f>
        <v>MERC/CAPEX/20112012/01155</v>
      </c>
      <c r="E20" s="282">
        <f>IF('F4.2'!F20=0,"-",'F4.2'!F20)</f>
        <v>40753</v>
      </c>
      <c r="F20" s="371"/>
      <c r="G20" s="282">
        <f t="shared" si="0"/>
        <v>40753</v>
      </c>
      <c r="H20" s="282"/>
      <c r="I20" s="282" t="str">
        <f>IF('F4.2'!L20=0,"-",'F4.2'!L20)</f>
        <v>-</v>
      </c>
      <c r="J20" s="282" t="str">
        <f>IF('F4.2'!M20=0,"-",'F4.2'!M20)</f>
        <v>-</v>
      </c>
      <c r="K20" s="282"/>
      <c r="L20" s="282" t="str">
        <f>IF('F4.2'!N20=0,"-",'F4.2'!N20)</f>
        <v>-</v>
      </c>
      <c r="M20" s="284">
        <f>IF(C20="DPR",0,'F4.2'!H20)</f>
        <v>0</v>
      </c>
      <c r="N20" s="284">
        <f>SUM('F4.2'!T20:V20)</f>
        <v>0</v>
      </c>
      <c r="O20" s="371"/>
      <c r="P20" s="372">
        <f t="shared" si="1"/>
        <v>0</v>
      </c>
      <c r="Q20" s="371"/>
      <c r="R20" s="371"/>
      <c r="S20" s="284">
        <f t="shared" si="2"/>
        <v>0</v>
      </c>
    </row>
    <row r="21" spans="1:19" ht="15.75" x14ac:dyDescent="0.25">
      <c r="A21" s="130">
        <f>'F4.2'!A21</f>
        <v>4.0999999999999996</v>
      </c>
      <c r="B21" s="135" t="str">
        <f>'F4.2'!B21</f>
        <v>Economiser &amp; LTSH Coil for Unit 1</v>
      </c>
      <c r="C21" s="295" t="str">
        <f>'F4.2'!C21</f>
        <v>Scheme</v>
      </c>
      <c r="D21" s="130" t="str">
        <f>'F4.2'!D21</f>
        <v>MERC/CAPEX/20112012/01155</v>
      </c>
      <c r="E21" s="291">
        <f>IF('F4.2'!F21=0,"-",'F4.2'!F21)</f>
        <v>40753</v>
      </c>
      <c r="F21" s="371"/>
      <c r="G21" s="291">
        <f t="shared" si="0"/>
        <v>40753</v>
      </c>
      <c r="H21" s="291"/>
      <c r="I21" s="291" t="str">
        <f>IF('F4.2'!L21=0,"-",'F4.2'!L21)</f>
        <v>-</v>
      </c>
      <c r="J21" s="291" t="str">
        <f>IF('F4.2'!M21=0,"-",'F4.2'!M21)</f>
        <v>-</v>
      </c>
      <c r="K21" s="291"/>
      <c r="L21" s="291" t="str">
        <f>IF('F4.2'!N21=0,"-",'F4.2'!N21)</f>
        <v>-</v>
      </c>
      <c r="M21" s="132">
        <f>IF(C21="DPR",0,'F4.2'!H21)</f>
        <v>15.692358</v>
      </c>
      <c r="N21" s="284">
        <f>SUM('F4.2'!T21:V21)</f>
        <v>15.692358</v>
      </c>
      <c r="O21" s="371"/>
      <c r="P21" s="372">
        <f t="shared" si="1"/>
        <v>0</v>
      </c>
      <c r="Q21" s="371"/>
      <c r="R21" s="371"/>
      <c r="S21" s="284">
        <f t="shared" si="2"/>
        <v>0</v>
      </c>
    </row>
    <row r="22" spans="1:19" ht="15.75" x14ac:dyDescent="0.25">
      <c r="A22" s="130">
        <f>'F4.2'!A22</f>
        <v>4.2</v>
      </c>
      <c r="B22" s="135" t="str">
        <f>'F4.2'!B22</f>
        <v>Economiser &amp; LTSH Coil for Unit 2</v>
      </c>
      <c r="C22" s="295" t="str">
        <f>'F4.2'!C22</f>
        <v>Scheme</v>
      </c>
      <c r="D22" s="130" t="str">
        <f>'F4.2'!D22</f>
        <v>MERC/CAPEX/20112012/01155</v>
      </c>
      <c r="E22" s="291">
        <f>IF('F4.2'!F22=0,"-",'F4.2'!F22)</f>
        <v>40753</v>
      </c>
      <c r="F22" s="371"/>
      <c r="G22" s="291">
        <f t="shared" si="0"/>
        <v>40753</v>
      </c>
      <c r="H22" s="291"/>
      <c r="I22" s="291" t="str">
        <f>IF('F4.2'!L22=0,"-",'F4.2'!L22)</f>
        <v>-</v>
      </c>
      <c r="J22" s="291" t="str">
        <f>IF('F4.2'!M22=0,"-",'F4.2'!M22)</f>
        <v>-</v>
      </c>
      <c r="K22" s="291"/>
      <c r="L22" s="291" t="str">
        <f>IF('F4.2'!N22=0,"-",'F4.2'!N22)</f>
        <v>-</v>
      </c>
      <c r="M22" s="132">
        <f>IF(C22="DPR",0,'F4.2'!H22)</f>
        <v>16.1528001</v>
      </c>
      <c r="N22" s="284">
        <f>SUM('F4.2'!T22:V22)</f>
        <v>16.1528001</v>
      </c>
      <c r="O22" s="371"/>
      <c r="P22" s="372">
        <f t="shared" si="1"/>
        <v>0</v>
      </c>
      <c r="Q22" s="371"/>
      <c r="R22" s="371"/>
      <c r="S22" s="284">
        <f t="shared" si="2"/>
        <v>0</v>
      </c>
    </row>
    <row r="23" spans="1:19" ht="15.75" x14ac:dyDescent="0.25">
      <c r="A23" s="130">
        <f>'F4.2'!A23</f>
        <v>0</v>
      </c>
      <c r="B23" s="131" t="str">
        <f>'F4.2'!B23</f>
        <v>IDC</v>
      </c>
      <c r="C23" s="295" t="str">
        <f>'F4.2'!C23</f>
        <v>IDC</v>
      </c>
      <c r="D23" s="130" t="str">
        <f>'F4.2'!D23</f>
        <v>MERC/CAPEX/20112012/01155</v>
      </c>
      <c r="E23" s="291">
        <f>IF('F4.2'!F23=0,"-",'F4.2'!F23)</f>
        <v>40753</v>
      </c>
      <c r="F23" s="371"/>
      <c r="G23" s="291">
        <f t="shared" si="0"/>
        <v>40753</v>
      </c>
      <c r="H23" s="291"/>
      <c r="I23" s="291" t="str">
        <f>IF('F4.2'!L23=0,"-",'F4.2'!L23)</f>
        <v>-</v>
      </c>
      <c r="J23" s="291" t="str">
        <f>IF('F4.2'!M23=0,"-",'F4.2'!M23)</f>
        <v>-</v>
      </c>
      <c r="K23" s="291"/>
      <c r="L23" s="291" t="str">
        <f>IF('F4.2'!N23=0,"-",'F4.2'!N23)</f>
        <v>-</v>
      </c>
      <c r="M23" s="132">
        <f>IF(C23="DPR",0,'F4.2'!H23)</f>
        <v>2.9464084000000001</v>
      </c>
      <c r="N23" s="284">
        <f>SUM('F4.2'!T23:V23)</f>
        <v>0</v>
      </c>
      <c r="O23" s="371"/>
      <c r="P23" s="372">
        <f t="shared" si="1"/>
        <v>2.9464084000000001</v>
      </c>
      <c r="Q23" s="371"/>
      <c r="R23" s="371"/>
      <c r="S23" s="284">
        <f t="shared" si="2"/>
        <v>2.9464084000000001</v>
      </c>
    </row>
    <row r="24" spans="1:19" ht="63" x14ac:dyDescent="0.25">
      <c r="A24" s="136">
        <f>'F4.2'!A24</f>
        <v>5</v>
      </c>
      <c r="B24" s="137" t="str">
        <f>'F4.2'!B24</f>
        <v>Procurement &amp; Replacement of Re-heater Rear Pendant Assembly Coils for 2*210MW Khaperkheda Unit no. 1 and Unit no. 2</v>
      </c>
      <c r="C24" s="136" t="str">
        <f>'F4.2'!C24</f>
        <v>DPR</v>
      </c>
      <c r="D24" s="136" t="str">
        <f>'F4.2'!D24</f>
        <v>MERC/CAPEX/20122013/00603</v>
      </c>
      <c r="E24" s="282">
        <f>IF('F4.2'!F24=0,"-",'F4.2'!F24)</f>
        <v>41078</v>
      </c>
      <c r="F24" s="371"/>
      <c r="G24" s="282">
        <f t="shared" si="0"/>
        <v>41078</v>
      </c>
      <c r="H24" s="282"/>
      <c r="I24" s="282" t="str">
        <f>IF('F4.2'!L24=0,"-",'F4.2'!L24)</f>
        <v>-</v>
      </c>
      <c r="J24" s="282" t="str">
        <f>IF('F4.2'!M24=0,"-",'F4.2'!M24)</f>
        <v>-</v>
      </c>
      <c r="K24" s="282"/>
      <c r="L24" s="282" t="str">
        <f>IF('F4.2'!N24=0,"-",'F4.2'!N24)</f>
        <v>-</v>
      </c>
      <c r="M24" s="284">
        <f>IF(C24="DPR",0,'F4.2'!H24)</f>
        <v>0</v>
      </c>
      <c r="N24" s="284">
        <f>SUM('F4.2'!T24:V24)</f>
        <v>0</v>
      </c>
      <c r="O24" s="371"/>
      <c r="P24" s="372">
        <f t="shared" si="1"/>
        <v>0</v>
      </c>
      <c r="Q24" s="371"/>
      <c r="R24" s="371"/>
      <c r="S24" s="284">
        <f t="shared" si="2"/>
        <v>0</v>
      </c>
    </row>
    <row r="25" spans="1:19" ht="15.75" x14ac:dyDescent="0.25">
      <c r="A25" s="130">
        <f>'F4.2'!A25</f>
        <v>5.0999999999999996</v>
      </c>
      <c r="B25" s="135" t="str">
        <f>'F4.2'!B25</f>
        <v>Re-heater coils for unit no. 1</v>
      </c>
      <c r="C25" s="295" t="str">
        <f>'F4.2'!C25</f>
        <v>Scheme</v>
      </c>
      <c r="D25" s="130" t="str">
        <f>'F4.2'!D25</f>
        <v>MERC/CAPEX/20122013/00603</v>
      </c>
      <c r="E25" s="291">
        <f>IF('F4.2'!F25=0,"-",'F4.2'!F25)</f>
        <v>41078</v>
      </c>
      <c r="F25" s="371"/>
      <c r="G25" s="291">
        <f t="shared" si="0"/>
        <v>41078</v>
      </c>
      <c r="H25" s="291"/>
      <c r="I25" s="291" t="str">
        <f>IF('F4.2'!L25=0,"-",'F4.2'!L25)</f>
        <v>-</v>
      </c>
      <c r="J25" s="291" t="str">
        <f>IF('F4.2'!M25=0,"-",'F4.2'!M25)</f>
        <v>-</v>
      </c>
      <c r="K25" s="291"/>
      <c r="L25" s="291" t="str">
        <f>IF('F4.2'!N25=0,"-",'F4.2'!N25)</f>
        <v>-</v>
      </c>
      <c r="M25" s="132">
        <f>IF(C25="DPR",0,'F4.2'!H25)</f>
        <v>5.1267263500000002</v>
      </c>
      <c r="N25" s="284">
        <f>SUM('F4.2'!T25:V25)</f>
        <v>5.1267263500000002</v>
      </c>
      <c r="O25" s="371"/>
      <c r="P25" s="372">
        <f t="shared" si="1"/>
        <v>0</v>
      </c>
      <c r="Q25" s="371"/>
      <c r="R25" s="371"/>
      <c r="S25" s="284">
        <f t="shared" si="2"/>
        <v>0</v>
      </c>
    </row>
    <row r="26" spans="1:19" ht="15.75" x14ac:dyDescent="0.25">
      <c r="A26" s="130">
        <f>'F4.2'!A26</f>
        <v>5.2</v>
      </c>
      <c r="B26" s="135" t="str">
        <f>'F4.2'!B26</f>
        <v>Re-heater coils for unit no. 2</v>
      </c>
      <c r="C26" s="295" t="str">
        <f>'F4.2'!C26</f>
        <v>Scheme</v>
      </c>
      <c r="D26" s="130" t="str">
        <f>'F4.2'!D26</f>
        <v>MERC/CAPEX/20122013/00603</v>
      </c>
      <c r="E26" s="291">
        <f>IF('F4.2'!F26=0,"-",'F4.2'!F26)</f>
        <v>41078</v>
      </c>
      <c r="F26" s="371"/>
      <c r="G26" s="291">
        <f t="shared" si="0"/>
        <v>41078</v>
      </c>
      <c r="H26" s="291"/>
      <c r="I26" s="291" t="str">
        <f>IF('F4.2'!L26=0,"-",'F4.2'!L26)</f>
        <v>-</v>
      </c>
      <c r="J26" s="291" t="str">
        <f>IF('F4.2'!M26=0,"-",'F4.2'!M26)</f>
        <v>-</v>
      </c>
      <c r="K26" s="291"/>
      <c r="L26" s="291" t="str">
        <f>IF('F4.2'!N26=0,"-",'F4.2'!N26)</f>
        <v>-</v>
      </c>
      <c r="M26" s="132">
        <f>IF(C26="DPR",0,'F4.2'!H26)</f>
        <v>5.1267263500000002</v>
      </c>
      <c r="N26" s="284">
        <f>SUM('F4.2'!T26:V26)</f>
        <v>5.55</v>
      </c>
      <c r="O26" s="371"/>
      <c r="P26" s="372">
        <f t="shared" si="1"/>
        <v>-0.42327364999999961</v>
      </c>
      <c r="Q26" s="371"/>
      <c r="R26" s="371"/>
      <c r="S26" s="284">
        <f t="shared" si="2"/>
        <v>-0.42327364999999961</v>
      </c>
    </row>
    <row r="27" spans="1:19" ht="15.75" x14ac:dyDescent="0.25">
      <c r="A27" s="130">
        <f>'F4.2'!A27</f>
        <v>0</v>
      </c>
      <c r="B27" s="131" t="str">
        <f>'F4.2'!B27</f>
        <v>IDC</v>
      </c>
      <c r="C27" s="295" t="str">
        <f>'F4.2'!C27</f>
        <v>IDC</v>
      </c>
      <c r="D27" s="130" t="str">
        <f>'F4.2'!D27</f>
        <v>MERC/CAPEX/20122013/00603</v>
      </c>
      <c r="E27" s="291">
        <f>IF('F4.2'!F27=0,"-",'F4.2'!F27)</f>
        <v>41078</v>
      </c>
      <c r="F27" s="371"/>
      <c r="G27" s="291">
        <f t="shared" si="0"/>
        <v>41078</v>
      </c>
      <c r="H27" s="291"/>
      <c r="I27" s="291" t="str">
        <f>IF('F4.2'!L27=0,"-",'F4.2'!L27)</f>
        <v>-</v>
      </c>
      <c r="J27" s="291" t="str">
        <f>IF('F4.2'!M27=0,"-",'F4.2'!M27)</f>
        <v>-</v>
      </c>
      <c r="K27" s="291"/>
      <c r="L27" s="291" t="str">
        <f>IF('F4.2'!N27=0,"-",'F4.2'!N27)</f>
        <v>-</v>
      </c>
      <c r="M27" s="132">
        <f>IF(C27="DPR",0,'F4.2'!H27)</f>
        <v>0.120397</v>
      </c>
      <c r="N27" s="284">
        <f>SUM('F4.2'!T27:V27)</f>
        <v>0</v>
      </c>
      <c r="O27" s="371"/>
      <c r="P27" s="372">
        <f t="shared" si="1"/>
        <v>0.120397</v>
      </c>
      <c r="Q27" s="371"/>
      <c r="R27" s="371"/>
      <c r="S27" s="284">
        <f t="shared" si="2"/>
        <v>0.120397</v>
      </c>
    </row>
    <row r="28" spans="1:19" ht="31.5" x14ac:dyDescent="0.25">
      <c r="A28" s="136">
        <f>'F4.2'!A28</f>
        <v>6</v>
      </c>
      <c r="B28" s="137" t="str">
        <f>'F4.2'!B28</f>
        <v>Procurement of HPT module suitable for khaperkheda TPS Unit 3 &amp; 4</v>
      </c>
      <c r="C28" s="136" t="str">
        <f>'F4.2'!C28</f>
        <v>DPR</v>
      </c>
      <c r="D28" s="136" t="str">
        <f>'F4.2'!D28</f>
        <v>MERC/TECH-1/CAPEX/ 20132014/02001</v>
      </c>
      <c r="E28" s="282">
        <f>IF('F4.2'!F28=0,"-",'F4.2'!F28)</f>
        <v>41656</v>
      </c>
      <c r="F28" s="371"/>
      <c r="G28" s="282">
        <f t="shared" si="0"/>
        <v>41656</v>
      </c>
      <c r="H28" s="282"/>
      <c r="I28" s="282" t="str">
        <f>IF('F4.2'!L28=0,"-",'F4.2'!L28)</f>
        <v>-</v>
      </c>
      <c r="J28" s="282" t="str">
        <f>IF('F4.2'!M28=0,"-",'F4.2'!M28)</f>
        <v>-</v>
      </c>
      <c r="K28" s="282"/>
      <c r="L28" s="282" t="str">
        <f>IF('F4.2'!N28=0,"-",'F4.2'!N28)</f>
        <v>-</v>
      </c>
      <c r="M28" s="284">
        <f>IF(C28="DPR",0,'F4.2'!H28)</f>
        <v>0</v>
      </c>
      <c r="N28" s="284">
        <f>SUM('F4.2'!T28:V28)</f>
        <v>0</v>
      </c>
      <c r="O28" s="371"/>
      <c r="P28" s="372">
        <f t="shared" si="1"/>
        <v>0</v>
      </c>
      <c r="Q28" s="371"/>
      <c r="R28" s="371"/>
      <c r="S28" s="284">
        <f t="shared" si="2"/>
        <v>0</v>
      </c>
    </row>
    <row r="29" spans="1:19" ht="31.5" x14ac:dyDescent="0.25">
      <c r="A29" s="130">
        <f>'F4.2'!A29</f>
        <v>6.1</v>
      </c>
      <c r="B29" s="135" t="str">
        <f>'F4.2'!B29</f>
        <v>Procurement of HPT module suitable for khaperkheda TPS Unit 3 &amp; 4</v>
      </c>
      <c r="C29" s="295" t="str">
        <f>'F4.2'!C29</f>
        <v>Scheme</v>
      </c>
      <c r="D29" s="130" t="str">
        <f>'F4.2'!D29</f>
        <v>MERC/TECH-1/CAPEX/ 20132014/02001</v>
      </c>
      <c r="E29" s="291">
        <f>IF('F4.2'!F29=0,"-",'F4.2'!F29)</f>
        <v>41656</v>
      </c>
      <c r="F29" s="371"/>
      <c r="G29" s="291">
        <f t="shared" si="0"/>
        <v>41656</v>
      </c>
      <c r="H29" s="291"/>
      <c r="I29" s="291" t="str">
        <f>IF('F4.2'!L29=0,"-",'F4.2'!L29)</f>
        <v>-</v>
      </c>
      <c r="J29" s="291" t="str">
        <f>IF('F4.2'!M29=0,"-",'F4.2'!M29)</f>
        <v>-</v>
      </c>
      <c r="K29" s="291"/>
      <c r="L29" s="291" t="str">
        <f>IF('F4.2'!N29=0,"-",'F4.2'!N29)</f>
        <v>-</v>
      </c>
      <c r="M29" s="132">
        <f>IF(C29="DPR",0,'F4.2'!H29)</f>
        <v>36.200000000000003</v>
      </c>
      <c r="N29" s="284">
        <f>SUM('F4.2'!T29:V29)</f>
        <v>32.401600000000002</v>
      </c>
      <c r="O29" s="371"/>
      <c r="P29" s="372">
        <f t="shared" si="1"/>
        <v>3.7984000000000009</v>
      </c>
      <c r="Q29" s="371"/>
      <c r="R29" s="371"/>
      <c r="S29" s="284">
        <f t="shared" si="2"/>
        <v>3.7984000000000009</v>
      </c>
    </row>
    <row r="30" spans="1:19" ht="31.5" x14ac:dyDescent="0.25">
      <c r="A30" s="136">
        <f>'F4.2'!A30</f>
        <v>7</v>
      </c>
      <c r="B30" s="137" t="str">
        <f>'F4.2'!B30</f>
        <v>Procurement Spare GTR, Locomotive &amp; Compactors</v>
      </c>
      <c r="C30" s="136" t="str">
        <f>'F4.2'!C30</f>
        <v>DPR</v>
      </c>
      <c r="D30" s="136" t="str">
        <f>'F4.2'!D30</f>
        <v>MERC/TECH-1/CAPEX/ 20142015/00364</v>
      </c>
      <c r="E30" s="282">
        <f>IF('F4.2'!F30=0,"-",'F4.2'!F30)</f>
        <v>41779</v>
      </c>
      <c r="F30" s="371"/>
      <c r="G30" s="282">
        <f t="shared" si="0"/>
        <v>41779</v>
      </c>
      <c r="H30" s="282"/>
      <c r="I30" s="282" t="str">
        <f>IF('F4.2'!L30=0,"-",'F4.2'!L30)</f>
        <v>-</v>
      </c>
      <c r="J30" s="282" t="str">
        <f>IF('F4.2'!M30=0,"-",'F4.2'!M30)</f>
        <v>-</v>
      </c>
      <c r="K30" s="282"/>
      <c r="L30" s="282" t="str">
        <f>IF('F4.2'!N30=0,"-",'F4.2'!N30)</f>
        <v>-</v>
      </c>
      <c r="M30" s="284">
        <f>IF(C30="DPR",0,'F4.2'!H30)</f>
        <v>0</v>
      </c>
      <c r="N30" s="284">
        <f>SUM('F4.2'!T30:V30)</f>
        <v>0</v>
      </c>
      <c r="O30" s="371"/>
      <c r="P30" s="372">
        <f t="shared" si="1"/>
        <v>0</v>
      </c>
      <c r="Q30" s="371"/>
      <c r="R30" s="371"/>
      <c r="S30" s="284">
        <f t="shared" si="2"/>
        <v>0</v>
      </c>
    </row>
    <row r="31" spans="1:19" ht="31.5" x14ac:dyDescent="0.25">
      <c r="A31" s="130">
        <f>'F4.2'!A31</f>
        <v>7.1</v>
      </c>
      <c r="B31" s="135" t="str">
        <f>'F4.2'!B31</f>
        <v>250 MVA Spare GTR</v>
      </c>
      <c r="C31" s="295" t="str">
        <f>'F4.2'!C31</f>
        <v>Scheme</v>
      </c>
      <c r="D31" s="130" t="str">
        <f>'F4.2'!D31</f>
        <v>MERC/TECH-1/CAPEX/ 20142015/00364</v>
      </c>
      <c r="E31" s="291">
        <f>IF('F4.2'!F31=0,"-",'F4.2'!F31)</f>
        <v>41779</v>
      </c>
      <c r="F31" s="371"/>
      <c r="G31" s="291">
        <f t="shared" si="0"/>
        <v>41779</v>
      </c>
      <c r="H31" s="291"/>
      <c r="I31" s="291" t="str">
        <f>IF('F4.2'!L31=0,"-",'F4.2'!L31)</f>
        <v>-</v>
      </c>
      <c r="J31" s="291" t="str">
        <f>IF('F4.2'!M31=0,"-",'F4.2'!M31)</f>
        <v>-</v>
      </c>
      <c r="K31" s="291"/>
      <c r="L31" s="291" t="str">
        <f>IF('F4.2'!N31=0,"-",'F4.2'!N31)</f>
        <v>-</v>
      </c>
      <c r="M31" s="132">
        <f>IF(C31="DPR",0,'F4.2'!H31)</f>
        <v>10.349649700000001</v>
      </c>
      <c r="N31" s="284">
        <f>SUM('F4.2'!T31:V31)</f>
        <v>11.251108000000002</v>
      </c>
      <c r="O31" s="371"/>
      <c r="P31" s="372">
        <f t="shared" si="1"/>
        <v>-0.9014583000000016</v>
      </c>
      <c r="Q31" s="371"/>
      <c r="R31" s="371"/>
      <c r="S31" s="284">
        <f t="shared" si="2"/>
        <v>-0.9014583000000016</v>
      </c>
    </row>
    <row r="32" spans="1:19" ht="31.5" x14ac:dyDescent="0.25">
      <c r="A32" s="130">
        <f>'F4.2'!A32</f>
        <v>7.2</v>
      </c>
      <c r="B32" s="135" t="str">
        <f>'F4.2'!B32</f>
        <v>Procurement of Locomotive 2no’s.</v>
      </c>
      <c r="C32" s="295" t="str">
        <f>'F4.2'!C32</f>
        <v>Scheme</v>
      </c>
      <c r="D32" s="130" t="str">
        <f>'F4.2'!D32</f>
        <v>MERC/TECH-1/CAPEX/ 20142015/00364</v>
      </c>
      <c r="E32" s="291">
        <f>IF('F4.2'!F32=0,"-",'F4.2'!F32)</f>
        <v>41779</v>
      </c>
      <c r="F32" s="371"/>
      <c r="G32" s="291">
        <f t="shared" si="0"/>
        <v>41779</v>
      </c>
      <c r="H32" s="291"/>
      <c r="I32" s="291" t="str">
        <f>IF('F4.2'!L32=0,"-",'F4.2'!L32)</f>
        <v>-</v>
      </c>
      <c r="J32" s="291" t="str">
        <f>IF('F4.2'!M32=0,"-",'F4.2'!M32)</f>
        <v>-</v>
      </c>
      <c r="K32" s="291"/>
      <c r="L32" s="291" t="str">
        <f>IF('F4.2'!N32=0,"-",'F4.2'!N32)</f>
        <v>-</v>
      </c>
      <c r="M32" s="132">
        <f>IF(C32="DPR",0,'F4.2'!H32)</f>
        <v>5.9926899479999998</v>
      </c>
      <c r="N32" s="284">
        <f>SUM('F4.2'!T32:V32)</f>
        <v>5.9927000000000001</v>
      </c>
      <c r="O32" s="371"/>
      <c r="P32" s="372">
        <f t="shared" si="1"/>
        <v>-1.0052000000371208E-5</v>
      </c>
      <c r="Q32" s="371"/>
      <c r="R32" s="371"/>
      <c r="S32" s="284">
        <f t="shared" si="2"/>
        <v>-1.0052000000371208E-5</v>
      </c>
    </row>
    <row r="33" spans="1:19" ht="31.5" x14ac:dyDescent="0.25">
      <c r="A33" s="130">
        <f>'F4.2'!A33</f>
        <v>7.3</v>
      </c>
      <c r="B33" s="135" t="str">
        <f>'F4.2'!B33</f>
        <v>Procurement of Compactors 2 no’s.</v>
      </c>
      <c r="C33" s="295" t="str">
        <f>'F4.2'!C33</f>
        <v>Scheme</v>
      </c>
      <c r="D33" s="130" t="str">
        <f>'F4.2'!D33</f>
        <v>MERC/TECH-1/CAPEX/ 20142015/00364</v>
      </c>
      <c r="E33" s="291">
        <f>IF('F4.2'!F33=0,"-",'F4.2'!F33)</f>
        <v>41779</v>
      </c>
      <c r="F33" s="371"/>
      <c r="G33" s="291">
        <f t="shared" si="0"/>
        <v>41779</v>
      </c>
      <c r="H33" s="291"/>
      <c r="I33" s="291" t="str">
        <f>IF('F4.2'!L33=0,"-",'F4.2'!L33)</f>
        <v>-</v>
      </c>
      <c r="J33" s="291" t="str">
        <f>IF('F4.2'!M33=0,"-",'F4.2'!M33)</f>
        <v>-</v>
      </c>
      <c r="K33" s="291"/>
      <c r="L33" s="291" t="str">
        <f>IF('F4.2'!N33=0,"-",'F4.2'!N33)</f>
        <v>-</v>
      </c>
      <c r="M33" s="132">
        <f>IF(C33="DPR",0,'F4.2'!H33)</f>
        <v>0.42978591999999999</v>
      </c>
      <c r="N33" s="284">
        <f>SUM('F4.2'!T33:V33)</f>
        <v>0.42980000000000002</v>
      </c>
      <c r="O33" s="371"/>
      <c r="P33" s="372">
        <f t="shared" si="1"/>
        <v>-1.4080000000027404E-5</v>
      </c>
      <c r="Q33" s="371"/>
      <c r="R33" s="371"/>
      <c r="S33" s="284">
        <f t="shared" si="2"/>
        <v>-1.4080000000027404E-5</v>
      </c>
    </row>
    <row r="34" spans="1:19" ht="31.5" x14ac:dyDescent="0.25">
      <c r="A34" s="130">
        <f>'F4.2'!A34</f>
        <v>0</v>
      </c>
      <c r="B34" s="135" t="str">
        <f>'F4.2'!B34</f>
        <v>IDC</v>
      </c>
      <c r="C34" s="295" t="str">
        <f>'F4.2'!C34</f>
        <v>IDC</v>
      </c>
      <c r="D34" s="130" t="str">
        <f>'F4.2'!D34</f>
        <v>MERC/TECH-1/CAPEX/ 20142015/00364</v>
      </c>
      <c r="E34" s="291">
        <f>IF('F4.2'!F34=0,"-",'F4.2'!F34)</f>
        <v>41779</v>
      </c>
      <c r="F34" s="371"/>
      <c r="G34" s="291">
        <f t="shared" si="0"/>
        <v>41779</v>
      </c>
      <c r="H34" s="291"/>
      <c r="I34" s="291" t="str">
        <f>IF('F4.2'!L34=0,"-",'F4.2'!L34)</f>
        <v>-</v>
      </c>
      <c r="J34" s="291" t="str">
        <f>IF('F4.2'!M34=0,"-",'F4.2'!M34)</f>
        <v>-</v>
      </c>
      <c r="K34" s="291"/>
      <c r="L34" s="291" t="str">
        <f>IF('F4.2'!N34=0,"-",'F4.2'!N34)</f>
        <v>-</v>
      </c>
      <c r="M34" s="132">
        <f>IF(C34="DPR",0,'F4.2'!H34)</f>
        <v>1.68</v>
      </c>
      <c r="N34" s="284">
        <f>SUM('F4.2'!T34:V34)</f>
        <v>0</v>
      </c>
      <c r="O34" s="371"/>
      <c r="P34" s="372">
        <f t="shared" si="1"/>
        <v>1.68</v>
      </c>
      <c r="Q34" s="371"/>
      <c r="R34" s="371"/>
      <c r="S34" s="284">
        <f t="shared" si="2"/>
        <v>1.68</v>
      </c>
    </row>
    <row r="35" spans="1:19" ht="47.25" x14ac:dyDescent="0.25">
      <c r="A35" s="136">
        <f>'F4.2'!A35</f>
        <v>8</v>
      </c>
      <c r="B35" s="137" t="str">
        <f>'F4.2'!B35</f>
        <v>Procurement &amp; Replacement of complete set of LTSH coils for Khaperkheda TPS Unit 3&amp;4</v>
      </c>
      <c r="C35" s="136" t="str">
        <f>'F4.2'!C35</f>
        <v>DPR</v>
      </c>
      <c r="D35" s="136" t="str">
        <f>'F4.2'!D35</f>
        <v>MERC/TECH-1/CAPEX/ 20142015/00363</v>
      </c>
      <c r="E35" s="282">
        <f>IF('F4.2'!F35=0,"-",'F4.2'!F35)</f>
        <v>41779</v>
      </c>
      <c r="F35" s="371"/>
      <c r="G35" s="282">
        <f t="shared" si="0"/>
        <v>41779</v>
      </c>
      <c r="H35" s="282"/>
      <c r="I35" s="282" t="str">
        <f>IF('F4.2'!L35=0,"-",'F4.2'!L35)</f>
        <v>-</v>
      </c>
      <c r="J35" s="282" t="str">
        <f>IF('F4.2'!M35=0,"-",'F4.2'!M35)</f>
        <v>-</v>
      </c>
      <c r="K35" s="282"/>
      <c r="L35" s="282" t="str">
        <f>IF('F4.2'!N35=0,"-",'F4.2'!N35)</f>
        <v>-</v>
      </c>
      <c r="M35" s="284">
        <f>IF(C35="DPR",0,'F4.2'!H35)</f>
        <v>0</v>
      </c>
      <c r="N35" s="284">
        <f>SUM('F4.2'!T35:V35)</f>
        <v>0</v>
      </c>
      <c r="O35" s="371"/>
      <c r="P35" s="372">
        <f t="shared" si="1"/>
        <v>0</v>
      </c>
      <c r="Q35" s="371"/>
      <c r="R35" s="371"/>
      <c r="S35" s="284">
        <f t="shared" si="2"/>
        <v>0</v>
      </c>
    </row>
    <row r="36" spans="1:19" ht="31.5" x14ac:dyDescent="0.25">
      <c r="A36" s="130">
        <f>'F4.2'!A36</f>
        <v>8.1</v>
      </c>
      <c r="B36" s="135" t="str">
        <f>'F4.2'!B36</f>
        <v>Procurement and replacement of LTSH coils for Khaperkheda TPS at U3</v>
      </c>
      <c r="C36" s="295" t="str">
        <f>'F4.2'!C36</f>
        <v>Scheme</v>
      </c>
      <c r="D36" s="130" t="str">
        <f>'F4.2'!D36</f>
        <v>MERC/TECH-1/CAPEX/ 20142015/00363</v>
      </c>
      <c r="E36" s="291">
        <f>IF('F4.2'!F36=0,"-",'F4.2'!F36)</f>
        <v>41779</v>
      </c>
      <c r="F36" s="371"/>
      <c r="G36" s="291">
        <f t="shared" si="0"/>
        <v>41779</v>
      </c>
      <c r="H36" s="291"/>
      <c r="I36" s="291">
        <f>IF('F4.2'!L36=0,"-",'F4.2'!L36)</f>
        <v>42122</v>
      </c>
      <c r="J36" s="291">
        <f>IF('F4.2'!M36=0,"-",'F4.2'!M36)</f>
        <v>42875</v>
      </c>
      <c r="K36" s="291"/>
      <c r="L36" s="291">
        <f>IF('F4.2'!N36=0,"-",'F4.2'!N36)</f>
        <v>42606</v>
      </c>
      <c r="M36" s="132">
        <f>IF(C36="DPR",0,'F4.2'!H36)</f>
        <v>8.58</v>
      </c>
      <c r="N36" s="284">
        <f>SUM('F4.2'!T36:V36)</f>
        <v>3.4291356200000003</v>
      </c>
      <c r="O36" s="371"/>
      <c r="P36" s="372">
        <f t="shared" si="1"/>
        <v>5.1508643799999998</v>
      </c>
      <c r="Q36" s="371"/>
      <c r="R36" s="371"/>
      <c r="S36" s="284">
        <f t="shared" si="2"/>
        <v>5.1508643799999998</v>
      </c>
    </row>
    <row r="37" spans="1:19" ht="31.5" x14ac:dyDescent="0.25">
      <c r="A37" s="130">
        <f>'F4.2'!A37</f>
        <v>8.1999999999999993</v>
      </c>
      <c r="B37" s="135" t="str">
        <f>'F4.2'!B37</f>
        <v>Procurement and replacement of LTSH coils for Khaperkheda TPS at U4</v>
      </c>
      <c r="C37" s="295" t="str">
        <f>'F4.2'!C37</f>
        <v>Scheme</v>
      </c>
      <c r="D37" s="130" t="str">
        <f>'F4.2'!D37</f>
        <v>MERC/TECH-1/CAPEX/ 20142015/00363</v>
      </c>
      <c r="E37" s="291">
        <f>IF('F4.2'!F37=0,"-",'F4.2'!F37)</f>
        <v>41779</v>
      </c>
      <c r="F37" s="371"/>
      <c r="G37" s="291">
        <f t="shared" si="0"/>
        <v>41779</v>
      </c>
      <c r="H37" s="291"/>
      <c r="I37" s="291">
        <f>IF('F4.2'!L37=0,"-",'F4.2'!L37)</f>
        <v>42756</v>
      </c>
      <c r="J37" s="291">
        <f>IF('F4.2'!M37=0,"-",'F4.2'!M37)</f>
        <v>42875</v>
      </c>
      <c r="K37" s="291"/>
      <c r="L37" s="291">
        <f>IF('F4.2'!N37=0,"-",'F4.2'!N37)</f>
        <v>42983</v>
      </c>
      <c r="M37" s="132">
        <f>IF(C37="DPR",0,'F4.2'!H37)</f>
        <v>8.58</v>
      </c>
      <c r="N37" s="284">
        <f>SUM('F4.2'!T37:V37)</f>
        <v>3.1809037929999997</v>
      </c>
      <c r="O37" s="371"/>
      <c r="P37" s="372">
        <f t="shared" si="1"/>
        <v>5.3990962070000004</v>
      </c>
      <c r="Q37" s="371"/>
      <c r="R37" s="371"/>
      <c r="S37" s="284">
        <f t="shared" si="2"/>
        <v>5.3990962070000004</v>
      </c>
    </row>
    <row r="38" spans="1:19" ht="31.5" x14ac:dyDescent="0.25">
      <c r="A38" s="130">
        <f>'F4.2'!A38</f>
        <v>0</v>
      </c>
      <c r="B38" s="135" t="str">
        <f>'F4.2'!B38</f>
        <v>IDC</v>
      </c>
      <c r="C38" s="295" t="str">
        <f>'F4.2'!C38</f>
        <v>IDC</v>
      </c>
      <c r="D38" s="130" t="str">
        <f>'F4.2'!D38</f>
        <v>MERC/TECH-1/CAPEX/ 20142015/00363</v>
      </c>
      <c r="E38" s="291">
        <f>IF('F4.2'!F38=0,"-",'F4.2'!F38)</f>
        <v>41779</v>
      </c>
      <c r="F38" s="371"/>
      <c r="G38" s="291">
        <f t="shared" si="0"/>
        <v>41779</v>
      </c>
      <c r="H38" s="291"/>
      <c r="I38" s="291" t="str">
        <f>IF('F4.2'!L38=0,"-",'F4.2'!L38)</f>
        <v>-</v>
      </c>
      <c r="J38" s="291" t="str">
        <f>IF('F4.2'!M38=0,"-",'F4.2'!M38)</f>
        <v>-</v>
      </c>
      <c r="K38" s="291"/>
      <c r="L38" s="291" t="str">
        <f>IF('F4.2'!N38=0,"-",'F4.2'!N38)</f>
        <v>-</v>
      </c>
      <c r="M38" s="132">
        <f>IF(C38="DPR",0,'F4.2'!H38)</f>
        <v>0.65</v>
      </c>
      <c r="N38" s="284">
        <f>SUM('F4.2'!T38:V38)</f>
        <v>0</v>
      </c>
      <c r="O38" s="371"/>
      <c r="P38" s="372">
        <f t="shared" si="1"/>
        <v>0.65</v>
      </c>
      <c r="Q38" s="371"/>
      <c r="R38" s="371"/>
      <c r="S38" s="284">
        <f t="shared" si="2"/>
        <v>0.65</v>
      </c>
    </row>
    <row r="39" spans="1:19" ht="31.5" x14ac:dyDescent="0.25">
      <c r="A39" s="136">
        <f>'F4.2'!A39</f>
        <v>9</v>
      </c>
      <c r="B39" s="137" t="str">
        <f>'F4.2'!B39</f>
        <v>Development of Ash Bund (Waregaon) at K'kheda TPS</v>
      </c>
      <c r="C39" s="136" t="str">
        <f>'F4.2'!C39</f>
        <v>DPR</v>
      </c>
      <c r="D39" s="136" t="str">
        <f>'F4.2'!D39</f>
        <v>MERC/TECH 1/CAPEX/20132014/00823</v>
      </c>
      <c r="E39" s="282">
        <f>IF('F4.2'!F39=0,"-",'F4.2'!F39)</f>
        <v>41464</v>
      </c>
      <c r="F39" s="371"/>
      <c r="G39" s="282">
        <f t="shared" si="0"/>
        <v>41464</v>
      </c>
      <c r="H39" s="282"/>
      <c r="I39" s="282" t="str">
        <f>IF('F4.2'!L39=0,"-",'F4.2'!L39)</f>
        <v>-</v>
      </c>
      <c r="J39" s="282" t="str">
        <f>IF('F4.2'!M39=0,"-",'F4.2'!M39)</f>
        <v>-</v>
      </c>
      <c r="K39" s="282"/>
      <c r="L39" s="282" t="str">
        <f>IF('F4.2'!N39=0,"-",'F4.2'!N39)</f>
        <v>-</v>
      </c>
      <c r="M39" s="284">
        <f>IF(C39="DPR",0,'F4.2'!H39)</f>
        <v>0</v>
      </c>
      <c r="N39" s="284">
        <f>SUM('F4.2'!T39:V39)</f>
        <v>0</v>
      </c>
      <c r="O39" s="371"/>
      <c r="P39" s="372">
        <f t="shared" si="1"/>
        <v>0</v>
      </c>
      <c r="Q39" s="371"/>
      <c r="R39" s="371"/>
      <c r="S39" s="284">
        <f t="shared" si="2"/>
        <v>0</v>
      </c>
    </row>
    <row r="40" spans="1:19" ht="63" x14ac:dyDescent="0.25">
      <c r="A40" s="130">
        <f>'F4.2'!A40</f>
        <v>9.1</v>
      </c>
      <c r="B40" s="135" t="str">
        <f>'F4.2'!B40</f>
        <v>Construction of 3rd upstream raising of existing ash bund from TBL 299.50 Mtr to 302.50 Mtr at Waregaon, Khaperkheda TPS.</v>
      </c>
      <c r="C40" s="295" t="str">
        <f>'F4.2'!C40</f>
        <v>Scheme</v>
      </c>
      <c r="D40" s="130" t="str">
        <f>'F4.2'!D40</f>
        <v>MERC/TECH 1/CAPEX/20132014/00823</v>
      </c>
      <c r="E40" s="291">
        <f>IF('F4.2'!F40=0,"-",'F4.2'!F40)</f>
        <v>41464</v>
      </c>
      <c r="F40" s="371"/>
      <c r="G40" s="291">
        <f t="shared" si="0"/>
        <v>41464</v>
      </c>
      <c r="H40" s="291"/>
      <c r="I40" s="291">
        <f>IF('F4.2'!L40=0,"-",'F4.2'!L40)</f>
        <v>42167</v>
      </c>
      <c r="J40" s="291">
        <f>IF('F4.2'!M40=0,"-",'F4.2'!M40)</f>
        <v>42721</v>
      </c>
      <c r="K40" s="291"/>
      <c r="L40" s="291">
        <f>IF('F4.2'!N40=0,"-",'F4.2'!N40)</f>
        <v>43682</v>
      </c>
      <c r="M40" s="132">
        <f>IF(C40="DPR",0,'F4.2'!H40)</f>
        <v>33.858543730000001</v>
      </c>
      <c r="N40" s="284">
        <f>SUM('F4.2'!T40:V40)</f>
        <v>32.537513181999998</v>
      </c>
      <c r="O40" s="371"/>
      <c r="P40" s="372">
        <f t="shared" si="1"/>
        <v>1.3210305480000031</v>
      </c>
      <c r="Q40" s="371"/>
      <c r="R40" s="371"/>
      <c r="S40" s="284">
        <f t="shared" si="2"/>
        <v>1.3210305480000031</v>
      </c>
    </row>
    <row r="41" spans="1:19" ht="47.25" x14ac:dyDescent="0.25">
      <c r="A41" s="130">
        <f>'F4.2'!A41</f>
        <v>9.1999999999999993</v>
      </c>
      <c r="B41" s="135" t="str">
        <f>'F4.2'!B41</f>
        <v>Construction of masonary dam (Gabion structure) at Waregaon TPS, Khaperkheda.</v>
      </c>
      <c r="C41" s="295" t="str">
        <f>'F4.2'!C41</f>
        <v>Scheme</v>
      </c>
      <c r="D41" s="130" t="str">
        <f>'F4.2'!D41</f>
        <v>MERC/TECH 1/CAPEX/20132014/00823</v>
      </c>
      <c r="E41" s="291">
        <f>IF('F4.2'!F41=0,"-",'F4.2'!F41)</f>
        <v>41464</v>
      </c>
      <c r="F41" s="371"/>
      <c r="G41" s="291">
        <f t="shared" si="0"/>
        <v>41464</v>
      </c>
      <c r="H41" s="291"/>
      <c r="I41" s="291">
        <f>IF('F4.2'!L41=0,"-",'F4.2'!L41)</f>
        <v>42167</v>
      </c>
      <c r="J41" s="291">
        <f>IF('F4.2'!M41=0,"-",'F4.2'!M41)</f>
        <v>42721</v>
      </c>
      <c r="K41" s="291"/>
      <c r="L41" s="291">
        <f>IF('F4.2'!N41=0,"-",'F4.2'!N41)</f>
        <v>43682</v>
      </c>
      <c r="M41" s="132">
        <f>IF(C41="DPR",0,'F4.2'!H41)</f>
        <v>1.0560882</v>
      </c>
      <c r="N41" s="284">
        <f>SUM('F4.2'!T41:V41)</f>
        <v>0</v>
      </c>
      <c r="O41" s="371"/>
      <c r="P41" s="372">
        <f t="shared" si="1"/>
        <v>1.0560882</v>
      </c>
      <c r="Q41" s="371"/>
      <c r="R41" s="371"/>
      <c r="S41" s="284">
        <f t="shared" si="2"/>
        <v>1.0560882</v>
      </c>
    </row>
    <row r="42" spans="1:19" ht="63" x14ac:dyDescent="0.25">
      <c r="A42" s="130">
        <f>'F4.2'!A42</f>
        <v>9.3000000000000007</v>
      </c>
      <c r="B42" s="135" t="str">
        <f>'F4.2'!B42</f>
        <v>Construction of approach to drain wells and raising height of drain well no. 1,2 &amp; 3  ash bund at Waregaon, Khaperkheda TPS</v>
      </c>
      <c r="C42" s="295" t="str">
        <f>'F4.2'!C42</f>
        <v>Scheme</v>
      </c>
      <c r="D42" s="130" t="str">
        <f>'F4.2'!D42</f>
        <v>MERC/TECH 1/CAPEX/20132014/00823</v>
      </c>
      <c r="E42" s="291">
        <f>IF('F4.2'!F42=0,"-",'F4.2'!F42)</f>
        <v>41464</v>
      </c>
      <c r="F42" s="371"/>
      <c r="G42" s="291">
        <f t="shared" si="0"/>
        <v>41464</v>
      </c>
      <c r="H42" s="291"/>
      <c r="I42" s="291">
        <f>IF('F4.2'!L42=0,"-",'F4.2'!L42)</f>
        <v>42167</v>
      </c>
      <c r="J42" s="291">
        <f>IF('F4.2'!M42=0,"-",'F4.2'!M42)</f>
        <v>42721</v>
      </c>
      <c r="K42" s="291"/>
      <c r="L42" s="291">
        <f>IF('F4.2'!N42=0,"-",'F4.2'!N42)</f>
        <v>43682</v>
      </c>
      <c r="M42" s="132">
        <f>IF(C42="DPR",0,'F4.2'!H42)</f>
        <v>0.48487739099999999</v>
      </c>
      <c r="N42" s="284">
        <f>SUM('F4.2'!T42:V42)</f>
        <v>0</v>
      </c>
      <c r="O42" s="371"/>
      <c r="P42" s="372">
        <f t="shared" si="1"/>
        <v>0.48487739099999999</v>
      </c>
      <c r="Q42" s="371"/>
      <c r="R42" s="371"/>
      <c r="S42" s="284">
        <f t="shared" si="2"/>
        <v>0.48487739099999999</v>
      </c>
    </row>
    <row r="43" spans="1:19" ht="31.5" x14ac:dyDescent="0.25">
      <c r="A43" s="130">
        <f>'F4.2'!A43</f>
        <v>0</v>
      </c>
      <c r="B43" s="135" t="str">
        <f>'F4.2'!B43</f>
        <v>IDC</v>
      </c>
      <c r="C43" s="295" t="str">
        <f>'F4.2'!C43</f>
        <v>IDC</v>
      </c>
      <c r="D43" s="130" t="str">
        <f>'F4.2'!D43</f>
        <v>MERC/TECH 1/CAPEX/20132014/00823</v>
      </c>
      <c r="E43" s="291">
        <f>IF('F4.2'!F43=0,"-",'F4.2'!F43)</f>
        <v>41464</v>
      </c>
      <c r="F43" s="371"/>
      <c r="G43" s="291">
        <f t="shared" si="0"/>
        <v>41464</v>
      </c>
      <c r="H43" s="291"/>
      <c r="I43" s="291" t="str">
        <f>IF('F4.2'!L43=0,"-",'F4.2'!L43)</f>
        <v>-</v>
      </c>
      <c r="J43" s="291" t="str">
        <f>IF('F4.2'!M43=0,"-",'F4.2'!M43)</f>
        <v>-</v>
      </c>
      <c r="K43" s="291"/>
      <c r="L43" s="291" t="str">
        <f>IF('F4.2'!N43=0,"-",'F4.2'!N43)</f>
        <v>-</v>
      </c>
      <c r="M43" s="132">
        <f>IF(C43="DPR",0,'F4.2'!H43)</f>
        <v>3.3464016999999999</v>
      </c>
      <c r="N43" s="284">
        <f>SUM('F4.2'!T43:V43)</f>
        <v>0</v>
      </c>
      <c r="O43" s="371"/>
      <c r="P43" s="372">
        <f t="shared" si="1"/>
        <v>3.3464016999999999</v>
      </c>
      <c r="Q43" s="371"/>
      <c r="R43" s="371"/>
      <c r="S43" s="284">
        <f t="shared" si="2"/>
        <v>3.3464016999999999</v>
      </c>
    </row>
    <row r="44" spans="1:19" ht="78.75" x14ac:dyDescent="0.25">
      <c r="A44" s="136">
        <f>'F4.2'!A44</f>
        <v>10</v>
      </c>
      <c r="B44" s="137" t="str">
        <f>'F4.2'!B44</f>
        <v>Various schemes related to CHP Improvement &amp; Performance Optimization and scheme of conversion of existing Composite OHE to Conventional OHE</v>
      </c>
      <c r="C44" s="136" t="str">
        <f>'F4.2'!C44</f>
        <v>DPR</v>
      </c>
      <c r="D44" s="136" t="str">
        <f>'F4.2'!D44</f>
        <v>MERC/CAPEX/20152016/00422</v>
      </c>
      <c r="E44" s="282">
        <f>IF('F4.2'!F44=0,"-",'F4.2'!F44)</f>
        <v>42585</v>
      </c>
      <c r="F44" s="371"/>
      <c r="G44" s="282">
        <f t="shared" si="0"/>
        <v>42585</v>
      </c>
      <c r="H44" s="282"/>
      <c r="I44" s="282" t="str">
        <f>IF('F4.2'!L44=0,"-",'F4.2'!L44)</f>
        <v>-</v>
      </c>
      <c r="J44" s="282" t="str">
        <f>IF('F4.2'!M44=0,"-",'F4.2'!M44)</f>
        <v>-</v>
      </c>
      <c r="K44" s="282"/>
      <c r="L44" s="282" t="str">
        <f>IF('F4.2'!N44=0,"-",'F4.2'!N44)</f>
        <v>-</v>
      </c>
      <c r="M44" s="284">
        <f>IF(C44="DPR",0,'F4.2'!H44)</f>
        <v>0</v>
      </c>
      <c r="N44" s="284">
        <f>SUM('F4.2'!T44:V44)</f>
        <v>0</v>
      </c>
      <c r="O44" s="371"/>
      <c r="P44" s="372">
        <f t="shared" si="1"/>
        <v>0</v>
      </c>
      <c r="Q44" s="371"/>
      <c r="R44" s="371"/>
      <c r="S44" s="284">
        <f t="shared" si="2"/>
        <v>0</v>
      </c>
    </row>
    <row r="45" spans="1:19" ht="31.5" x14ac:dyDescent="0.25">
      <c r="A45" s="130">
        <f>'F4.2'!A45</f>
        <v>10.1</v>
      </c>
      <c r="B45" s="135" t="str">
        <f>'F4.2'!B45</f>
        <v>Air Cooled Suspension Magnet for Con. 3 &amp; 6 of CHP 210 MW</v>
      </c>
      <c r="C45" s="295" t="str">
        <f>'F4.2'!C45</f>
        <v>Scheme</v>
      </c>
      <c r="D45" s="130" t="str">
        <f>'F4.2'!D45</f>
        <v>MERC/CAPEX/20152016/00422</v>
      </c>
      <c r="E45" s="291">
        <f>IF('F4.2'!F45=0,"-",'F4.2'!F45)</f>
        <v>42585</v>
      </c>
      <c r="F45" s="371"/>
      <c r="G45" s="291">
        <f t="shared" si="0"/>
        <v>42585</v>
      </c>
      <c r="H45" s="291"/>
      <c r="I45" s="291">
        <f>IF('F4.2'!L45=0,"-",'F4.2'!L45)</f>
        <v>43160</v>
      </c>
      <c r="J45" s="291">
        <f>IF('F4.2'!M45=0,"-",'F4.2'!M45)</f>
        <v>43680</v>
      </c>
      <c r="K45" s="291"/>
      <c r="L45" s="291" t="str">
        <f>IF('F4.2'!N45=0,"-",'F4.2'!N45)</f>
        <v>20/10/19</v>
      </c>
      <c r="M45" s="132">
        <f>IF(C45="DPR",0,'F4.2'!H45)</f>
        <v>2.1800000000000002</v>
      </c>
      <c r="N45" s="284">
        <f>SUM('F4.2'!T45:V45)</f>
        <v>2.2613261600000003</v>
      </c>
      <c r="O45" s="371"/>
      <c r="P45" s="372">
        <f t="shared" si="1"/>
        <v>-8.1326160000000147E-2</v>
      </c>
      <c r="Q45" s="371"/>
      <c r="R45" s="371"/>
      <c r="S45" s="284">
        <f t="shared" si="2"/>
        <v>-8.1326160000000147E-2</v>
      </c>
    </row>
    <row r="46" spans="1:19" ht="15.75" x14ac:dyDescent="0.25">
      <c r="A46" s="130">
        <f>'F4.2'!A46</f>
        <v>10.199999999999999</v>
      </c>
      <c r="B46" s="135" t="str">
        <f>'F4.2'!B46</f>
        <v>Procurement of Impact crusher motor</v>
      </c>
      <c r="C46" s="295" t="str">
        <f>'F4.2'!C46</f>
        <v>Scheme</v>
      </c>
      <c r="D46" s="130" t="str">
        <f>'F4.2'!D46</f>
        <v>MERC/CAPEX/20152016/00422</v>
      </c>
      <c r="E46" s="291">
        <f>IF('F4.2'!F46=0,"-",'F4.2'!F46)</f>
        <v>42585</v>
      </c>
      <c r="F46" s="371"/>
      <c r="G46" s="291">
        <f t="shared" si="0"/>
        <v>42585</v>
      </c>
      <c r="H46" s="291"/>
      <c r="I46" s="291">
        <f>IF('F4.2'!L46=0,"-",'F4.2'!L46)</f>
        <v>42737</v>
      </c>
      <c r="J46" s="291">
        <f>IF('F4.2'!M46=0,"-",'F4.2'!M46)</f>
        <v>43680</v>
      </c>
      <c r="K46" s="291"/>
      <c r="L46" s="291">
        <f>IF('F4.2'!N46=0,"-",'F4.2'!N46)</f>
        <v>42950</v>
      </c>
      <c r="M46" s="132">
        <f>IF(C46="DPR",0,'F4.2'!H46)</f>
        <v>0.84</v>
      </c>
      <c r="N46" s="284">
        <f>SUM('F4.2'!T46:V46)</f>
        <v>0.52578864000000003</v>
      </c>
      <c r="O46" s="371"/>
      <c r="P46" s="372">
        <f t="shared" si="1"/>
        <v>0.31421135999999994</v>
      </c>
      <c r="Q46" s="371"/>
      <c r="R46" s="371"/>
      <c r="S46" s="284">
        <f t="shared" si="2"/>
        <v>0.31421135999999994</v>
      </c>
    </row>
    <row r="47" spans="1:19" ht="47.25" x14ac:dyDescent="0.25">
      <c r="A47" s="130">
        <f>'F4.2'!A47</f>
        <v>10.3</v>
      </c>
      <c r="B47" s="135" t="str">
        <f>'F4.2'!B47</f>
        <v>Procurement of 360V, 200 AH battery set and 360V 325 AH battery set for U# 1to 4</v>
      </c>
      <c r="C47" s="295" t="str">
        <f>'F4.2'!C47</f>
        <v>Scheme</v>
      </c>
      <c r="D47" s="130" t="str">
        <f>'F4.2'!D47</f>
        <v>MERC/CAPEX/20152016/00422</v>
      </c>
      <c r="E47" s="291">
        <f>IF('F4.2'!F47=0,"-",'F4.2'!F47)</f>
        <v>42585</v>
      </c>
      <c r="F47" s="371"/>
      <c r="G47" s="291">
        <f t="shared" si="0"/>
        <v>42585</v>
      </c>
      <c r="H47" s="291"/>
      <c r="I47" s="291">
        <f>IF('F4.2'!L47=0,"-",'F4.2'!L47)</f>
        <v>43265</v>
      </c>
      <c r="J47" s="291">
        <f>IF('F4.2'!M47=0,"-",'F4.2'!M47)</f>
        <v>43680</v>
      </c>
      <c r="K47" s="291"/>
      <c r="L47" s="291" t="str">
        <f>IF('F4.2'!N47=0,"-",'F4.2'!N47)</f>
        <v>18/12/20</v>
      </c>
      <c r="M47" s="132">
        <f>IF(C47="DPR",0,'F4.2'!H47)</f>
        <v>1.1000000000000001</v>
      </c>
      <c r="N47" s="284">
        <f>SUM('F4.2'!T47:V47)</f>
        <v>1.4576410000000002</v>
      </c>
      <c r="O47" s="371"/>
      <c r="P47" s="372">
        <f t="shared" si="1"/>
        <v>-0.3576410000000001</v>
      </c>
      <c r="Q47" s="371"/>
      <c r="R47" s="371"/>
      <c r="S47" s="284">
        <f t="shared" si="2"/>
        <v>-0.3576410000000001</v>
      </c>
    </row>
    <row r="48" spans="1:19" ht="31.5" x14ac:dyDescent="0.25">
      <c r="A48" s="130">
        <f>'F4.2'!A48</f>
        <v>10.4</v>
      </c>
      <c r="B48" s="135" t="str">
        <f>'F4.2'!B48</f>
        <v>Procurement of POG Instruments for Unit 1 to 4</v>
      </c>
      <c r="C48" s="295" t="str">
        <f>'F4.2'!C48</f>
        <v>Scheme</v>
      </c>
      <c r="D48" s="130" t="str">
        <f>'F4.2'!D48</f>
        <v>MERC/CAPEX/20152016/00422</v>
      </c>
      <c r="E48" s="291">
        <f>IF('F4.2'!F48=0,"-",'F4.2'!F48)</f>
        <v>42585</v>
      </c>
      <c r="F48" s="371"/>
      <c r="G48" s="291">
        <f t="shared" si="0"/>
        <v>42585</v>
      </c>
      <c r="H48" s="291"/>
      <c r="I48" s="291">
        <f>IF('F4.2'!L48=0,"-",'F4.2'!L48)</f>
        <v>42826</v>
      </c>
      <c r="J48" s="291">
        <f>IF('F4.2'!M48=0,"-",'F4.2'!M48)</f>
        <v>43680</v>
      </c>
      <c r="K48" s="291"/>
      <c r="L48" s="291" t="str">
        <f>IF('F4.2'!N48=0,"-",'F4.2'!N48)</f>
        <v>20/03/18</v>
      </c>
      <c r="M48" s="132">
        <f>IF(C48="DPR",0,'F4.2'!H48)</f>
        <v>0.77</v>
      </c>
      <c r="N48" s="284">
        <f>SUM('F4.2'!T48:V48)</f>
        <v>0.35015072000000003</v>
      </c>
      <c r="O48" s="371"/>
      <c r="P48" s="372">
        <f t="shared" si="1"/>
        <v>0.41984927999999999</v>
      </c>
      <c r="Q48" s="371"/>
      <c r="R48" s="371"/>
      <c r="S48" s="284">
        <f t="shared" si="2"/>
        <v>0.41984927999999999</v>
      </c>
    </row>
    <row r="49" spans="1:19" ht="47.25" x14ac:dyDescent="0.25">
      <c r="A49" s="130">
        <f>'F4.2'!A49</f>
        <v>10.5</v>
      </c>
      <c r="B49" s="135" t="str">
        <f>'F4.2'!B49</f>
        <v>Up gradation of safe scan flame scanner system by BHEL scan system in unit no. 1, 3 &amp; 4</v>
      </c>
      <c r="C49" s="295" t="str">
        <f>'F4.2'!C49</f>
        <v>Scheme</v>
      </c>
      <c r="D49" s="130" t="str">
        <f>'F4.2'!D49</f>
        <v>MERC/CAPEX/20152016/00422</v>
      </c>
      <c r="E49" s="291">
        <f>IF('F4.2'!F49=0,"-",'F4.2'!F49)</f>
        <v>42585</v>
      </c>
      <c r="F49" s="371"/>
      <c r="G49" s="291">
        <f t="shared" si="0"/>
        <v>42585</v>
      </c>
      <c r="H49" s="291"/>
      <c r="I49" s="291" t="str">
        <f>IF('F4.2'!L49=0,"-",'F4.2'!L49)</f>
        <v>cancelled</v>
      </c>
      <c r="J49" s="291">
        <f>IF('F4.2'!M49=0,"-",'F4.2'!M49)</f>
        <v>43680</v>
      </c>
      <c r="K49" s="291"/>
      <c r="L49" s="291" t="str">
        <f>IF('F4.2'!N49=0,"-",'F4.2'!N49)</f>
        <v>cancelled</v>
      </c>
      <c r="M49" s="132">
        <f>IF(C49="DPR",0,'F4.2'!H49)</f>
        <v>1.35</v>
      </c>
      <c r="N49" s="284">
        <f>SUM('F4.2'!T49:V49)</f>
        <v>0</v>
      </c>
      <c r="O49" s="371"/>
      <c r="P49" s="372">
        <f t="shared" si="1"/>
        <v>1.35</v>
      </c>
      <c r="Q49" s="371"/>
      <c r="R49" s="371"/>
      <c r="S49" s="284">
        <f t="shared" si="2"/>
        <v>1.35</v>
      </c>
    </row>
    <row r="50" spans="1:19" ht="31.5" x14ac:dyDescent="0.25">
      <c r="A50" s="130">
        <f>'F4.2'!A50</f>
        <v>10.6</v>
      </c>
      <c r="B50" s="135" t="str">
        <f>'F4.2'!B50</f>
        <v>Up gradation of old AVR system to  DAVR</v>
      </c>
      <c r="C50" s="295" t="str">
        <f>'F4.2'!C50</f>
        <v>Scheme</v>
      </c>
      <c r="D50" s="130" t="str">
        <f>'F4.2'!D50</f>
        <v>MERC/CAPEX/20152016/00422</v>
      </c>
      <c r="E50" s="291">
        <f>IF('F4.2'!F50=0,"-",'F4.2'!F50)</f>
        <v>42585</v>
      </c>
      <c r="F50" s="371"/>
      <c r="G50" s="291">
        <f t="shared" si="0"/>
        <v>42585</v>
      </c>
      <c r="H50" s="291"/>
      <c r="I50" s="291" t="str">
        <f>IF('F4.2'!L50=0,"-",'F4.2'!L50)</f>
        <v>cancelled</v>
      </c>
      <c r="J50" s="291">
        <f>IF('F4.2'!M50=0,"-",'F4.2'!M50)</f>
        <v>43680</v>
      </c>
      <c r="K50" s="291"/>
      <c r="L50" s="291" t="str">
        <f>IF('F4.2'!N50=0,"-",'F4.2'!N50)</f>
        <v>cancelled</v>
      </c>
      <c r="M50" s="132">
        <f>IF(C50="DPR",0,'F4.2'!H50)</f>
        <v>1.33</v>
      </c>
      <c r="N50" s="284">
        <f>SUM('F4.2'!T50:V50)</f>
        <v>0</v>
      </c>
      <c r="O50" s="371"/>
      <c r="P50" s="372">
        <f t="shared" si="1"/>
        <v>1.33</v>
      </c>
      <c r="Q50" s="371"/>
      <c r="R50" s="371"/>
      <c r="S50" s="284">
        <f t="shared" si="2"/>
        <v>1.33</v>
      </c>
    </row>
    <row r="51" spans="1:19" ht="31.5" x14ac:dyDescent="0.25">
      <c r="A51" s="130">
        <f>'F4.2'!A51</f>
        <v>10.7</v>
      </c>
      <c r="B51" s="135" t="str">
        <f>'F4.2'!B51</f>
        <v>Conversion of existing Composite OHE to Conventional OHE</v>
      </c>
      <c r="C51" s="295" t="str">
        <f>'F4.2'!C51</f>
        <v>Scheme</v>
      </c>
      <c r="D51" s="130" t="str">
        <f>'F4.2'!D51</f>
        <v>MERC/CAPEX/20152016/00422</v>
      </c>
      <c r="E51" s="291">
        <f>IF('F4.2'!F51=0,"-",'F4.2'!F51)</f>
        <v>42585</v>
      </c>
      <c r="F51" s="371"/>
      <c r="G51" s="291">
        <f t="shared" si="0"/>
        <v>42585</v>
      </c>
      <c r="H51" s="291"/>
      <c r="I51" s="291">
        <f>IF('F4.2'!L51=0,"-",'F4.2'!L51)</f>
        <v>42585</v>
      </c>
      <c r="J51" s="291">
        <f>IF('F4.2'!M51=0,"-",'F4.2'!M51)</f>
        <v>43680</v>
      </c>
      <c r="K51" s="291"/>
      <c r="L51" s="291">
        <f>IF('F4.2'!N51=0,"-",'F4.2'!N51)</f>
        <v>42825</v>
      </c>
      <c r="M51" s="132">
        <f>IF(C51="DPR",0,'F4.2'!H51)</f>
        <v>2.72</v>
      </c>
      <c r="N51" s="284">
        <f>SUM('F4.2'!T51:V51)</f>
        <v>2.72</v>
      </c>
      <c r="O51" s="371"/>
      <c r="P51" s="372">
        <f t="shared" si="1"/>
        <v>0</v>
      </c>
      <c r="Q51" s="371"/>
      <c r="R51" s="371"/>
      <c r="S51" s="284">
        <f t="shared" si="2"/>
        <v>0</v>
      </c>
    </row>
    <row r="52" spans="1:19" ht="15.75" x14ac:dyDescent="0.25">
      <c r="A52" s="130">
        <f>'F4.2'!A52</f>
        <v>0</v>
      </c>
      <c r="B52" s="135" t="str">
        <f>'F4.2'!B52</f>
        <v>IDC</v>
      </c>
      <c r="C52" s="295" t="str">
        <f>'F4.2'!C52</f>
        <v>IDC</v>
      </c>
      <c r="D52" s="130" t="str">
        <f>'F4.2'!D52</f>
        <v>MERC/CAPEX/20152016/00422</v>
      </c>
      <c r="E52" s="291">
        <f>IF('F4.2'!F52=0,"-",'F4.2'!F52)</f>
        <v>42585</v>
      </c>
      <c r="F52" s="371"/>
      <c r="G52" s="291">
        <f t="shared" si="0"/>
        <v>42585</v>
      </c>
      <c r="H52" s="291"/>
      <c r="I52" s="291" t="str">
        <f>IF('F4.2'!L52=0,"-",'F4.2'!L52)</f>
        <v>-</v>
      </c>
      <c r="J52" s="291" t="str">
        <f>IF('F4.2'!M52=0,"-",'F4.2'!M52)</f>
        <v>-</v>
      </c>
      <c r="K52" s="291"/>
      <c r="L52" s="291" t="str">
        <f>IF('F4.2'!N52=0,"-",'F4.2'!N52)</f>
        <v>-</v>
      </c>
      <c r="M52" s="132">
        <f>IF(C52="DPR",0,'F4.2'!H52)</f>
        <v>0.47</v>
      </c>
      <c r="N52" s="284">
        <f>SUM('F4.2'!T52:V52)</f>
        <v>0</v>
      </c>
      <c r="O52" s="371"/>
      <c r="P52" s="372">
        <f t="shared" si="1"/>
        <v>0.47</v>
      </c>
      <c r="Q52" s="371"/>
      <c r="R52" s="371"/>
      <c r="S52" s="284">
        <f t="shared" si="2"/>
        <v>0.47</v>
      </c>
    </row>
    <row r="53" spans="1:19" ht="31.5" x14ac:dyDescent="0.25">
      <c r="A53" s="136">
        <f>'F4.2'!A53</f>
        <v>11</v>
      </c>
      <c r="B53" s="137" t="str">
        <f>'F4.2'!B53</f>
        <v>ESP up-gradation for Unit-1 at Khaperkheda TPS</v>
      </c>
      <c r="C53" s="136" t="str">
        <f>'F4.2'!C53</f>
        <v>DPR</v>
      </c>
      <c r="D53" s="136" t="str">
        <f>'F4.2'!D53</f>
        <v>MERC/CAPEX/20152016/01261</v>
      </c>
      <c r="E53" s="282">
        <f>IF('F4.2'!F53=0,"-",'F4.2'!F53)</f>
        <v>42380</v>
      </c>
      <c r="F53" s="371"/>
      <c r="G53" s="282">
        <f t="shared" si="0"/>
        <v>42380</v>
      </c>
      <c r="H53" s="282"/>
      <c r="I53" s="282" t="str">
        <f>IF('F4.2'!L53=0,"-",'F4.2'!L53)</f>
        <v>-</v>
      </c>
      <c r="J53" s="282">
        <f>IF('F4.2'!M53=0,"-",'F4.2'!M53)</f>
        <v>43190</v>
      </c>
      <c r="K53" s="282"/>
      <c r="L53" s="282" t="str">
        <f>IF('F4.2'!N53=0,"-",'F4.2'!N53)</f>
        <v>-</v>
      </c>
      <c r="M53" s="284">
        <f>IF(C53="DPR",0,'F4.2'!H53)</f>
        <v>0</v>
      </c>
      <c r="N53" s="284">
        <f>SUM('F4.2'!T53:V53)</f>
        <v>0</v>
      </c>
      <c r="O53" s="371"/>
      <c r="P53" s="372">
        <f t="shared" si="1"/>
        <v>0</v>
      </c>
      <c r="Q53" s="371"/>
      <c r="R53" s="371"/>
      <c r="S53" s="284">
        <f t="shared" si="2"/>
        <v>0</v>
      </c>
    </row>
    <row r="54" spans="1:19" ht="31.5" x14ac:dyDescent="0.25">
      <c r="A54" s="130">
        <f>'F4.2'!A54</f>
        <v>11.1</v>
      </c>
      <c r="B54" s="135" t="str">
        <f>'F4.2'!B54</f>
        <v>ESP up-gradation for Unit-1 at Khaperkheda TPS</v>
      </c>
      <c r="C54" s="295" t="str">
        <f>'F4.2'!C54</f>
        <v>Scheme</v>
      </c>
      <c r="D54" s="130" t="str">
        <f>'F4.2'!D54</f>
        <v>MERC/CAPEX/20152016/01261</v>
      </c>
      <c r="E54" s="291">
        <f>IF('F4.2'!F54=0,"-",'F4.2'!F54)</f>
        <v>42380</v>
      </c>
      <c r="F54" s="371"/>
      <c r="G54" s="291">
        <f t="shared" si="0"/>
        <v>42380</v>
      </c>
      <c r="H54" s="291"/>
      <c r="I54" s="291" t="str">
        <f>IF('F4.2'!L54=0,"-",'F4.2'!L54)</f>
        <v>-</v>
      </c>
      <c r="J54" s="291">
        <f>IF('F4.2'!M54=0,"-",'F4.2'!M54)</f>
        <v>43190</v>
      </c>
      <c r="K54" s="291"/>
      <c r="L54" s="291" t="str">
        <f>IF('F4.2'!N54=0,"-",'F4.2'!N54)</f>
        <v>-</v>
      </c>
      <c r="M54" s="132">
        <f>IF(C54="DPR",0,'F4.2'!H54)</f>
        <v>32.01</v>
      </c>
      <c r="N54" s="284">
        <f>SUM('F4.2'!T54:V54)</f>
        <v>0</v>
      </c>
      <c r="O54" s="371"/>
      <c r="P54" s="372">
        <f t="shared" si="1"/>
        <v>32.01</v>
      </c>
      <c r="Q54" s="371"/>
      <c r="R54" s="371"/>
      <c r="S54" s="284">
        <f t="shared" si="2"/>
        <v>32.01</v>
      </c>
    </row>
    <row r="55" spans="1:19" ht="94.5" x14ac:dyDescent="0.25">
      <c r="A55" s="136">
        <f>'F4.2'!A55</f>
        <v>13</v>
      </c>
      <c r="B55" s="137" t="str">
        <f>'F4.2'!B55</f>
        <v>Procurement, installation and commissioning of Gravimetric Belt / Rotary Type Feeder, VFD for CEP, Up-gradation of BTS system &amp; Environmental schemes at Khaperkheda TPS</v>
      </c>
      <c r="C55" s="136" t="str">
        <f>'F4.2'!C55</f>
        <v>DPR</v>
      </c>
      <c r="D55" s="136" t="str">
        <f>'F4.2'!D55</f>
        <v>MERC/CAPEX/20162017/01552</v>
      </c>
      <c r="E55" s="282">
        <f>IF('F4.2'!F55=0,"-",'F4.2'!F55)</f>
        <v>42780</v>
      </c>
      <c r="F55" s="371"/>
      <c r="G55" s="282">
        <f t="shared" si="0"/>
        <v>42780</v>
      </c>
      <c r="H55" s="282"/>
      <c r="I55" s="282" t="str">
        <f>IF('F4.2'!L55=0,"-",'F4.2'!L55)</f>
        <v>-</v>
      </c>
      <c r="J55" s="282" t="str">
        <f>IF('F4.2'!M55=0,"-",'F4.2'!M55)</f>
        <v>-</v>
      </c>
      <c r="K55" s="282"/>
      <c r="L55" s="282" t="str">
        <f>IF('F4.2'!N55=0,"-",'F4.2'!N55)</f>
        <v>-</v>
      </c>
      <c r="M55" s="284">
        <f>IF(C55="DPR",0,'F4.2'!H55)</f>
        <v>0</v>
      </c>
      <c r="N55" s="284">
        <f>SUM('F4.2'!T55:V55)</f>
        <v>0</v>
      </c>
      <c r="O55" s="371"/>
      <c r="P55" s="372">
        <f t="shared" si="1"/>
        <v>0</v>
      </c>
      <c r="Q55" s="371"/>
      <c r="R55" s="371"/>
      <c r="S55" s="284">
        <f t="shared" si="2"/>
        <v>0</v>
      </c>
    </row>
    <row r="56" spans="1:19" ht="47.25" x14ac:dyDescent="0.25">
      <c r="A56" s="130">
        <f>'F4.2'!A56</f>
        <v>13.1</v>
      </c>
      <c r="B56" s="135" t="str">
        <f>'F4.2'!B56</f>
        <v>Procurement, installation and commissioning of Gravimetric belt/rotary Feeder at U-1 &amp; 2</v>
      </c>
      <c r="C56" s="295" t="str">
        <f>'F4.2'!C56</f>
        <v>Scheme</v>
      </c>
      <c r="D56" s="130" t="str">
        <f>'F4.2'!D56</f>
        <v>MERC/CAPEX/20162017/01552</v>
      </c>
      <c r="E56" s="291">
        <f>IF('F4.2'!F56=0,"-",'F4.2'!F56)</f>
        <v>42780</v>
      </c>
      <c r="F56" s="371"/>
      <c r="G56" s="291">
        <f t="shared" si="0"/>
        <v>42780</v>
      </c>
      <c r="H56" s="291"/>
      <c r="I56" s="291">
        <f>IF('F4.2'!L56=0,"-",'F4.2'!L56)</f>
        <v>43120</v>
      </c>
      <c r="J56" s="291">
        <f>IF('F4.2'!M56=0,"-",'F4.2'!M56)</f>
        <v>43875</v>
      </c>
      <c r="K56" s="291"/>
      <c r="L56" s="291">
        <f>IF('F4.2'!N56=0,"-",'F4.2'!N56)</f>
        <v>43715</v>
      </c>
      <c r="M56" s="132">
        <f>IF(C56="DPR",0,'F4.2'!H56)</f>
        <v>5.72</v>
      </c>
      <c r="N56" s="284">
        <f>SUM('F4.2'!T56:V56)</f>
        <v>4.7417999999999996</v>
      </c>
      <c r="O56" s="371"/>
      <c r="P56" s="372">
        <f t="shared" si="1"/>
        <v>0.97820000000000018</v>
      </c>
      <c r="Q56" s="371"/>
      <c r="R56" s="371"/>
      <c r="S56" s="284">
        <f t="shared" si="2"/>
        <v>0.97820000000000018</v>
      </c>
    </row>
    <row r="57" spans="1:19" ht="15.75" x14ac:dyDescent="0.25">
      <c r="A57" s="31">
        <f>'F4.2'!A57</f>
        <v>13.2</v>
      </c>
      <c r="B57" s="106" t="str">
        <f>'F4.2'!B57</f>
        <v>Installation of VFD to CEP at U-1 to 4</v>
      </c>
      <c r="C57" s="63" t="str">
        <f>'F4.2'!C57</f>
        <v>Scheme</v>
      </c>
      <c r="D57" s="31" t="str">
        <f>'F4.2'!D57</f>
        <v>MERC/CAPEX/20162017/01552</v>
      </c>
      <c r="E57" s="89">
        <f>IF('F4.2'!F57=0,"-",'F4.2'!F57)</f>
        <v>42780</v>
      </c>
      <c r="F57" s="32"/>
      <c r="G57" s="89">
        <f t="shared" si="0"/>
        <v>42780</v>
      </c>
      <c r="H57" s="153"/>
      <c r="I57" s="89">
        <f>IF('F4.2'!L57=0,"-",'F4.2'!L57)</f>
        <v>43606</v>
      </c>
      <c r="J57" s="89">
        <f>IF('F4.2'!M57=0,"-",'F4.2'!M57)</f>
        <v>43875</v>
      </c>
      <c r="K57" s="153"/>
      <c r="L57" s="89" t="str">
        <f>IF('F4.2'!N57=0,"-",'F4.2'!N57)</f>
        <v>-</v>
      </c>
      <c r="M57" s="30">
        <f>IF(C57="DPR",0,'F4.2'!H57)</f>
        <v>8.64</v>
      </c>
      <c r="N57" s="29">
        <f>SUM('F4.2'!T57:V57)</f>
        <v>7.9942639999999994</v>
      </c>
      <c r="O57" s="32"/>
      <c r="P57" s="142">
        <f t="shared" si="1"/>
        <v>0.6457360000000012</v>
      </c>
      <c r="Q57" s="32"/>
      <c r="R57" s="32"/>
      <c r="S57" s="29">
        <f t="shared" si="2"/>
        <v>0.6457360000000012</v>
      </c>
    </row>
    <row r="58" spans="1:19" ht="15.75" x14ac:dyDescent="0.25">
      <c r="A58" s="130">
        <f>'F4.2'!A58</f>
        <v>13.3</v>
      </c>
      <c r="B58" s="135" t="str">
        <f>'F4.2'!B58</f>
        <v>Installation of BTS system at U-4</v>
      </c>
      <c r="C58" s="295" t="str">
        <f>'F4.2'!C58</f>
        <v>Scheme</v>
      </c>
      <c r="D58" s="130" t="str">
        <f>'F4.2'!D58</f>
        <v>MERC/CAPEX/20162017/01552</v>
      </c>
      <c r="E58" s="291">
        <f>IF('F4.2'!F58=0,"-",'F4.2'!F58)</f>
        <v>42780</v>
      </c>
      <c r="F58" s="371"/>
      <c r="G58" s="291">
        <f t="shared" si="0"/>
        <v>42780</v>
      </c>
      <c r="H58" s="291"/>
      <c r="I58" s="291">
        <f>IF('F4.2'!L58=0,"-",'F4.2'!L58)</f>
        <v>43389</v>
      </c>
      <c r="J58" s="291">
        <f>IF('F4.2'!M58=0,"-",'F4.2'!M58)</f>
        <v>43875</v>
      </c>
      <c r="K58" s="291"/>
      <c r="L58" s="291">
        <f>IF('F4.2'!N58=0,"-",'F4.2'!N58)</f>
        <v>43688</v>
      </c>
      <c r="M58" s="132">
        <f>IF(C58="DPR",0,'F4.2'!H58)</f>
        <v>0.98795500000000003</v>
      </c>
      <c r="N58" s="284">
        <f>SUM('F4.2'!T58:V58)</f>
        <v>0.98795500000000003</v>
      </c>
      <c r="O58" s="371"/>
      <c r="P58" s="372">
        <f t="shared" si="1"/>
        <v>0</v>
      </c>
      <c r="Q58" s="371"/>
      <c r="R58" s="371"/>
      <c r="S58" s="284">
        <f t="shared" si="2"/>
        <v>0</v>
      </c>
    </row>
    <row r="59" spans="1:19" ht="31.5" x14ac:dyDescent="0.25">
      <c r="A59" s="130">
        <f>'F4.2'!A59</f>
        <v>13.4</v>
      </c>
      <c r="B59" s="135" t="str">
        <f>'F4.2'!B59</f>
        <v>Replacement of SOx/NOx analyzer at U-1 to  4</v>
      </c>
      <c r="C59" s="295" t="str">
        <f>'F4.2'!C59</f>
        <v>Scheme</v>
      </c>
      <c r="D59" s="130" t="str">
        <f>'F4.2'!D59</f>
        <v>MERC/CAPEX/20162017/01552</v>
      </c>
      <c r="E59" s="291">
        <f>IF('F4.2'!F59=0,"-",'F4.2'!F59)</f>
        <v>42780</v>
      </c>
      <c r="F59" s="371"/>
      <c r="G59" s="291">
        <f t="shared" si="0"/>
        <v>42780</v>
      </c>
      <c r="H59" s="291"/>
      <c r="I59" s="291">
        <f>IF('F4.2'!L59=0,"-",'F4.2'!L59)</f>
        <v>43160</v>
      </c>
      <c r="J59" s="291">
        <f>IF('F4.2'!M59=0,"-",'F4.2'!M59)</f>
        <v>43875</v>
      </c>
      <c r="K59" s="291"/>
      <c r="L59" s="291">
        <f>IF('F4.2'!N59=0,"-",'F4.2'!N59)</f>
        <v>43555</v>
      </c>
      <c r="M59" s="132">
        <f>IF(C59="DPR",0,'F4.2'!H59)</f>
        <v>2.42</v>
      </c>
      <c r="N59" s="284">
        <f>SUM('F4.2'!T59:V59)</f>
        <v>2.3034780000000001</v>
      </c>
      <c r="O59" s="371"/>
      <c r="P59" s="372">
        <f t="shared" si="1"/>
        <v>0.11652199999999979</v>
      </c>
      <c r="Q59" s="371"/>
      <c r="R59" s="371"/>
      <c r="S59" s="284">
        <f t="shared" si="2"/>
        <v>0.11652199999999979</v>
      </c>
    </row>
    <row r="60" spans="1:19" ht="31.5" x14ac:dyDescent="0.25">
      <c r="A60" s="130">
        <f>'F4.2'!A60</f>
        <v>13.5</v>
      </c>
      <c r="B60" s="135" t="str">
        <f>'F4.2'!B60</f>
        <v>Procurement of TGA,CHNS analyzer and Bomb calorimeter at U-5</v>
      </c>
      <c r="C60" s="295" t="str">
        <f>'F4.2'!C60</f>
        <v>Scheme</v>
      </c>
      <c r="D60" s="130" t="str">
        <f>'F4.2'!D60</f>
        <v>MERC/CAPEX/20162017/01552</v>
      </c>
      <c r="E60" s="291">
        <f>IF('F4.2'!F60=0,"-",'F4.2'!F60)</f>
        <v>42780</v>
      </c>
      <c r="F60" s="371"/>
      <c r="G60" s="291">
        <f t="shared" si="0"/>
        <v>42780</v>
      </c>
      <c r="H60" s="291"/>
      <c r="I60" s="291">
        <f>IF('F4.2'!L60=0,"-",'F4.2'!L60)</f>
        <v>42826</v>
      </c>
      <c r="J60" s="291">
        <f>IF('F4.2'!M60=0,"-",'F4.2'!M60)</f>
        <v>43875</v>
      </c>
      <c r="K60" s="291"/>
      <c r="L60" s="291">
        <f>IF('F4.2'!N60=0,"-",'F4.2'!N60)</f>
        <v>43190</v>
      </c>
      <c r="M60" s="132">
        <f>IF(C60="DPR",0,'F4.2'!H60)</f>
        <v>1.71</v>
      </c>
      <c r="N60" s="284">
        <f>SUM('F4.2'!T60:V60)</f>
        <v>0.2896977</v>
      </c>
      <c r="O60" s="371"/>
      <c r="P60" s="372">
        <f t="shared" si="1"/>
        <v>1.4203022999999999</v>
      </c>
      <c r="Q60" s="371"/>
      <c r="R60" s="371"/>
      <c r="S60" s="284">
        <f t="shared" si="2"/>
        <v>1.4203022999999999</v>
      </c>
    </row>
    <row r="61" spans="1:19" ht="15.75" x14ac:dyDescent="0.25">
      <c r="A61" s="130">
        <f>'F4.2'!A61</f>
        <v>0</v>
      </c>
      <c r="B61" s="135" t="str">
        <f>'F4.2'!B61</f>
        <v>IDC</v>
      </c>
      <c r="C61" s="295" t="str">
        <f>'F4.2'!C61</f>
        <v>IDC</v>
      </c>
      <c r="D61" s="130" t="str">
        <f>'F4.2'!D61</f>
        <v>MERC/CAPEX/20162017/01552</v>
      </c>
      <c r="E61" s="291">
        <f>IF('F4.2'!F61=0,"-",'F4.2'!F61)</f>
        <v>42780</v>
      </c>
      <c r="F61" s="371"/>
      <c r="G61" s="291">
        <f t="shared" si="0"/>
        <v>42780</v>
      </c>
      <c r="H61" s="291"/>
      <c r="I61" s="291" t="str">
        <f>IF('F4.2'!L61=0,"-",'F4.2'!L61)</f>
        <v>-</v>
      </c>
      <c r="J61" s="291" t="str">
        <f>IF('F4.2'!M61=0,"-",'F4.2'!M61)</f>
        <v>-</v>
      </c>
      <c r="K61" s="291"/>
      <c r="L61" s="291" t="str">
        <f>IF('F4.2'!N61=0,"-",'F4.2'!N61)</f>
        <v>-</v>
      </c>
      <c r="M61" s="132">
        <f>IF(C61="DPR",0,'F4.2'!H61)</f>
        <v>0.74</v>
      </c>
      <c r="N61" s="284">
        <f>SUM('F4.2'!T61:V61)</f>
        <v>0</v>
      </c>
      <c r="O61" s="371"/>
      <c r="P61" s="372">
        <f t="shared" si="1"/>
        <v>0.74</v>
      </c>
      <c r="Q61" s="371"/>
      <c r="R61" s="371"/>
      <c r="S61" s="284">
        <f t="shared" si="2"/>
        <v>0.74</v>
      </c>
    </row>
    <row r="62" spans="1:19" ht="31.5" x14ac:dyDescent="0.25">
      <c r="A62" s="27">
        <f>'F4.2'!A62</f>
        <v>16</v>
      </c>
      <c r="B62" s="28" t="str">
        <f>'F4.2'!B62</f>
        <v>Up gradation of HMI System at Unit No 3 &amp; 4 at Khaperkheda TPS</v>
      </c>
      <c r="C62" s="27" t="str">
        <f>'F4.2'!C62</f>
        <v>DPR</v>
      </c>
      <c r="D62" s="27" t="str">
        <f>'F4.2'!D62</f>
        <v>MERC/CAPEX/20172018/03946</v>
      </c>
      <c r="E62" s="90">
        <f>IF('F4.2'!F62=0,"-",'F4.2'!F62)</f>
        <v>42935</v>
      </c>
      <c r="F62" s="32"/>
      <c r="G62" s="90">
        <f t="shared" si="0"/>
        <v>42935</v>
      </c>
      <c r="H62" s="152"/>
      <c r="I62" s="90" t="str">
        <f>IF('F4.2'!L62=0,"-",'F4.2'!L62)</f>
        <v>-</v>
      </c>
      <c r="J62" s="90" t="str">
        <f>IF('F4.2'!M62=0,"-",'F4.2'!M62)</f>
        <v>-</v>
      </c>
      <c r="K62" s="152"/>
      <c r="L62" s="90" t="str">
        <f>IF('F4.2'!N62=0,"-",'F4.2'!N62)</f>
        <v>-</v>
      </c>
      <c r="M62" s="29">
        <f>IF(C62="DPR",0,'F4.2'!H62)</f>
        <v>0</v>
      </c>
      <c r="N62" s="29">
        <f>SUM('F4.2'!T62:V62)</f>
        <v>0</v>
      </c>
      <c r="O62" s="32"/>
      <c r="P62" s="142">
        <f t="shared" si="1"/>
        <v>0</v>
      </c>
      <c r="Q62" s="32"/>
      <c r="R62" s="32"/>
      <c r="S62" s="29">
        <f t="shared" si="2"/>
        <v>0</v>
      </c>
    </row>
    <row r="63" spans="1:19" ht="15.75" x14ac:dyDescent="0.25">
      <c r="A63" s="233">
        <f>'F4.2'!A63</f>
        <v>16.100000000000001</v>
      </c>
      <c r="B63" s="298" t="str">
        <f>'F4.2'!B63</f>
        <v>HMI Up-gradation at U# 3 &amp; 4</v>
      </c>
      <c r="C63" s="63" t="str">
        <f>'F4.2'!C63</f>
        <v>Scheme</v>
      </c>
      <c r="D63" s="31" t="str">
        <f>'F4.2'!D63</f>
        <v>MERC/CAPEX/20172018/03946</v>
      </c>
      <c r="E63" s="89">
        <f>IF('F4.2'!F63=0,"-",'F4.2'!F63)</f>
        <v>42935</v>
      </c>
      <c r="F63" s="32"/>
      <c r="G63" s="89">
        <f t="shared" si="0"/>
        <v>42935</v>
      </c>
      <c r="H63" s="153"/>
      <c r="I63" s="89">
        <f>IF('F4.2'!L63=0,"-",'F4.2'!L63)</f>
        <v>43238</v>
      </c>
      <c r="J63" s="89">
        <f>IF('F4.2'!M63=0,"-",'F4.2'!M63)</f>
        <v>43665</v>
      </c>
      <c r="K63" s="153"/>
      <c r="L63" s="89" t="str">
        <f>IF('F4.2'!N63=0,"-",'F4.2'!N63)</f>
        <v>-</v>
      </c>
      <c r="M63" s="30">
        <f>IF(C63="DPR",0,'F4.2'!H63)</f>
        <v>12.78</v>
      </c>
      <c r="N63" s="29">
        <f>SUM('F4.2'!T63:V63)</f>
        <v>12.5611</v>
      </c>
      <c r="O63" s="33"/>
      <c r="P63" s="142">
        <f t="shared" si="1"/>
        <v>0.21889999999999965</v>
      </c>
      <c r="Q63" s="33"/>
      <c r="R63" s="33"/>
      <c r="S63" s="29">
        <f t="shared" si="2"/>
        <v>0.21889999999999965</v>
      </c>
    </row>
    <row r="64" spans="1:19" ht="15.75" x14ac:dyDescent="0.25">
      <c r="A64" s="130">
        <f>'F4.2'!A64</f>
        <v>0</v>
      </c>
      <c r="B64" s="131" t="str">
        <f>'F4.2'!B64</f>
        <v>IDC</v>
      </c>
      <c r="C64" s="295" t="str">
        <f>'F4.2'!C64</f>
        <v>IDC</v>
      </c>
      <c r="D64" s="130" t="str">
        <f>'F4.2'!D64</f>
        <v>MERC/CAPEX/20172018/03946</v>
      </c>
      <c r="E64" s="291">
        <f>IF('F4.2'!F64=0,"-",'F4.2'!F64)</f>
        <v>42935</v>
      </c>
      <c r="F64" s="371"/>
      <c r="G64" s="291">
        <f t="shared" si="0"/>
        <v>42935</v>
      </c>
      <c r="H64" s="291"/>
      <c r="I64" s="291" t="str">
        <f>IF('F4.2'!L64=0,"-",'F4.2'!L64)</f>
        <v>-</v>
      </c>
      <c r="J64" s="291" t="str">
        <f>IF('F4.2'!M64=0,"-",'F4.2'!M64)</f>
        <v>-</v>
      </c>
      <c r="K64" s="291"/>
      <c r="L64" s="291" t="str">
        <f>IF('F4.2'!N64=0,"-",'F4.2'!N64)</f>
        <v>-</v>
      </c>
      <c r="M64" s="132">
        <f>IF(C64="DPR",0,'F4.2'!H64)</f>
        <v>0.61</v>
      </c>
      <c r="N64" s="284">
        <f>SUM('F4.2'!T64:V64)</f>
        <v>0</v>
      </c>
      <c r="O64" s="373"/>
      <c r="P64" s="372">
        <f t="shared" si="1"/>
        <v>0.61</v>
      </c>
      <c r="Q64" s="373"/>
      <c r="R64" s="373"/>
      <c r="S64" s="284">
        <f t="shared" si="2"/>
        <v>0.61</v>
      </c>
    </row>
    <row r="65" spans="1:28" ht="63" x14ac:dyDescent="0.25">
      <c r="A65" s="312">
        <f>'F4.2'!A65</f>
        <v>21</v>
      </c>
      <c r="B65" s="313" t="str">
        <f>'F4.2'!B65</f>
        <v>Procurement of APH Basket for unit # 1 to 5 and Up-gradation of HT Motor Protection Relay in Unit # 1 to 4 at Khaperkheda TPS</v>
      </c>
      <c r="C65" s="27" t="str">
        <f>'F4.2'!C65</f>
        <v>DPR</v>
      </c>
      <c r="D65" s="27" t="str">
        <f>'F4.2'!D65</f>
        <v>MERC/CAPEX/2018-2019/105</v>
      </c>
      <c r="E65" s="90">
        <f>IF('F4.2'!F65=0,"-",'F4.2'!F65)</f>
        <v>43560</v>
      </c>
      <c r="F65" s="32"/>
      <c r="G65" s="90">
        <f t="shared" si="0"/>
        <v>43560</v>
      </c>
      <c r="H65" s="152"/>
      <c r="I65" s="90" t="str">
        <f>IF('F4.2'!L65=0,"-",'F4.2'!L65)</f>
        <v>-</v>
      </c>
      <c r="J65" s="90" t="str">
        <f>IF('F4.2'!M65=0,"-",'F4.2'!M65)</f>
        <v>-</v>
      </c>
      <c r="K65" s="152"/>
      <c r="L65" s="90" t="str">
        <f>IF('F4.2'!N65=0,"-",'F4.2'!N65)</f>
        <v>-</v>
      </c>
      <c r="M65" s="29">
        <f>IF(C65="DPR",0,'F4.2'!H65)</f>
        <v>0</v>
      </c>
      <c r="N65" s="29">
        <f>SUM('F4.2'!T65:V65)</f>
        <v>0</v>
      </c>
      <c r="O65" s="32"/>
      <c r="P65" s="142">
        <f t="shared" si="1"/>
        <v>0</v>
      </c>
      <c r="Q65" s="32"/>
      <c r="R65" s="32"/>
      <c r="S65" s="29">
        <f t="shared" si="2"/>
        <v>0</v>
      </c>
    </row>
    <row r="66" spans="1:28" ht="94.5" x14ac:dyDescent="0.25">
      <c r="A66" s="233">
        <f>'F4.2'!A66</f>
        <v>21.1</v>
      </c>
      <c r="B66" s="298" t="str">
        <f>'F4.2'!B66</f>
        <v>Procurement of assembly of baskets for air preheater of type bisector APH 27 VI: 1850, 12 sector in unit no. 1 &amp; 2 and bisector APH 27 VI: 2000; 24 sector in unit no. 3 &amp; 4 (210MW x 4) at TPS, Khaperkheda</v>
      </c>
      <c r="C66" s="63" t="str">
        <f>'F4.2'!C66</f>
        <v>Scheme</v>
      </c>
      <c r="D66" s="31" t="str">
        <f>'F4.2'!D66</f>
        <v>MERC/CAPEX/2018-2019/105</v>
      </c>
      <c r="E66" s="89">
        <f>IF('F4.2'!F66=0,"-",'F4.2'!F66)</f>
        <v>43560</v>
      </c>
      <c r="F66" s="32"/>
      <c r="G66" s="89">
        <f t="shared" si="0"/>
        <v>43560</v>
      </c>
      <c r="H66" s="153"/>
      <c r="I66" s="89">
        <f>IF('F4.2'!L66=0,"-",'F4.2'!L66)</f>
        <v>43608</v>
      </c>
      <c r="J66" s="89">
        <f>IF('F4.2'!M66=0,"-",'F4.2'!M66)</f>
        <v>44291</v>
      </c>
      <c r="K66" s="153"/>
      <c r="L66" s="89" t="str">
        <f>IF('F4.2'!N66=0,"-",'F4.2'!N66)</f>
        <v>-</v>
      </c>
      <c r="M66" s="30">
        <f>IF(C66="DPR",0,'F4.2'!H66)</f>
        <v>5.71</v>
      </c>
      <c r="N66" s="29">
        <f>SUM('F4.2'!T66:V66)</f>
        <v>8.0969854239999997</v>
      </c>
      <c r="O66" s="32"/>
      <c r="P66" s="142">
        <f t="shared" si="1"/>
        <v>-2.3869854239999997</v>
      </c>
      <c r="Q66" s="32"/>
      <c r="R66" s="32"/>
      <c r="S66" s="29">
        <f t="shared" si="2"/>
        <v>-2.3869854239999997</v>
      </c>
    </row>
    <row r="67" spans="1:28" ht="47.25" x14ac:dyDescent="0.25">
      <c r="A67" s="233">
        <f>'F4.2'!A67</f>
        <v>21.3</v>
      </c>
      <c r="B67" s="298" t="str">
        <f>'F4.2'!B67</f>
        <v>Up-gradation of H.T. Motor protection relays in Unit 1 to 4 (210MW), Khaperkheda TPS</v>
      </c>
      <c r="C67" s="63" t="str">
        <f>'F4.2'!C67</f>
        <v>Scheme</v>
      </c>
      <c r="D67" s="31" t="str">
        <f>'F4.2'!D67</f>
        <v>MERC/CAPEX/2018-2019/105</v>
      </c>
      <c r="E67" s="89">
        <f>IF('F4.2'!F67=0,"-",'F4.2'!F67)</f>
        <v>43560</v>
      </c>
      <c r="F67" s="32"/>
      <c r="G67" s="89">
        <f t="shared" si="0"/>
        <v>43560</v>
      </c>
      <c r="H67" s="153"/>
      <c r="I67" s="89" t="str">
        <f>IF('F4.2'!L67=0,"-",'F4.2'!L67)</f>
        <v>31.12.2020</v>
      </c>
      <c r="J67" s="89">
        <f>IF('F4.2'!M67=0,"-",'F4.2'!M67)</f>
        <v>44291</v>
      </c>
      <c r="K67" s="153"/>
      <c r="L67" s="89" t="str">
        <f>IF('F4.2'!N67=0,"-",'F4.2'!N67)</f>
        <v>-</v>
      </c>
      <c r="M67" s="30">
        <f>IF(C67="DPR",0,'F4.2'!H67)</f>
        <v>3.96</v>
      </c>
      <c r="N67" s="29">
        <f>SUM('F4.2'!T67:V67)</f>
        <v>3.1136659999999998</v>
      </c>
      <c r="O67" s="37"/>
      <c r="P67" s="142">
        <f t="shared" si="1"/>
        <v>0.84633400000000014</v>
      </c>
      <c r="Q67" s="37"/>
      <c r="R67" s="37"/>
      <c r="S67" s="29">
        <f t="shared" si="2"/>
        <v>0.84633400000000014</v>
      </c>
    </row>
    <row r="68" spans="1:28" ht="15.75" x14ac:dyDescent="0.25">
      <c r="A68" s="233">
        <f>'F4.2'!A68</f>
        <v>0</v>
      </c>
      <c r="B68" s="298" t="str">
        <f>'F4.2'!B68</f>
        <v>IDC</v>
      </c>
      <c r="C68" s="63" t="str">
        <f>'F4.2'!C68</f>
        <v>Scheme</v>
      </c>
      <c r="D68" s="31" t="str">
        <f>'F4.2'!D68</f>
        <v>MERC/CAPEX/2018-2019/105</v>
      </c>
      <c r="E68" s="89">
        <f>IF('F4.2'!F68=0,"-",'F4.2'!F68)</f>
        <v>43560</v>
      </c>
      <c r="F68" s="32"/>
      <c r="G68" s="89">
        <f t="shared" si="0"/>
        <v>43560</v>
      </c>
      <c r="H68" s="153"/>
      <c r="I68" s="89" t="str">
        <f>IF('F4.2'!L68=0,"-",'F4.2'!L68)</f>
        <v>-</v>
      </c>
      <c r="J68" s="89" t="str">
        <f>IF('F4.2'!M68=0,"-",'F4.2'!M68)</f>
        <v>-</v>
      </c>
      <c r="K68" s="153"/>
      <c r="L68" s="89" t="str">
        <f>IF('F4.2'!N68=0,"-",'F4.2'!N68)</f>
        <v>-</v>
      </c>
      <c r="M68" s="30">
        <f>IF(C68="DPR",0,'F4.2'!H68)</f>
        <v>0.1</v>
      </c>
      <c r="N68" s="29">
        <f>SUM('F4.2'!T68:V68)</f>
        <v>0</v>
      </c>
      <c r="O68" s="37"/>
      <c r="P68" s="142">
        <f t="shared" si="1"/>
        <v>0.1</v>
      </c>
      <c r="Q68" s="37"/>
      <c r="R68" s="37"/>
      <c r="S68" s="29">
        <f t="shared" si="2"/>
        <v>0.1</v>
      </c>
    </row>
    <row r="69" spans="1:28" ht="47.25" x14ac:dyDescent="0.25">
      <c r="A69" s="312">
        <f>'F4.2'!A69</f>
        <v>22</v>
      </c>
      <c r="B69" s="313" t="str">
        <f>'F4.2'!B69</f>
        <v>Procurement of LPT rotor suitable for Unit # 3 &amp; 4 of 210 MW at Khaperkheda TPS</v>
      </c>
      <c r="C69" s="27" t="str">
        <f>'F4.2'!C69</f>
        <v>DPR</v>
      </c>
      <c r="D69" s="27" t="str">
        <f>'F4.2'!D69</f>
        <v>MERC/CAPEX/2018-2019/132</v>
      </c>
      <c r="E69" s="90">
        <f>IF('F4.2'!F69=0,"-",'F4.2'!F69)</f>
        <v>43594</v>
      </c>
      <c r="F69" s="32"/>
      <c r="G69" s="90">
        <f t="shared" si="0"/>
        <v>43594</v>
      </c>
      <c r="H69" s="152"/>
      <c r="I69" s="90" t="str">
        <f>IF('F4.2'!L69=0,"-",'F4.2'!L69)</f>
        <v>-</v>
      </c>
      <c r="J69" s="90" t="str">
        <f>IF('F4.2'!M69=0,"-",'F4.2'!M69)</f>
        <v>-</v>
      </c>
      <c r="K69" s="152"/>
      <c r="L69" s="90" t="str">
        <f>IF('F4.2'!N69=0,"-",'F4.2'!N69)</f>
        <v>-</v>
      </c>
      <c r="M69" s="29">
        <f>IF(C69="DPR",0,'F4.2'!H69)</f>
        <v>0</v>
      </c>
      <c r="N69" s="29">
        <f>SUM('F4.2'!T69:V69)</f>
        <v>0</v>
      </c>
      <c r="O69" s="32"/>
      <c r="P69" s="142">
        <f t="shared" si="1"/>
        <v>0</v>
      </c>
      <c r="Q69" s="32"/>
      <c r="R69" s="32"/>
      <c r="S69" s="29">
        <f t="shared" si="2"/>
        <v>0</v>
      </c>
    </row>
    <row r="70" spans="1:28" ht="47.25" x14ac:dyDescent="0.25">
      <c r="A70" s="233">
        <f>'F4.2'!A70</f>
        <v>22.1</v>
      </c>
      <c r="B70" s="298" t="str">
        <f>'F4.2'!B70</f>
        <v>Procurement of LPT rotor suitable for Unit # 3 &amp; 4 of 210 MW at Khaperkheda TPS</v>
      </c>
      <c r="C70" s="63" t="str">
        <f>'F4.2'!C70</f>
        <v>Scheme</v>
      </c>
      <c r="D70" s="31" t="str">
        <f>'F4.2'!D70</f>
        <v>MERC/CAPEX/2018-2019/132</v>
      </c>
      <c r="E70" s="89">
        <f>IF('F4.2'!F70=0,"-",'F4.2'!F70)</f>
        <v>43594</v>
      </c>
      <c r="F70" s="32"/>
      <c r="G70" s="89">
        <f t="shared" si="0"/>
        <v>43594</v>
      </c>
      <c r="H70" s="153"/>
      <c r="I70" s="89">
        <f>IF('F4.2'!L70=0,"-",'F4.2'!L70)</f>
        <v>43928</v>
      </c>
      <c r="J70" s="89">
        <f>IF('F4.2'!M70=0,"-",'F4.2'!M70)</f>
        <v>44325</v>
      </c>
      <c r="K70" s="153"/>
      <c r="L70" s="89" t="str">
        <f>IF('F4.2'!N70=0,"-",'F4.2'!N70)</f>
        <v>-</v>
      </c>
      <c r="M70" s="30">
        <f>IF(C70="DPR",0,'F4.2'!H70)</f>
        <v>26.490999999999996</v>
      </c>
      <c r="N70" s="29">
        <f>SUM('F4.2'!T70:V70)</f>
        <v>10.7515</v>
      </c>
      <c r="O70" s="32"/>
      <c r="P70" s="142">
        <f t="shared" si="1"/>
        <v>15.739499999999996</v>
      </c>
      <c r="Q70" s="32"/>
      <c r="R70" s="32"/>
      <c r="S70" s="29">
        <f t="shared" si="2"/>
        <v>15.739499999999996</v>
      </c>
      <c r="T70" s="19"/>
      <c r="U70" s="17"/>
      <c r="V70" s="17"/>
      <c r="W70" s="17"/>
      <c r="X70" s="17"/>
      <c r="Y70" s="20"/>
      <c r="Z70" s="20"/>
      <c r="AA70" s="20"/>
      <c r="AB70" s="20"/>
    </row>
    <row r="71" spans="1:28" ht="15.75" x14ac:dyDescent="0.25">
      <c r="A71" s="233">
        <f>'F4.2'!A71</f>
        <v>0</v>
      </c>
      <c r="B71" s="298" t="str">
        <f>'F4.2'!B71</f>
        <v>IDC</v>
      </c>
      <c r="C71" s="63" t="str">
        <f>'F4.2'!C71</f>
        <v>IDC</v>
      </c>
      <c r="D71" s="31" t="str">
        <f>'F4.2'!D71</f>
        <v>MERC/CAPEX/2018-2019/132</v>
      </c>
      <c r="E71" s="89">
        <f>IF('F4.2'!F71=0,"-",'F4.2'!F71)</f>
        <v>43594</v>
      </c>
      <c r="F71" s="32"/>
      <c r="G71" s="89">
        <f t="shared" si="0"/>
        <v>43594</v>
      </c>
      <c r="H71" s="153"/>
      <c r="I71" s="89" t="str">
        <f>IF('F4.2'!L71=0,"-",'F4.2'!L71)</f>
        <v>-</v>
      </c>
      <c r="J71" s="89" t="str">
        <f>IF('F4.2'!M71=0,"-",'F4.2'!M71)</f>
        <v>-</v>
      </c>
      <c r="K71" s="153"/>
      <c r="L71" s="89" t="str">
        <f>IF('F4.2'!N71=0,"-",'F4.2'!N71)</f>
        <v>-</v>
      </c>
      <c r="M71" s="30">
        <f>IF(C71="DPR",0,'F4.2'!H71)</f>
        <v>0.7</v>
      </c>
      <c r="N71" s="29">
        <f>SUM('F4.2'!T71:V71)</f>
        <v>0</v>
      </c>
      <c r="O71" s="32"/>
      <c r="P71" s="142">
        <f t="shared" si="1"/>
        <v>0.7</v>
      </c>
      <c r="Q71" s="32"/>
      <c r="R71" s="32"/>
      <c r="S71" s="29">
        <f t="shared" si="2"/>
        <v>0.7</v>
      </c>
    </row>
    <row r="72" spans="1:28" ht="94.5" x14ac:dyDescent="0.25">
      <c r="A72" s="312">
        <f>'F4.2'!A72</f>
        <v>23</v>
      </c>
      <c r="B72" s="313" t="str">
        <f>'F4.2'!B72</f>
        <v>Supply, Erection &amp; commissioning of HT Vacuum circuit Breakers &amp; SF6 contactors at AHP (U#1-4) &amp; CHP (U#1 to 5) and 160 KW VFD Panel with Motor for fire-fighting pumps at U#1 to 4 at Khaperkheda TPS</v>
      </c>
      <c r="C72" s="27" t="str">
        <f>'F4.2'!C72</f>
        <v>DPR</v>
      </c>
      <c r="D72" s="27" t="str">
        <f>'F4.2'!D72</f>
        <v>MERC/CAPEX/2019-2020/799</v>
      </c>
      <c r="E72" s="90">
        <f>IF('F4.2'!F72=0,"-",'F4.2'!F72)</f>
        <v>43735</v>
      </c>
      <c r="F72" s="32"/>
      <c r="G72" s="90">
        <f t="shared" si="0"/>
        <v>43735</v>
      </c>
      <c r="H72" s="152"/>
      <c r="I72" s="90" t="str">
        <f>IF('F4.2'!L72=0,"-",'F4.2'!L72)</f>
        <v>-</v>
      </c>
      <c r="J72" s="90" t="str">
        <f>IF('F4.2'!M72=0,"-",'F4.2'!M72)</f>
        <v>-</v>
      </c>
      <c r="K72" s="152"/>
      <c r="L72" s="90" t="str">
        <f>IF('F4.2'!N72=0,"-",'F4.2'!N72)</f>
        <v>-</v>
      </c>
      <c r="M72" s="29">
        <f>IF(C72="DPR",0,'F4.2'!H72)</f>
        <v>0</v>
      </c>
      <c r="N72" s="29">
        <f>SUM('F4.2'!T72:V72)</f>
        <v>0</v>
      </c>
      <c r="O72" s="32"/>
      <c r="P72" s="142">
        <f t="shared" si="1"/>
        <v>0</v>
      </c>
      <c r="Q72" s="32"/>
      <c r="R72" s="32"/>
      <c r="S72" s="29">
        <f t="shared" si="2"/>
        <v>0</v>
      </c>
    </row>
    <row r="73" spans="1:28" ht="63" x14ac:dyDescent="0.25">
      <c r="A73" s="233">
        <f>'F4.2'!A73</f>
        <v>23.1</v>
      </c>
      <c r="B73" s="298" t="str">
        <f>'F4.2'!B73</f>
        <v>Supply, erection &amp; commissioning of HT Vacuum Circuit Breakers &amp; SF6 contactors at AHP (Unit#1 to 4, 210MW), Khaperkheda T.P.S.</v>
      </c>
      <c r="C73" s="63" t="str">
        <f>'F4.2'!C73</f>
        <v>Scheme</v>
      </c>
      <c r="D73" s="31" t="str">
        <f>'F4.2'!D73</f>
        <v>MERC/CAPEX/2019-2020/799</v>
      </c>
      <c r="E73" s="89">
        <f>IF('F4.2'!F73=0,"-",'F4.2'!F73)</f>
        <v>43735</v>
      </c>
      <c r="F73" s="32"/>
      <c r="G73" s="89">
        <f t="shared" si="0"/>
        <v>43735</v>
      </c>
      <c r="H73" s="153"/>
      <c r="I73" s="89">
        <f>IF('F4.2'!L73=0,"-",'F4.2'!L73)</f>
        <v>44218</v>
      </c>
      <c r="J73" s="89">
        <f>IF('F4.2'!M73=0,"-",'F4.2'!M73)</f>
        <v>44466</v>
      </c>
      <c r="K73" s="153"/>
      <c r="L73" s="89" t="str">
        <f>IF('F4.2'!N73=0,"-",'F4.2'!N73)</f>
        <v>-</v>
      </c>
      <c r="M73" s="30">
        <f>IF(C73="DPR",0,'F4.2'!H73)</f>
        <v>4.17</v>
      </c>
      <c r="N73" s="29">
        <f>SUM('F4.2'!T73:V73)</f>
        <v>3.4843250000000006</v>
      </c>
      <c r="O73" s="32"/>
      <c r="P73" s="142">
        <f t="shared" si="1"/>
        <v>0.68567499999999937</v>
      </c>
      <c r="Q73" s="32"/>
      <c r="R73" s="32"/>
      <c r="S73" s="29">
        <f t="shared" si="2"/>
        <v>0.68567499999999937</v>
      </c>
    </row>
    <row r="74" spans="1:28" ht="78.75" x14ac:dyDescent="0.25">
      <c r="A74" s="233">
        <f>'F4.2'!A74</f>
        <v>23.2</v>
      </c>
      <c r="B74" s="298" t="str">
        <f>'F4.2'!B74</f>
        <v>Supply, erection &amp; commissioning of HT Vacuum Circuit Breakers &amp; SF6 contactors at CHP (Unit#1 to 4, 210MW) and CHP (Unit#5, 500MW) Khaperkheda T.P.S.</v>
      </c>
      <c r="C74" s="63" t="str">
        <f>'F4.2'!C74</f>
        <v>Scheme</v>
      </c>
      <c r="D74" s="31" t="str">
        <f>'F4.2'!D74</f>
        <v>MERC/CAPEX/2019-2020/799</v>
      </c>
      <c r="E74" s="89">
        <f>IF('F4.2'!F74=0,"-",'F4.2'!F74)</f>
        <v>43735</v>
      </c>
      <c r="F74" s="32"/>
      <c r="G74" s="89">
        <f t="shared" si="0"/>
        <v>43735</v>
      </c>
      <c r="H74" s="153"/>
      <c r="I74" s="89">
        <f>IF('F4.2'!L74=0,"-",'F4.2'!L74)</f>
        <v>44218</v>
      </c>
      <c r="J74" s="89">
        <f>IF('F4.2'!M74=0,"-",'F4.2'!M74)</f>
        <v>44466</v>
      </c>
      <c r="K74" s="153"/>
      <c r="L74" s="89" t="str">
        <f>IF('F4.2'!N74=0,"-",'F4.2'!N74)</f>
        <v>-</v>
      </c>
      <c r="M74" s="30">
        <f>IF(C74="DPR",0,'F4.2'!H74)</f>
        <v>3.8100000000000005</v>
      </c>
      <c r="N74" s="29">
        <f>SUM('F4.2'!T74:V74)</f>
        <v>4.0309979999999994</v>
      </c>
      <c r="O74" s="32"/>
      <c r="P74" s="142">
        <f t="shared" si="1"/>
        <v>-0.22099799999999892</v>
      </c>
      <c r="Q74" s="32"/>
      <c r="R74" s="32"/>
      <c r="S74" s="29">
        <f t="shared" si="2"/>
        <v>-0.22099799999999892</v>
      </c>
    </row>
    <row r="75" spans="1:28" ht="63" x14ac:dyDescent="0.25">
      <c r="A75" s="233">
        <f>'F4.2'!A75</f>
        <v>23.3</v>
      </c>
      <c r="B75" s="298" t="str">
        <f>'F4.2'!B75</f>
        <v>Supply, Erection &amp; commissioning of 150 KW VFD Panel with motor for fire-fighting pumps at 210 MW Khaperkheda TPS.</v>
      </c>
      <c r="C75" s="63" t="str">
        <f>'F4.2'!C75</f>
        <v>Scheme</v>
      </c>
      <c r="D75" s="31" t="str">
        <f>'F4.2'!D75</f>
        <v>MERC/CAPEX/2019-2020/799</v>
      </c>
      <c r="E75" s="89">
        <f>IF('F4.2'!F75=0,"-",'F4.2'!F75)</f>
        <v>43735</v>
      </c>
      <c r="F75" s="32"/>
      <c r="G75" s="89">
        <f t="shared" ref="G75:G121" si="3">E75</f>
        <v>43735</v>
      </c>
      <c r="H75" s="153"/>
      <c r="I75" s="89">
        <f>IF('F4.2'!L75=0,"-",'F4.2'!L75)</f>
        <v>44468</v>
      </c>
      <c r="J75" s="89">
        <f>IF('F4.2'!M75=0,"-",'F4.2'!M75)</f>
        <v>44466</v>
      </c>
      <c r="K75" s="153"/>
      <c r="L75" s="89" t="str">
        <f>IF('F4.2'!N75=0,"-",'F4.2'!N75)</f>
        <v>-</v>
      </c>
      <c r="M75" s="30">
        <f>IF(C75="DPR",0,'F4.2'!H75)</f>
        <v>2.34</v>
      </c>
      <c r="N75" s="29">
        <f>SUM('F4.2'!T75:V75)</f>
        <v>2.0956799999999998</v>
      </c>
      <c r="O75" s="32"/>
      <c r="P75" s="142">
        <f t="shared" ref="P75:P121" si="4">M75-N75</f>
        <v>0.24432000000000009</v>
      </c>
      <c r="Q75" s="32"/>
      <c r="R75" s="32"/>
      <c r="S75" s="29">
        <f t="shared" ref="S75:S121" si="5">IF(SUM(O75:R75)=0,M75-N75,SUM(O75:R75))</f>
        <v>0.24432000000000009</v>
      </c>
    </row>
    <row r="76" spans="1:28" ht="15.75" x14ac:dyDescent="0.25">
      <c r="A76" s="233">
        <f>'F4.2'!A76</f>
        <v>0</v>
      </c>
      <c r="B76" s="298" t="str">
        <f>'F4.2'!B76</f>
        <v>IDC</v>
      </c>
      <c r="C76" s="63" t="str">
        <f>'F4.2'!C76</f>
        <v>IDC</v>
      </c>
      <c r="D76" s="31" t="str">
        <f>'F4.2'!D76</f>
        <v>MERC/CAPEX/2019-2020/799</v>
      </c>
      <c r="E76" s="89">
        <f>IF('F4.2'!F76=0,"-",'F4.2'!F76)</f>
        <v>43735</v>
      </c>
      <c r="F76" s="32"/>
      <c r="G76" s="89">
        <f t="shared" si="3"/>
        <v>43735</v>
      </c>
      <c r="H76" s="153"/>
      <c r="I76" s="89" t="str">
        <f>IF('F4.2'!L76=0,"-",'F4.2'!L76)</f>
        <v>-</v>
      </c>
      <c r="J76" s="89" t="str">
        <f>IF('F4.2'!M76=0,"-",'F4.2'!M76)</f>
        <v>-</v>
      </c>
      <c r="K76" s="153"/>
      <c r="L76" s="89" t="str">
        <f>IF('F4.2'!N76=0,"-",'F4.2'!N76)</f>
        <v>-</v>
      </c>
      <c r="M76" s="30">
        <f>IF(C76="DPR",0,'F4.2'!H76)</f>
        <v>0.57999999999999996</v>
      </c>
      <c r="N76" s="29">
        <f>SUM('F4.2'!T76:V76)</f>
        <v>0</v>
      </c>
      <c r="O76" s="32"/>
      <c r="P76" s="142">
        <f t="shared" si="4"/>
        <v>0.57999999999999996</v>
      </c>
      <c r="Q76" s="32"/>
      <c r="R76" s="32"/>
      <c r="S76" s="29">
        <f t="shared" si="5"/>
        <v>0.57999999999999996</v>
      </c>
    </row>
    <row r="77" spans="1:28" ht="31.5" x14ac:dyDescent="0.25">
      <c r="A77" s="312">
        <f>'F4.2'!A77</f>
        <v>24</v>
      </c>
      <c r="B77" s="313" t="str">
        <f>'F4.2'!B77</f>
        <v>Augmentation of Waregaon Ash Water Recovery System at TPS Khaperkheda</v>
      </c>
      <c r="C77" s="27" t="str">
        <f>'F4.2'!C77</f>
        <v>DPR</v>
      </c>
      <c r="D77" s="27" t="str">
        <f>'F4.2'!D77</f>
        <v>MERC/CAPEX/2019-20/732</v>
      </c>
      <c r="E77" s="90">
        <f>IF('F4.2'!F77=0,"-",'F4.2'!F77)</f>
        <v>43724</v>
      </c>
      <c r="F77" s="32"/>
      <c r="G77" s="90">
        <f t="shared" si="3"/>
        <v>43724</v>
      </c>
      <c r="H77" s="152"/>
      <c r="I77" s="90" t="str">
        <f>IF('F4.2'!L77=0,"-",'F4.2'!L77)</f>
        <v>-</v>
      </c>
      <c r="J77" s="90" t="str">
        <f>IF('F4.2'!M77=0,"-",'F4.2'!M77)</f>
        <v>-</v>
      </c>
      <c r="K77" s="152"/>
      <c r="L77" s="90" t="str">
        <f>IF('F4.2'!N77=0,"-",'F4.2'!N77)</f>
        <v>-</v>
      </c>
      <c r="M77" s="29">
        <f>IF(C77="DPR",0,'F4.2'!H77)</f>
        <v>0</v>
      </c>
      <c r="N77" s="29">
        <f>SUM('F4.2'!T77:V77)</f>
        <v>0</v>
      </c>
      <c r="O77" s="32"/>
      <c r="P77" s="142">
        <f t="shared" si="4"/>
        <v>0</v>
      </c>
      <c r="Q77" s="32"/>
      <c r="R77" s="32"/>
      <c r="S77" s="29">
        <f t="shared" si="5"/>
        <v>0</v>
      </c>
    </row>
    <row r="78" spans="1:28" ht="31.5" x14ac:dyDescent="0.25">
      <c r="A78" s="233">
        <f>'F4.2'!A78</f>
        <v>24.1</v>
      </c>
      <c r="B78" s="298" t="str">
        <f>'F4.2'!B78</f>
        <v>Augmentation of Waregaon Ash Water Recovery System at TPS Khaperkheda</v>
      </c>
      <c r="C78" s="63" t="str">
        <f>'F4.2'!C78</f>
        <v>Scheme</v>
      </c>
      <c r="D78" s="31" t="str">
        <f>'F4.2'!D78</f>
        <v>MERC/CAPEX/2019-20/732</v>
      </c>
      <c r="E78" s="89">
        <f>IF('F4.2'!F78=0,"-",'F4.2'!F78)</f>
        <v>43724</v>
      </c>
      <c r="F78" s="32"/>
      <c r="G78" s="89">
        <f t="shared" si="3"/>
        <v>43724</v>
      </c>
      <c r="H78" s="153"/>
      <c r="I78" s="89">
        <f>IF('F4.2'!L78=0,"-",'F4.2'!L78)</f>
        <v>44029</v>
      </c>
      <c r="J78" s="89">
        <f>IF('F4.2'!M78=0,"-",'F4.2'!M78)</f>
        <v>44455</v>
      </c>
      <c r="K78" s="153"/>
      <c r="L78" s="89" t="str">
        <f>IF('F4.2'!N78=0,"-",'F4.2'!N78)</f>
        <v>-</v>
      </c>
      <c r="M78" s="30">
        <f>IF(C78="DPR",0,'F4.2'!H78)</f>
        <v>15.788399999999999</v>
      </c>
      <c r="N78" s="29">
        <f>SUM('F4.2'!T78:V78)</f>
        <v>13.931471731000002</v>
      </c>
      <c r="O78" s="32"/>
      <c r="P78" s="142">
        <f t="shared" si="4"/>
        <v>1.8569282689999973</v>
      </c>
      <c r="Q78" s="32"/>
      <c r="R78" s="32"/>
      <c r="S78" s="29">
        <f t="shared" si="5"/>
        <v>1.8569282689999973</v>
      </c>
    </row>
    <row r="79" spans="1:28" ht="15.75" x14ac:dyDescent="0.25">
      <c r="A79" s="233">
        <f>'F4.2'!A79</f>
        <v>0</v>
      </c>
      <c r="B79" s="298" t="str">
        <f>'F4.2'!B79</f>
        <v>IDC</v>
      </c>
      <c r="C79" s="63" t="str">
        <f>'F4.2'!C79</f>
        <v>IDC</v>
      </c>
      <c r="D79" s="31" t="str">
        <f>'F4.2'!D79</f>
        <v>MERC/CAPEX/2019-20/732</v>
      </c>
      <c r="E79" s="89">
        <f>IF('F4.2'!F79=0,"-",'F4.2'!F79)</f>
        <v>43724</v>
      </c>
      <c r="F79" s="32"/>
      <c r="G79" s="89">
        <f t="shared" si="3"/>
        <v>43724</v>
      </c>
      <c r="H79" s="153"/>
      <c r="I79" s="89" t="str">
        <f>IF('F4.2'!L79=0,"-",'F4.2'!L79)</f>
        <v>-</v>
      </c>
      <c r="J79" s="89" t="str">
        <f>IF('F4.2'!M79=0,"-",'F4.2'!M79)</f>
        <v>-</v>
      </c>
      <c r="K79" s="153"/>
      <c r="L79" s="89" t="str">
        <f>IF('F4.2'!N79=0,"-",'F4.2'!N79)</f>
        <v>-</v>
      </c>
      <c r="M79" s="30">
        <f>IF(C79="DPR",0,'F4.2'!H79)</f>
        <v>1.41</v>
      </c>
      <c r="N79" s="29">
        <f>SUM('F4.2'!T79:V79)</f>
        <v>0.58812410000000004</v>
      </c>
      <c r="O79" s="32"/>
      <c r="P79" s="142">
        <f t="shared" si="4"/>
        <v>0.82187589999999988</v>
      </c>
      <c r="Q79" s="32"/>
      <c r="R79" s="32"/>
      <c r="S79" s="29">
        <f t="shared" si="5"/>
        <v>0.82187589999999988</v>
      </c>
    </row>
    <row r="80" spans="1:28" ht="110.25" x14ac:dyDescent="0.25">
      <c r="A80" s="312">
        <f>'F4.2'!A80</f>
        <v>25</v>
      </c>
      <c r="B80" s="313" t="str">
        <f>'F4.2'!B80</f>
        <v>Procurement of VFD with HMI &amp; Controller &amp; Replacing with existing Eddy-current drives of Coal feeders at U# 3 &amp; 4 and Procurement of Various Critical Components of GEHO Pump (Model-TZPM 800) for AHP-1 at Khaperkheda TPS</v>
      </c>
      <c r="C80" s="27" t="str">
        <f>'F4.2'!C80</f>
        <v>DPR</v>
      </c>
      <c r="D80" s="27" t="str">
        <f>'F4.2'!D80</f>
        <v>MERC/CAPEX/2019-2020/734</v>
      </c>
      <c r="E80" s="90">
        <f>IF('F4.2'!F80=0,"-",'F4.2'!F80)</f>
        <v>43724</v>
      </c>
      <c r="F80" s="32"/>
      <c r="G80" s="90">
        <f t="shared" si="3"/>
        <v>43724</v>
      </c>
      <c r="H80" s="152"/>
      <c r="I80" s="90" t="str">
        <f>IF('F4.2'!L80=0,"-",'F4.2'!L80)</f>
        <v>-</v>
      </c>
      <c r="J80" s="90" t="str">
        <f>IF('F4.2'!M80=0,"-",'F4.2'!M80)</f>
        <v>-</v>
      </c>
      <c r="K80" s="152"/>
      <c r="L80" s="90" t="str">
        <f>IF('F4.2'!N80=0,"-",'F4.2'!N80)</f>
        <v>-</v>
      </c>
      <c r="M80" s="29">
        <f>IF(C80="DPR",0,'F4.2'!H80)</f>
        <v>0</v>
      </c>
      <c r="N80" s="29">
        <f>SUM('F4.2'!T80:V80)</f>
        <v>0</v>
      </c>
      <c r="O80" s="32"/>
      <c r="P80" s="142">
        <f t="shared" si="4"/>
        <v>0</v>
      </c>
      <c r="Q80" s="32"/>
      <c r="R80" s="32"/>
      <c r="S80" s="29">
        <f t="shared" si="5"/>
        <v>0</v>
      </c>
    </row>
    <row r="81" spans="1:19" ht="78.75" x14ac:dyDescent="0.25">
      <c r="A81" s="233">
        <f>'F4.2'!A81</f>
        <v>25.1</v>
      </c>
      <c r="B81" s="298" t="str">
        <f>'F4.2'!B81</f>
        <v>Up-gradation of Existing BHEL make 36” Gravimetric Coal Feeders control panel with HMI and croprocessor based Controller with VFD, Motor &amp; Weigh Module at Unit 3 &amp; 4, (210MW)</v>
      </c>
      <c r="C81" s="63" t="str">
        <f>'F4.2'!C81</f>
        <v>Scheme</v>
      </c>
      <c r="D81" s="31" t="str">
        <f>'F4.2'!D81</f>
        <v>MERC/CAPEX/2019-2020/734</v>
      </c>
      <c r="E81" s="89">
        <f>IF('F4.2'!F81=0,"-",'F4.2'!F81)</f>
        <v>43724</v>
      </c>
      <c r="F81" s="32"/>
      <c r="G81" s="89">
        <f t="shared" si="3"/>
        <v>43724</v>
      </c>
      <c r="H81" s="153"/>
      <c r="I81" s="89" t="str">
        <f>IF('F4.2'!L81=0,"-",'F4.2'!L81)</f>
        <v>-</v>
      </c>
      <c r="J81" s="89">
        <f>IF('F4.2'!M81=0,"-",'F4.2'!M81)</f>
        <v>44455</v>
      </c>
      <c r="K81" s="153"/>
      <c r="L81" s="89" t="str">
        <f>IF('F4.2'!N81=0,"-",'F4.2'!N81)</f>
        <v>-</v>
      </c>
      <c r="M81" s="30">
        <f>IF(C81="DPR",0,'F4.2'!H81)</f>
        <v>7.4655436129999995</v>
      </c>
      <c r="N81" s="29">
        <f>SUM('F4.2'!T81:V81)</f>
        <v>0</v>
      </c>
      <c r="O81" s="32"/>
      <c r="P81" s="142">
        <f t="shared" si="4"/>
        <v>7.4655436129999995</v>
      </c>
      <c r="Q81" s="32"/>
      <c r="R81" s="32"/>
      <c r="S81" s="29">
        <f t="shared" si="5"/>
        <v>7.4655436129999995</v>
      </c>
    </row>
    <row r="82" spans="1:19" ht="47.25" x14ac:dyDescent="0.25">
      <c r="A82" s="233">
        <f>'F4.2'!A82</f>
        <v>25.2</v>
      </c>
      <c r="B82" s="298" t="str">
        <f>'F4.2'!B82</f>
        <v>Procurement of various Critical Components of GEHO Pump (Model-TZPM 800) for AHP-1 (210MW)</v>
      </c>
      <c r="C82" s="63" t="str">
        <f>'F4.2'!C82</f>
        <v>Scheme</v>
      </c>
      <c r="D82" s="31" t="str">
        <f>'F4.2'!D82</f>
        <v>MERC/CAPEX/2019-2020/734</v>
      </c>
      <c r="E82" s="89">
        <f>IF('F4.2'!F82=0,"-",'F4.2'!F82)</f>
        <v>43724</v>
      </c>
      <c r="F82" s="32"/>
      <c r="G82" s="89">
        <f t="shared" si="3"/>
        <v>43724</v>
      </c>
      <c r="H82" s="153"/>
      <c r="I82" s="89">
        <f>IF('F4.2'!L82=0,"-",'F4.2'!L82)</f>
        <v>44026</v>
      </c>
      <c r="J82" s="89">
        <f>IF('F4.2'!M82=0,"-",'F4.2'!M82)</f>
        <v>44455</v>
      </c>
      <c r="K82" s="153"/>
      <c r="L82" s="89">
        <f>IF('F4.2'!N82=0,"-",'F4.2'!N82)</f>
        <v>44259</v>
      </c>
      <c r="M82" s="30">
        <f>IF(C82="DPR",0,'F4.2'!H82)</f>
        <v>2.698</v>
      </c>
      <c r="N82" s="29">
        <f>SUM('F4.2'!T82:V82)</f>
        <v>2.6465840039999997</v>
      </c>
      <c r="O82" s="32"/>
      <c r="P82" s="142">
        <f t="shared" si="4"/>
        <v>5.1415996000000241E-2</v>
      </c>
      <c r="Q82" s="32"/>
      <c r="R82" s="32"/>
      <c r="S82" s="29">
        <f t="shared" si="5"/>
        <v>5.1415996000000241E-2</v>
      </c>
    </row>
    <row r="83" spans="1:19" ht="15.75" x14ac:dyDescent="0.25">
      <c r="A83" s="233">
        <f>'F4.2'!A83</f>
        <v>0</v>
      </c>
      <c r="B83" s="298" t="str">
        <f>'F4.2'!B83</f>
        <v>IDC</v>
      </c>
      <c r="C83" s="63" t="str">
        <f>'F4.2'!C83</f>
        <v>IDC</v>
      </c>
      <c r="D83" s="31" t="str">
        <f>'F4.2'!D83</f>
        <v>MERC/CAPEX/2019-2020/734</v>
      </c>
      <c r="E83" s="89">
        <f>IF('F4.2'!F83=0,"-",'F4.2'!F83)</f>
        <v>43724</v>
      </c>
      <c r="F83" s="32"/>
      <c r="G83" s="89">
        <f t="shared" si="3"/>
        <v>43724</v>
      </c>
      <c r="H83" s="153"/>
      <c r="I83" s="89" t="str">
        <f>IF('F4.2'!L83=0,"-",'F4.2'!L83)</f>
        <v>-</v>
      </c>
      <c r="J83" s="89" t="str">
        <f>IF('F4.2'!M83=0,"-",'F4.2'!M83)</f>
        <v>-</v>
      </c>
      <c r="K83" s="153"/>
      <c r="L83" s="89" t="str">
        <f>IF('F4.2'!N83=0,"-",'F4.2'!N83)</f>
        <v>-</v>
      </c>
      <c r="M83" s="30">
        <f>IF(C83="DPR",0,'F4.2'!H83)</f>
        <v>0.49</v>
      </c>
      <c r="N83" s="29">
        <f>SUM('F4.2'!T83:V83)</f>
        <v>0</v>
      </c>
      <c r="O83" s="32"/>
      <c r="P83" s="142">
        <f t="shared" si="4"/>
        <v>0.49</v>
      </c>
      <c r="Q83" s="32"/>
      <c r="R83" s="32"/>
      <c r="S83" s="29">
        <f t="shared" si="5"/>
        <v>0.49</v>
      </c>
    </row>
    <row r="84" spans="1:19" ht="78.75" x14ac:dyDescent="0.25">
      <c r="A84" s="136">
        <f>'F4.2'!A84</f>
        <v>26</v>
      </c>
      <c r="B84" s="137" t="str">
        <f>'F4.2'!B84</f>
        <v>Procurement, Replacement of Eco Coils U#1&amp;2 210 MW, &amp; Procurement &amp; replacement of foundation Deck Spring assembly for coal mills U#3,4 at Khaperkheda TPS</v>
      </c>
      <c r="C84" s="136" t="str">
        <f>'F4.2'!C84</f>
        <v>DPR</v>
      </c>
      <c r="D84" s="136" t="str">
        <f>'F4.2'!D84</f>
        <v>MERC/CAPEX/2019-2020/853</v>
      </c>
      <c r="E84" s="282">
        <f>IF('F4.2'!F84=0,"-",'F4.2'!F84)</f>
        <v>43748</v>
      </c>
      <c r="F84" s="371"/>
      <c r="G84" s="282">
        <f t="shared" si="3"/>
        <v>43748</v>
      </c>
      <c r="H84" s="282"/>
      <c r="I84" s="282" t="str">
        <f>IF('F4.2'!L84=0,"-",'F4.2'!L84)</f>
        <v>-</v>
      </c>
      <c r="J84" s="282" t="str">
        <f>IF('F4.2'!M84=0,"-",'F4.2'!M84)</f>
        <v>-</v>
      </c>
      <c r="K84" s="282"/>
      <c r="L84" s="282" t="str">
        <f>IF('F4.2'!N84=0,"-",'F4.2'!N84)</f>
        <v>-</v>
      </c>
      <c r="M84" s="284">
        <f>IF(C84="DPR",0,'F4.2'!H84)</f>
        <v>0</v>
      </c>
      <c r="N84" s="284">
        <f>SUM('F4.2'!T84:V84)</f>
        <v>0</v>
      </c>
      <c r="O84" s="371"/>
      <c r="P84" s="372">
        <f t="shared" si="4"/>
        <v>0</v>
      </c>
      <c r="Q84" s="371"/>
      <c r="R84" s="371"/>
      <c r="S84" s="284">
        <f t="shared" si="5"/>
        <v>0</v>
      </c>
    </row>
    <row r="85" spans="1:19" ht="31.5" x14ac:dyDescent="0.25">
      <c r="A85" s="130">
        <f>'F4.2'!A85</f>
        <v>26.1</v>
      </c>
      <c r="B85" s="135" t="str">
        <f>'F4.2'!B85</f>
        <v>Procurement, Replacement of Eco Coils U#1&amp;2</v>
      </c>
      <c r="C85" s="295" t="str">
        <f>'F4.2'!C85</f>
        <v>Scheme</v>
      </c>
      <c r="D85" s="130" t="str">
        <f>'F4.2'!D85</f>
        <v>MERC/CAPEX/2019-2020/853</v>
      </c>
      <c r="E85" s="291">
        <f>IF('F4.2'!F85=0,"-",'F4.2'!F85)</f>
        <v>43748</v>
      </c>
      <c r="F85" s="371"/>
      <c r="G85" s="291">
        <f t="shared" si="3"/>
        <v>43748</v>
      </c>
      <c r="H85" s="291"/>
      <c r="I85" s="291">
        <f>IF('F4.2'!L85=0,"-",'F4.2'!L85)</f>
        <v>43754</v>
      </c>
      <c r="J85" s="291">
        <f>IF('F4.2'!M85=0,"-",'F4.2'!M85)</f>
        <v>44479</v>
      </c>
      <c r="K85" s="291"/>
      <c r="L85" s="291">
        <f>IF('F4.2'!N85=0,"-",'F4.2'!N85)</f>
        <v>44576</v>
      </c>
      <c r="M85" s="132">
        <f>IF(C85="DPR",0,'F4.2'!H85)</f>
        <v>7.4996254959999993</v>
      </c>
      <c r="N85" s="284">
        <f>SUM('F4.2'!T85:V85)</f>
        <v>6.6502515620000002</v>
      </c>
      <c r="O85" s="371"/>
      <c r="P85" s="372">
        <f t="shared" si="4"/>
        <v>0.84937393399999905</v>
      </c>
      <c r="Q85" s="371"/>
      <c r="R85" s="371"/>
      <c r="S85" s="284">
        <f t="shared" si="5"/>
        <v>0.84937393399999905</v>
      </c>
    </row>
    <row r="86" spans="1:19" ht="47.25" x14ac:dyDescent="0.25">
      <c r="A86" s="233">
        <f>'F4.2'!A86</f>
        <v>26.2</v>
      </c>
      <c r="B86" s="298" t="str">
        <f>'F4.2'!B86</f>
        <v>Procurement &amp; replacement of foundation Deck Spring assembly for coal mills U#3,4</v>
      </c>
      <c r="C86" s="63" t="str">
        <f>'F4.2'!C86</f>
        <v>Scheme</v>
      </c>
      <c r="D86" s="31" t="str">
        <f>'F4.2'!D86</f>
        <v>MERC/CAPEX/2019-2020/853</v>
      </c>
      <c r="E86" s="89">
        <f>IF('F4.2'!F86=0,"-",'F4.2'!F86)</f>
        <v>43748</v>
      </c>
      <c r="F86" s="32"/>
      <c r="G86" s="89">
        <f t="shared" si="3"/>
        <v>43748</v>
      </c>
      <c r="H86" s="153"/>
      <c r="I86" s="89">
        <f>IF('F4.2'!L86=0,"-",'F4.2'!L86)</f>
        <v>44628</v>
      </c>
      <c r="J86" s="89">
        <f>IF('F4.2'!M86=0,"-",'F4.2'!M86)</f>
        <v>44480</v>
      </c>
      <c r="K86" s="153"/>
      <c r="L86" s="89" t="str">
        <f>IF('F4.2'!N86=0,"-",'F4.2'!N86)</f>
        <v>-</v>
      </c>
      <c r="M86" s="30">
        <f>IF(C86="DPR",0,'F4.2'!H86)</f>
        <v>6.6789803039999995</v>
      </c>
      <c r="N86" s="29">
        <f>SUM('F4.2'!T86:V86)</f>
        <v>3.0059642379999998</v>
      </c>
      <c r="O86" s="32"/>
      <c r="P86" s="142">
        <f t="shared" si="4"/>
        <v>3.6730160659999997</v>
      </c>
      <c r="Q86" s="32"/>
      <c r="R86" s="32"/>
      <c r="S86" s="29">
        <f t="shared" si="5"/>
        <v>3.6730160659999997</v>
      </c>
    </row>
    <row r="87" spans="1:19" ht="15.75" x14ac:dyDescent="0.25">
      <c r="A87" s="130">
        <f>'F4.2'!A87</f>
        <v>0</v>
      </c>
      <c r="B87" s="135" t="str">
        <f>'F4.2'!B87</f>
        <v>IDC</v>
      </c>
      <c r="C87" s="295" t="str">
        <f>'F4.2'!C87</f>
        <v>IDC</v>
      </c>
      <c r="D87" s="130" t="str">
        <f>'F4.2'!D87</f>
        <v>MERC/CAPEX/2019-2020/853</v>
      </c>
      <c r="E87" s="291">
        <f>IF('F4.2'!F87=0,"-",'F4.2'!F87)</f>
        <v>43748</v>
      </c>
      <c r="F87" s="371"/>
      <c r="G87" s="291">
        <f t="shared" si="3"/>
        <v>43748</v>
      </c>
      <c r="H87" s="291"/>
      <c r="I87" s="291" t="str">
        <f>IF('F4.2'!L87=0,"-",'F4.2'!L87)</f>
        <v>-</v>
      </c>
      <c r="J87" s="291" t="str">
        <f>IF('F4.2'!M87=0,"-",'F4.2'!M87)</f>
        <v>-</v>
      </c>
      <c r="K87" s="291"/>
      <c r="L87" s="291" t="str">
        <f>IF('F4.2'!N87=0,"-",'F4.2'!N87)</f>
        <v>-</v>
      </c>
      <c r="M87" s="132">
        <f>IF(C87="DPR",0,'F4.2'!H87)</f>
        <v>1.23</v>
      </c>
      <c r="N87" s="284">
        <f>SUM('F4.2'!T87:V87)</f>
        <v>0</v>
      </c>
      <c r="O87" s="371"/>
      <c r="P87" s="372">
        <f t="shared" si="4"/>
        <v>1.23</v>
      </c>
      <c r="Q87" s="371"/>
      <c r="R87" s="371"/>
      <c r="S87" s="284">
        <f t="shared" si="5"/>
        <v>1.23</v>
      </c>
    </row>
    <row r="88" spans="1:19" ht="47.25" x14ac:dyDescent="0.25">
      <c r="A88" s="136">
        <f>'F4.2'!A88</f>
        <v>28</v>
      </c>
      <c r="B88" s="137" t="str">
        <f>'F4.2'!B88</f>
        <v>ESP Upgradation of 5 Nos. of 210/500MW Units at Khaperkheda, Koradi &amp; Chandrapur TPS</v>
      </c>
      <c r="C88" s="136" t="str">
        <f>'F4.2'!C88</f>
        <v>DPR</v>
      </c>
      <c r="D88" s="136" t="str">
        <f>'F4.2'!D88</f>
        <v>MERC/CAPEX/2022-2023/MSPGCL/0453</v>
      </c>
      <c r="E88" s="282">
        <f>IF('F4.2'!F88=0,"-",'F4.2'!F88)</f>
        <v>44833</v>
      </c>
      <c r="F88" s="371"/>
      <c r="G88" s="282">
        <f t="shared" si="3"/>
        <v>44833</v>
      </c>
      <c r="H88" s="282"/>
      <c r="I88" s="282" t="str">
        <f>IF('F4.2'!L88=0,"-",'F4.2'!L88)</f>
        <v>-</v>
      </c>
      <c r="J88" s="282" t="str">
        <f>IF('F4.2'!M88=0,"-",'F4.2'!M88)</f>
        <v>-</v>
      </c>
      <c r="K88" s="282"/>
      <c r="L88" s="282" t="str">
        <f>IF('F4.2'!N88=0,"-",'F4.2'!N88)</f>
        <v>-</v>
      </c>
      <c r="M88" s="284">
        <f>IF(C88="DPR",0,'F4.2'!H88)</f>
        <v>0</v>
      </c>
      <c r="N88" s="284">
        <f>SUM('F4.2'!T88:V88)</f>
        <v>0</v>
      </c>
      <c r="O88" s="371"/>
      <c r="P88" s="372">
        <f t="shared" si="4"/>
        <v>0</v>
      </c>
      <c r="Q88" s="371"/>
      <c r="R88" s="371"/>
      <c r="S88" s="284">
        <f t="shared" si="5"/>
        <v>0</v>
      </c>
    </row>
    <row r="89" spans="1:19" ht="31.5" x14ac:dyDescent="0.25">
      <c r="A89" s="233">
        <f>'F4.2'!A89</f>
        <v>28.1</v>
      </c>
      <c r="B89" s="322" t="str">
        <f>'F4.2'!B89</f>
        <v>ESP Upgradation at Unit #1, Khaperkheda TPS</v>
      </c>
      <c r="C89" s="63" t="str">
        <f>'F4.2'!C89</f>
        <v>Scheme</v>
      </c>
      <c r="D89" s="31" t="str">
        <f>'F4.2'!D89</f>
        <v>MERC/CAPEX/2022-2023/MSPGCL/0453</v>
      </c>
      <c r="E89" s="89">
        <f>IF('F4.2'!F89=0,"-",'F4.2'!F89)</f>
        <v>44833</v>
      </c>
      <c r="F89" s="32"/>
      <c r="G89" s="89">
        <f t="shared" si="3"/>
        <v>44833</v>
      </c>
      <c r="H89" s="153"/>
      <c r="I89" s="89" t="str">
        <f>IF('F4.2'!L89=0,"-",'F4.2'!L89)</f>
        <v>-</v>
      </c>
      <c r="J89" s="89" t="str">
        <f>IF('F4.2'!M89=0,"-",'F4.2'!M89)</f>
        <v>-</v>
      </c>
      <c r="K89" s="153"/>
      <c r="L89" s="89" t="str">
        <f>IF('F4.2'!N89=0,"-",'F4.2'!N89)</f>
        <v>-</v>
      </c>
      <c r="M89" s="30">
        <f>IF(C89="DPR",0,'F4.2'!H89)</f>
        <v>42.711414139904079</v>
      </c>
      <c r="N89" s="29">
        <f>SUM('F4.2'!T89:V89)</f>
        <v>41.684999999999995</v>
      </c>
      <c r="O89" s="32"/>
      <c r="P89" s="142">
        <f t="shared" si="4"/>
        <v>1.0264141399040838</v>
      </c>
      <c r="Q89" s="32"/>
      <c r="R89" s="32"/>
      <c r="S89" s="29">
        <f t="shared" si="5"/>
        <v>1.0264141399040838</v>
      </c>
    </row>
    <row r="90" spans="1:19" ht="31.5" x14ac:dyDescent="0.25">
      <c r="A90" s="233">
        <f>'F4.2'!A90</f>
        <v>28.2</v>
      </c>
      <c r="B90" s="322" t="str">
        <f>'F4.2'!B90</f>
        <v>ESP Upgradation at Unit #2, Khaperkheda TPS</v>
      </c>
      <c r="C90" s="63" t="str">
        <f>'F4.2'!C90</f>
        <v>Scheme</v>
      </c>
      <c r="D90" s="31" t="str">
        <f>'F4.2'!D90</f>
        <v>MERC/CAPEX/2022-2023/MSPGCL/0453</v>
      </c>
      <c r="E90" s="89">
        <f>IF('F4.2'!F90=0,"-",'F4.2'!F90)</f>
        <v>44833</v>
      </c>
      <c r="F90" s="32"/>
      <c r="G90" s="89">
        <f t="shared" si="3"/>
        <v>44833</v>
      </c>
      <c r="H90" s="153"/>
      <c r="I90" s="89" t="str">
        <f>IF('F4.2'!L90=0,"-",'F4.2'!L90)</f>
        <v>-</v>
      </c>
      <c r="J90" s="89" t="str">
        <f>IF('F4.2'!M90=0,"-",'F4.2'!M90)</f>
        <v>-</v>
      </c>
      <c r="K90" s="153"/>
      <c r="L90" s="89" t="str">
        <f>IF('F4.2'!N90=0,"-",'F4.2'!N90)</f>
        <v>-</v>
      </c>
      <c r="M90" s="30">
        <f>IF(C90="DPR",0,'F4.2'!H90)</f>
        <v>42.711414139904079</v>
      </c>
      <c r="N90" s="29">
        <f>SUM('F4.2'!T90:V90)</f>
        <v>41.684999999999995</v>
      </c>
      <c r="O90" s="32"/>
      <c r="P90" s="142">
        <f t="shared" si="4"/>
        <v>1.0264141399040838</v>
      </c>
      <c r="Q90" s="32"/>
      <c r="R90" s="32"/>
      <c r="S90" s="29">
        <f t="shared" si="5"/>
        <v>1.0264141399040838</v>
      </c>
    </row>
    <row r="91" spans="1:19" ht="31.5" x14ac:dyDescent="0.25">
      <c r="A91" s="233">
        <f>'F4.2'!A91</f>
        <v>0</v>
      </c>
      <c r="B91" s="322" t="str">
        <f>'F4.2'!B91</f>
        <v>IDC</v>
      </c>
      <c r="C91" s="63" t="str">
        <f>'F4.2'!C91</f>
        <v>IDC</v>
      </c>
      <c r="D91" s="31" t="str">
        <f>'F4.2'!D91</f>
        <v>MERC/CAPEX/2022-2023/MSPGCL/0453</v>
      </c>
      <c r="E91" s="89">
        <f>IF('F4.2'!F91=0,"-",'F4.2'!F91)</f>
        <v>44833</v>
      </c>
      <c r="F91" s="32"/>
      <c r="G91" s="89">
        <f t="shared" si="3"/>
        <v>44833</v>
      </c>
      <c r="H91" s="153"/>
      <c r="I91" s="89" t="str">
        <f>IF('F4.2'!L91=0,"-",'F4.2'!L91)</f>
        <v>-</v>
      </c>
      <c r="J91" s="89" t="str">
        <f>IF('F4.2'!M91=0,"-",'F4.2'!M91)</f>
        <v>-</v>
      </c>
      <c r="K91" s="153"/>
      <c r="L91" s="89" t="str">
        <f>IF('F4.2'!N91=0,"-",'F4.2'!N91)</f>
        <v>-</v>
      </c>
      <c r="M91" s="30">
        <f>IF(C91="DPR",0,'F4.2'!H91)</f>
        <v>4.9307066962118604</v>
      </c>
      <c r="N91" s="29">
        <f>SUM('F4.2'!T91:V91)</f>
        <v>0</v>
      </c>
      <c r="O91" s="32"/>
      <c r="P91" s="142">
        <f t="shared" si="4"/>
        <v>4.9307066962118604</v>
      </c>
      <c r="Q91" s="32"/>
      <c r="R91" s="32"/>
      <c r="S91" s="29">
        <f t="shared" si="5"/>
        <v>4.9307066962118604</v>
      </c>
    </row>
    <row r="92" spans="1:19" ht="31.5" x14ac:dyDescent="0.25">
      <c r="A92" s="312">
        <f>'F4.2'!A92</f>
        <v>29</v>
      </c>
      <c r="B92" s="313" t="str">
        <f>'F4.2'!B92</f>
        <v>Flue Gas Desulphurisation System for Khaperkheda Unit # 1-4</v>
      </c>
      <c r="C92" s="27" t="str">
        <f>'F4.2'!C92</f>
        <v>DPR</v>
      </c>
      <c r="D92" s="27" t="str">
        <f>'F4.2'!D92</f>
        <v>MERC/CAPEX/2021-2022/MSPGCL/097</v>
      </c>
      <c r="E92" s="90">
        <f>IF('F4.2'!F92=0,"-",'F4.2'!F92)</f>
        <v>44634</v>
      </c>
      <c r="F92" s="32"/>
      <c r="G92" s="90">
        <f t="shared" si="3"/>
        <v>44634</v>
      </c>
      <c r="H92" s="152"/>
      <c r="I92" s="90" t="str">
        <f>IF('F4.2'!L92=0,"-",'F4.2'!L92)</f>
        <v>-</v>
      </c>
      <c r="J92" s="90" t="str">
        <f>IF('F4.2'!M92=0,"-",'F4.2'!M92)</f>
        <v>-</v>
      </c>
      <c r="K92" s="152"/>
      <c r="L92" s="90" t="str">
        <f>IF('F4.2'!N92=0,"-",'F4.2'!N92)</f>
        <v>-</v>
      </c>
      <c r="M92" s="29">
        <f>IF(C92="DPR",0,'F4.2'!H92)</f>
        <v>0</v>
      </c>
      <c r="N92" s="29">
        <f>SUM('F4.2'!T92:V92)</f>
        <v>0</v>
      </c>
      <c r="O92" s="32"/>
      <c r="P92" s="142">
        <f t="shared" si="4"/>
        <v>0</v>
      </c>
      <c r="Q92" s="32"/>
      <c r="R92" s="32"/>
      <c r="S92" s="29">
        <f t="shared" si="5"/>
        <v>0</v>
      </c>
    </row>
    <row r="93" spans="1:19" ht="31.5" x14ac:dyDescent="0.25">
      <c r="A93" s="233">
        <f>'F4.2'!A93</f>
        <v>29.1</v>
      </c>
      <c r="B93" s="322" t="str">
        <f>'F4.2'!B93</f>
        <v>FGD System for Khaperkheda Unit # 1-4</v>
      </c>
      <c r="C93" s="63" t="str">
        <f>'F4.2'!C93</f>
        <v>Scheme</v>
      </c>
      <c r="D93" s="31" t="str">
        <f>'F4.2'!D93</f>
        <v>MERC/CAPEX/2021-2022/MSPGCL/097</v>
      </c>
      <c r="E93" s="89">
        <f>IF('F4.2'!F93=0,"-",'F4.2'!F93)</f>
        <v>44634</v>
      </c>
      <c r="F93" s="32"/>
      <c r="G93" s="89">
        <f t="shared" si="3"/>
        <v>44634</v>
      </c>
      <c r="H93" s="153"/>
      <c r="I93" s="89">
        <f>IF('F4.2'!L93=0,"-",'F4.2'!L93)</f>
        <v>44649</v>
      </c>
      <c r="J93" s="89">
        <f>IF('F4.2'!M93=0,"-",'F4.2'!M93)</f>
        <v>45075</v>
      </c>
      <c r="K93" s="153"/>
      <c r="L93" s="89" t="str">
        <f>IF('F4.2'!N93=0,"-",'F4.2'!N93)</f>
        <v>-</v>
      </c>
      <c r="M93" s="30">
        <f>IF(C93="DPR",0,'F4.2'!H93)</f>
        <v>109.15</v>
      </c>
      <c r="N93" s="29">
        <f>SUM('F4.2'!T93:V93)</f>
        <v>255.58</v>
      </c>
      <c r="O93" s="32"/>
      <c r="P93" s="142">
        <f t="shared" si="4"/>
        <v>-146.43</v>
      </c>
      <c r="Q93" s="32"/>
      <c r="R93" s="32"/>
      <c r="S93" s="29">
        <f t="shared" si="5"/>
        <v>-146.43</v>
      </c>
    </row>
    <row r="94" spans="1:19" ht="31.5" x14ac:dyDescent="0.25">
      <c r="A94" s="233">
        <f>'F4.2'!A94</f>
        <v>0</v>
      </c>
      <c r="B94" s="322" t="str">
        <f>'F4.2'!B94</f>
        <v>IDC</v>
      </c>
      <c r="C94" s="63" t="str">
        <f>'F4.2'!C94</f>
        <v>IDC</v>
      </c>
      <c r="D94" s="31" t="str">
        <f>'F4.2'!D94</f>
        <v>MERC/CAPEX/2021-2022/MSPGCL/097</v>
      </c>
      <c r="E94" s="89">
        <f>IF('F4.2'!F94=0,"-",'F4.2'!F94)</f>
        <v>44634</v>
      </c>
      <c r="F94" s="32"/>
      <c r="G94" s="89">
        <f t="shared" si="3"/>
        <v>44634</v>
      </c>
      <c r="H94" s="153"/>
      <c r="I94" s="89" t="str">
        <f>IF('F4.2'!L94=0,"-",'F4.2'!L94)</f>
        <v>-</v>
      </c>
      <c r="J94" s="89" t="str">
        <f>IF('F4.2'!M94=0,"-",'F4.2'!M94)</f>
        <v>-</v>
      </c>
      <c r="K94" s="153"/>
      <c r="L94" s="89" t="str">
        <f>IF('F4.2'!N94=0,"-",'F4.2'!N94)</f>
        <v>-</v>
      </c>
      <c r="M94" s="30">
        <f>IF(C94="DPR",0,'F4.2'!H94)</f>
        <v>4.3064787331454717</v>
      </c>
      <c r="N94" s="29">
        <f>SUM('F4.2'!T94:V94)</f>
        <v>0</v>
      </c>
      <c r="O94" s="32"/>
      <c r="P94" s="142">
        <f t="shared" si="4"/>
        <v>4.3064787331454717</v>
      </c>
      <c r="Q94" s="32"/>
      <c r="R94" s="32"/>
      <c r="S94" s="29">
        <f t="shared" si="5"/>
        <v>4.3064787331454717</v>
      </c>
    </row>
    <row r="95" spans="1:19" ht="47.25" x14ac:dyDescent="0.25">
      <c r="A95" s="136" t="str">
        <f>'F4.2'!A95</f>
        <v>HO
DPR 4</v>
      </c>
      <c r="B95" s="137" t="str">
        <f>'F4.2'!B95</f>
        <v>Construction of coal platform for Chandrapur TPS, Khaperkheda TPS &amp; Parli TPS</v>
      </c>
      <c r="C95" s="136" t="str">
        <f>'F4.2'!C95</f>
        <v>DPR</v>
      </c>
      <c r="D95" s="136" t="str">
        <f>'F4.2'!D95</f>
        <v>MERC/TECH 1/CAPEX/20132014/00827</v>
      </c>
      <c r="E95" s="282">
        <f>IF('F4.2'!F95=0,"-",'F4.2'!F95)</f>
        <v>41464</v>
      </c>
      <c r="F95" s="371"/>
      <c r="G95" s="282">
        <f t="shared" si="3"/>
        <v>41464</v>
      </c>
      <c r="H95" s="282"/>
      <c r="I95" s="282" t="str">
        <f>IF('F4.2'!L95=0,"-",'F4.2'!L95)</f>
        <v>-</v>
      </c>
      <c r="J95" s="282" t="str">
        <f>IF('F4.2'!M95=0,"-",'F4.2'!M95)</f>
        <v>-</v>
      </c>
      <c r="K95" s="282"/>
      <c r="L95" s="282" t="str">
        <f>IF('F4.2'!N95=0,"-",'F4.2'!N95)</f>
        <v>-</v>
      </c>
      <c r="M95" s="284">
        <f>IF(C95="DPR",0,'F4.2'!H95)</f>
        <v>0</v>
      </c>
      <c r="N95" s="284">
        <f>SUM('F4.2'!T95:V95)</f>
        <v>0</v>
      </c>
      <c r="O95" s="371"/>
      <c r="P95" s="372">
        <f t="shared" si="4"/>
        <v>0</v>
      </c>
      <c r="Q95" s="371"/>
      <c r="R95" s="371"/>
      <c r="S95" s="284">
        <f t="shared" si="5"/>
        <v>0</v>
      </c>
    </row>
    <row r="96" spans="1:19" ht="31.5" x14ac:dyDescent="0.25">
      <c r="A96" s="130" t="str">
        <f>'F4.2'!A96</f>
        <v>HO
DPR 4.2</v>
      </c>
      <c r="B96" s="135" t="str">
        <f>'F4.2'!B96</f>
        <v>Khaperkheda TPS</v>
      </c>
      <c r="C96" s="295" t="str">
        <f>'F4.2'!C96</f>
        <v>Scheme</v>
      </c>
      <c r="D96" s="130" t="str">
        <f>'F4.2'!D96</f>
        <v>MERC/TECH 1/CAPEX/20132014/00827</v>
      </c>
      <c r="E96" s="291">
        <f>IF('F4.2'!F96=0,"-",'F4.2'!F96)</f>
        <v>41464</v>
      </c>
      <c r="F96" s="371"/>
      <c r="G96" s="291">
        <f t="shared" si="3"/>
        <v>41464</v>
      </c>
      <c r="H96" s="291"/>
      <c r="I96" s="291" t="str">
        <f>IF('F4.2'!L96=0,"-",'F4.2'!L96)</f>
        <v>-</v>
      </c>
      <c r="J96" s="291" t="str">
        <f>IF('F4.2'!M96=0,"-",'F4.2'!M96)</f>
        <v>-</v>
      </c>
      <c r="K96" s="291"/>
      <c r="L96" s="291" t="str">
        <f>IF('F4.2'!N96=0,"-",'F4.2'!N96)</f>
        <v>-</v>
      </c>
      <c r="M96" s="132">
        <f>IF(C96="DPR",0,'F4.2'!H96)</f>
        <v>5.43</v>
      </c>
      <c r="N96" s="284">
        <f>SUM('F4.2'!T96:V96)</f>
        <v>3.9935999999999998</v>
      </c>
      <c r="O96" s="371"/>
      <c r="P96" s="372">
        <f t="shared" si="4"/>
        <v>1.4363999999999999</v>
      </c>
      <c r="Q96" s="371"/>
      <c r="R96" s="371"/>
      <c r="S96" s="284">
        <f t="shared" si="5"/>
        <v>1.4363999999999999</v>
      </c>
    </row>
    <row r="97" spans="1:19" ht="31.5" x14ac:dyDescent="0.25">
      <c r="A97" s="130">
        <f>'F4.2'!A97</f>
        <v>0</v>
      </c>
      <c r="B97" s="131" t="str">
        <f>'F4.2'!B97</f>
        <v>IDC</v>
      </c>
      <c r="C97" s="295" t="str">
        <f>'F4.2'!C97</f>
        <v>IDC</v>
      </c>
      <c r="D97" s="130" t="str">
        <f>'F4.2'!D97</f>
        <v>MERC/TECH 1/CAPEX/20132014/00827</v>
      </c>
      <c r="E97" s="291">
        <f>IF('F4.2'!F97=0,"-",'F4.2'!F97)</f>
        <v>41464</v>
      </c>
      <c r="F97" s="371"/>
      <c r="G97" s="291">
        <f t="shared" si="3"/>
        <v>41464</v>
      </c>
      <c r="H97" s="291"/>
      <c r="I97" s="291" t="str">
        <f>IF('F4.2'!L97=0,"-",'F4.2'!L97)</f>
        <v>-</v>
      </c>
      <c r="J97" s="291" t="str">
        <f>IF('F4.2'!M97=0,"-",'F4.2'!M97)</f>
        <v>-</v>
      </c>
      <c r="K97" s="291"/>
      <c r="L97" s="291" t="str">
        <f>IF('F4.2'!N97=0,"-",'F4.2'!N97)</f>
        <v>-</v>
      </c>
      <c r="M97" s="132">
        <f>IF(C97="DPR",0,'F4.2'!H97)</f>
        <v>0</v>
      </c>
      <c r="N97" s="284">
        <f>SUM('F4.2'!T97:V97)</f>
        <v>0</v>
      </c>
      <c r="O97" s="371"/>
      <c r="P97" s="372">
        <f t="shared" si="4"/>
        <v>0</v>
      </c>
      <c r="Q97" s="371"/>
      <c r="R97" s="371"/>
      <c r="S97" s="284">
        <f t="shared" si="5"/>
        <v>0</v>
      </c>
    </row>
    <row r="98" spans="1:19" ht="63" x14ac:dyDescent="0.25">
      <c r="A98" s="312" t="str">
        <f>'F4.2'!A98</f>
        <v>HO
DPR 5</v>
      </c>
      <c r="B98" s="313" t="str">
        <f>'F4.2'!B98</f>
        <v>Procurement of energy efficient HT motors at Bhusawal TPS, Koradi TPS, Chandrapur TPS, khaperkheda TPS, Parli TPS &amp; Paras TPS as insurance spares</v>
      </c>
      <c r="C98" s="27" t="str">
        <f>'F4.2'!C98</f>
        <v>DPR</v>
      </c>
      <c r="D98" s="27" t="str">
        <f>'F4.2'!D98</f>
        <v>MERC/TECH 1/CAPEX/20142015/01218</v>
      </c>
      <c r="E98" s="90">
        <f>IF('F4.2'!F98=0,"-",'F4.2'!F98)</f>
        <v>41968</v>
      </c>
      <c r="F98" s="32"/>
      <c r="G98" s="90">
        <f t="shared" si="3"/>
        <v>41968</v>
      </c>
      <c r="H98" s="152"/>
      <c r="I98" s="90" t="str">
        <f>IF('F4.2'!L98=0,"-",'F4.2'!L98)</f>
        <v>-</v>
      </c>
      <c r="J98" s="90" t="str">
        <f>IF('F4.2'!M98=0,"-",'F4.2'!M98)</f>
        <v>-</v>
      </c>
      <c r="K98" s="152"/>
      <c r="L98" s="90" t="str">
        <f>IF('F4.2'!N98=0,"-",'F4.2'!N98)</f>
        <v>-</v>
      </c>
      <c r="M98" s="29">
        <f>IF(C98="DPR",0,'F4.2'!H98)</f>
        <v>0</v>
      </c>
      <c r="N98" s="29">
        <f>SUM('F4.2'!T98:V98)</f>
        <v>0</v>
      </c>
      <c r="O98" s="32"/>
      <c r="P98" s="142">
        <f t="shared" si="4"/>
        <v>0</v>
      </c>
      <c r="Q98" s="32"/>
      <c r="R98" s="32"/>
      <c r="S98" s="29">
        <f t="shared" si="5"/>
        <v>0</v>
      </c>
    </row>
    <row r="99" spans="1:19" ht="126" x14ac:dyDescent="0.25">
      <c r="A99" s="233" t="str">
        <f>'F4.2'!A99</f>
        <v>HO
DPR 5.4a</v>
      </c>
      <c r="B99" s="331" t="str">
        <f>'F4.2'!B99</f>
        <v>1. Procurement of 6.6 KV,300 KW, P.A.fan motor for U# 1 &amp; 2
2. Procurement of 6.6 KV,425 KW,CM motor for U # 3 &amp; 4
3. Procurement of 6.6 KV,1400KW,CW pump motor for U-1&amp; 2
4. Procurement of 6.6 KV,1400 KW,CW pump motor for U-3&amp;4</v>
      </c>
      <c r="C99" s="63" t="str">
        <f>'F4.2'!C99</f>
        <v>Scheme</v>
      </c>
      <c r="D99" s="31" t="str">
        <f>'F4.2'!D99</f>
        <v>MERC/TECH 1/CAPEX/20142015/01218</v>
      </c>
      <c r="E99" s="89">
        <f>IF('F4.2'!F99=0,"-",'F4.2'!F99)</f>
        <v>41968</v>
      </c>
      <c r="F99" s="32"/>
      <c r="G99" s="89">
        <f t="shared" si="3"/>
        <v>41968</v>
      </c>
      <c r="H99" s="153"/>
      <c r="I99" s="89">
        <f>IF('F4.2'!L99=0,"-",'F4.2'!L99)</f>
        <v>42682</v>
      </c>
      <c r="J99" s="89">
        <f>IF('F4.2'!M99=0,"-",'F4.2'!M99)</f>
        <v>42699</v>
      </c>
      <c r="K99" s="153"/>
      <c r="L99" s="89">
        <f>IF('F4.2'!N99=0,"-",'F4.2'!N99)</f>
        <v>44026</v>
      </c>
      <c r="M99" s="30">
        <f>IF(C99="DPR",0,'F4.2'!H99)</f>
        <v>3.8200000000000003</v>
      </c>
      <c r="N99" s="29">
        <f>SUM('F4.2'!T99:V99)</f>
        <v>2.5972885870000004</v>
      </c>
      <c r="O99" s="32"/>
      <c r="P99" s="142">
        <f t="shared" si="4"/>
        <v>1.2227114129999999</v>
      </c>
      <c r="Q99" s="32"/>
      <c r="R99" s="32"/>
      <c r="S99" s="29">
        <f t="shared" si="5"/>
        <v>1.2227114129999999</v>
      </c>
    </row>
    <row r="100" spans="1:19" ht="63" x14ac:dyDescent="0.25">
      <c r="A100" s="233" t="str">
        <f>'F4.2'!A100</f>
        <v>HO
DPR 5.4b</v>
      </c>
      <c r="B100" s="331" t="str">
        <f>'F4.2'!B100</f>
        <v>K'kheda: Procurement of HT Motors(GS/HP Water pump)for U-1&amp;2 and Procurement of HT Motors (ACW)for U-3&amp;4</v>
      </c>
      <c r="C100" s="63" t="str">
        <f>'F4.2'!C100</f>
        <v>Scheme</v>
      </c>
      <c r="D100" s="31" t="str">
        <f>'F4.2'!D100</f>
        <v>MERC/TECH 1/CAPEX/20142015/01218</v>
      </c>
      <c r="E100" s="89">
        <f>IF('F4.2'!F100=0,"-",'F4.2'!F100)</f>
        <v>41968</v>
      </c>
      <c r="F100" s="32"/>
      <c r="G100" s="89">
        <f t="shared" si="3"/>
        <v>41968</v>
      </c>
      <c r="H100" s="153"/>
      <c r="I100" s="89">
        <f>IF('F4.2'!L100=0,"-",'F4.2'!L100)</f>
        <v>43698</v>
      </c>
      <c r="J100" s="89">
        <f>IF('F4.2'!M100=0,"-",'F4.2'!M100)</f>
        <v>42699</v>
      </c>
      <c r="K100" s="153"/>
      <c r="L100" s="89">
        <f>IF('F4.2'!N100=0,"-",'F4.2'!N100)</f>
        <v>44253</v>
      </c>
      <c r="M100" s="30">
        <f>IF(C100="DPR",0,'F4.2'!H100)</f>
        <v>1</v>
      </c>
      <c r="N100" s="29">
        <f>SUM('F4.2'!T100:V100)</f>
        <v>0.4</v>
      </c>
      <c r="O100" s="32"/>
      <c r="P100" s="142">
        <f t="shared" si="4"/>
        <v>0.6</v>
      </c>
      <c r="Q100" s="32"/>
      <c r="R100" s="32"/>
      <c r="S100" s="29">
        <f t="shared" si="5"/>
        <v>0.6</v>
      </c>
    </row>
    <row r="101" spans="1:19" ht="78.75" x14ac:dyDescent="0.25">
      <c r="A101" s="312" t="str">
        <f>'F4.2'!A101</f>
        <v>HO
DPR 6</v>
      </c>
      <c r="B101" s="313" t="str">
        <f>'F4.2'!B101</f>
        <v>Supply, Installation, Commissioning and Operation &amp; Maintenance Services of Continuous Ambient Air Quality Monitoring Stations (CAAQMS) at various TPS</v>
      </c>
      <c r="C101" s="27" t="str">
        <f>'F4.2'!C101</f>
        <v>DPR</v>
      </c>
      <c r="D101" s="27" t="str">
        <f>'F4.2'!D101</f>
        <v>MERC/CAPEX/20162017/00423</v>
      </c>
      <c r="E101" s="90">
        <f>IF('F4.2'!F101=0,"-",'F4.2'!F101)</f>
        <v>42585</v>
      </c>
      <c r="F101" s="32"/>
      <c r="G101" s="90">
        <f t="shared" si="3"/>
        <v>42585</v>
      </c>
      <c r="H101" s="152"/>
      <c r="I101" s="90" t="str">
        <f>IF('F4.2'!L101=0,"-",'F4.2'!L101)</f>
        <v>-</v>
      </c>
      <c r="J101" s="90" t="str">
        <f>IF('F4.2'!M101=0,"-",'F4.2'!M101)</f>
        <v>-</v>
      </c>
      <c r="K101" s="152"/>
      <c r="L101" s="90" t="str">
        <f>IF('F4.2'!N101=0,"-",'F4.2'!N101)</f>
        <v>-</v>
      </c>
      <c r="M101" s="29">
        <f>IF(C101="DPR",0,'F4.2'!H101)</f>
        <v>0</v>
      </c>
      <c r="N101" s="29">
        <f>SUM('F4.2'!T101:V101)</f>
        <v>0</v>
      </c>
      <c r="O101" s="32"/>
      <c r="P101" s="142">
        <f t="shared" si="4"/>
        <v>0</v>
      </c>
      <c r="Q101" s="32"/>
      <c r="R101" s="32"/>
      <c r="S101" s="29">
        <f t="shared" si="5"/>
        <v>0</v>
      </c>
    </row>
    <row r="102" spans="1:19" ht="31.5" x14ac:dyDescent="0.25">
      <c r="A102" s="233" t="str">
        <f>'F4.2'!A102</f>
        <v>HO
DPR 6.2</v>
      </c>
      <c r="B102" s="322" t="str">
        <f>'F4.2'!B102</f>
        <v>KHAPERKHEDA (U-1 to 4)</v>
      </c>
      <c r="C102" s="63" t="str">
        <f>'F4.2'!C102</f>
        <v>Scheme</v>
      </c>
      <c r="D102" s="31" t="str">
        <f>'F4.2'!D102</f>
        <v>MERC/CAPEX/20162017/00423</v>
      </c>
      <c r="E102" s="89">
        <f>IF('F4.2'!F102=0,"-",'F4.2'!F102)</f>
        <v>42585</v>
      </c>
      <c r="F102" s="32"/>
      <c r="G102" s="89">
        <f t="shared" si="3"/>
        <v>42585</v>
      </c>
      <c r="H102" s="153"/>
      <c r="I102" s="89">
        <f>IF('F4.2'!L102=0,"-",'F4.2'!L102)</f>
        <v>43250</v>
      </c>
      <c r="J102" s="89">
        <f>IF('F4.2'!M102=0,"-",'F4.2'!M102)</f>
        <v>43167</v>
      </c>
      <c r="K102" s="153"/>
      <c r="L102" s="89">
        <f>IF('F4.2'!N102=0,"-",'F4.2'!N102)</f>
        <v>44529</v>
      </c>
      <c r="M102" s="30">
        <f>IF(C102="DPR",0,'F4.2'!H102)</f>
        <v>3.96</v>
      </c>
      <c r="N102" s="29">
        <f>SUM('F4.2'!T102:V102)</f>
        <v>3.1173194680000003</v>
      </c>
      <c r="O102" s="32"/>
      <c r="P102" s="142">
        <f t="shared" si="4"/>
        <v>0.8426805319999997</v>
      </c>
      <c r="Q102" s="32"/>
      <c r="R102" s="32"/>
      <c r="S102" s="29">
        <f t="shared" si="5"/>
        <v>0.8426805319999997</v>
      </c>
    </row>
    <row r="103" spans="1:19" ht="31.5" x14ac:dyDescent="0.25">
      <c r="A103" s="136" t="str">
        <f>'F4.2'!A103</f>
        <v>HO
DPR 7</v>
      </c>
      <c r="B103" s="137" t="str">
        <f>'F4.2'!B103</f>
        <v>Installation of Real Time Online Coal-Ash Analyzer at various TPS</v>
      </c>
      <c r="C103" s="136" t="str">
        <f>'F4.2'!C103</f>
        <v>DPR</v>
      </c>
      <c r="D103" s="136" t="str">
        <f>'F4.2'!D103</f>
        <v>MERC/CAPEX/20162017/00774</v>
      </c>
      <c r="E103" s="282">
        <f>IF('F4.2'!F103=0,"-",'F4.2'!F103)</f>
        <v>42643</v>
      </c>
      <c r="F103" s="371"/>
      <c r="G103" s="282">
        <f t="shared" si="3"/>
        <v>42643</v>
      </c>
      <c r="H103" s="282"/>
      <c r="I103" s="282" t="str">
        <f>IF('F4.2'!L103=0,"-",'F4.2'!L103)</f>
        <v>-</v>
      </c>
      <c r="J103" s="282" t="str">
        <f>IF('F4.2'!M103=0,"-",'F4.2'!M103)</f>
        <v>-</v>
      </c>
      <c r="K103" s="282"/>
      <c r="L103" s="282" t="str">
        <f>IF('F4.2'!N103=0,"-",'F4.2'!N103)</f>
        <v>-</v>
      </c>
      <c r="M103" s="284">
        <f>IF(C103="DPR",0,'F4.2'!H103)</f>
        <v>0</v>
      </c>
      <c r="N103" s="284">
        <f>SUM('F4.2'!T103:V103)</f>
        <v>0</v>
      </c>
      <c r="O103" s="371"/>
      <c r="P103" s="372">
        <f t="shared" si="4"/>
        <v>0</v>
      </c>
      <c r="Q103" s="371"/>
      <c r="R103" s="371"/>
      <c r="S103" s="284">
        <f t="shared" si="5"/>
        <v>0</v>
      </c>
    </row>
    <row r="104" spans="1:19" ht="31.5" x14ac:dyDescent="0.25">
      <c r="A104" s="130" t="str">
        <f>'F4.2'!A104</f>
        <v>HO
DPR 7.2</v>
      </c>
      <c r="B104" s="131" t="str">
        <f>'F4.2'!B104</f>
        <v>Khaperkheda TPS</v>
      </c>
      <c r="C104" s="295" t="str">
        <f>'F4.2'!C104</f>
        <v>Scheme</v>
      </c>
      <c r="D104" s="130" t="str">
        <f>'F4.2'!D104</f>
        <v>MERC/CAPEX/20162017/00774</v>
      </c>
      <c r="E104" s="291">
        <f>IF('F4.2'!F104=0,"-",'F4.2'!F104)</f>
        <v>42643</v>
      </c>
      <c r="F104" s="371"/>
      <c r="G104" s="291">
        <f t="shared" si="3"/>
        <v>42643</v>
      </c>
      <c r="H104" s="291"/>
      <c r="I104" s="291" t="str">
        <f>IF('F4.2'!L104=0,"-",'F4.2'!L104)</f>
        <v>-</v>
      </c>
      <c r="J104" s="291" t="str">
        <f>IF('F4.2'!M104=0,"-",'F4.2'!M104)</f>
        <v>-</v>
      </c>
      <c r="K104" s="291"/>
      <c r="L104" s="291" t="str">
        <f>IF('F4.2'!N104=0,"-",'F4.2'!N104)</f>
        <v>-</v>
      </c>
      <c r="M104" s="132">
        <f>IF(C104="DPR",0,'F4.2'!H104)</f>
        <v>4.0552000000000001</v>
      </c>
      <c r="N104" s="284">
        <f>SUM('F4.2'!T104:V104)</f>
        <v>0</v>
      </c>
      <c r="O104" s="371"/>
      <c r="P104" s="372">
        <f t="shared" si="4"/>
        <v>4.0552000000000001</v>
      </c>
      <c r="Q104" s="371"/>
      <c r="R104" s="371"/>
      <c r="S104" s="284">
        <f t="shared" si="5"/>
        <v>4.0552000000000001</v>
      </c>
    </row>
    <row r="105" spans="1:19" ht="31.5" x14ac:dyDescent="0.25">
      <c r="A105" s="312" t="str">
        <f>'F4.2'!A105</f>
        <v>HO
DPR 8</v>
      </c>
      <c r="B105" s="313" t="str">
        <f>'F4.2'!B105</f>
        <v>Replacement of Fire Tenders at Various Power Stations of Mahagenco</v>
      </c>
      <c r="C105" s="27" t="str">
        <f>'F4.2'!C105</f>
        <v>DPR</v>
      </c>
      <c r="D105" s="27" t="str">
        <f>'F4.2'!D105</f>
        <v>MERC/CAPEX/20172018/4653</v>
      </c>
      <c r="E105" s="90">
        <f>IF('F4.2'!F105=0,"-",'F4.2'!F105)</f>
        <v>43052</v>
      </c>
      <c r="F105" s="32"/>
      <c r="G105" s="90">
        <f t="shared" si="3"/>
        <v>43052</v>
      </c>
      <c r="H105" s="152"/>
      <c r="I105" s="90" t="str">
        <f>IF('F4.2'!L105=0,"-",'F4.2'!L105)</f>
        <v>-</v>
      </c>
      <c r="J105" s="90" t="str">
        <f>IF('F4.2'!M105=0,"-",'F4.2'!M105)</f>
        <v>-</v>
      </c>
      <c r="K105" s="152"/>
      <c r="L105" s="90" t="str">
        <f>IF('F4.2'!N105=0,"-",'F4.2'!N105)</f>
        <v>-</v>
      </c>
      <c r="M105" s="29">
        <f>IF(C105="DPR",0,'F4.2'!H105)</f>
        <v>0</v>
      </c>
      <c r="N105" s="29">
        <f>SUM('F4.2'!T105:V105)</f>
        <v>0</v>
      </c>
      <c r="O105" s="32"/>
      <c r="P105" s="142">
        <f t="shared" si="4"/>
        <v>0</v>
      </c>
      <c r="Q105" s="32"/>
      <c r="R105" s="32"/>
      <c r="S105" s="29">
        <f t="shared" si="5"/>
        <v>0</v>
      </c>
    </row>
    <row r="106" spans="1:19" ht="31.5" x14ac:dyDescent="0.25">
      <c r="A106" s="233" t="str">
        <f>'F4.2'!A106</f>
        <v>HO
DPR 8.1</v>
      </c>
      <c r="B106" s="322" t="str">
        <f>'F4.2'!B106</f>
        <v>Advance Multipurpose Fire Tender for KPKD 1-4</v>
      </c>
      <c r="C106" s="63" t="str">
        <f>'F4.2'!C106</f>
        <v>Scheme</v>
      </c>
      <c r="D106" s="31" t="str">
        <f>'F4.2'!D106</f>
        <v>MERC/CAPEX/20172018/4653</v>
      </c>
      <c r="E106" s="89">
        <f>IF('F4.2'!F106=0,"-",'F4.2'!F106)</f>
        <v>43052</v>
      </c>
      <c r="F106" s="32"/>
      <c r="G106" s="89">
        <f t="shared" si="3"/>
        <v>43052</v>
      </c>
      <c r="H106" s="153"/>
      <c r="I106" s="89">
        <f>IF('F4.2'!L106=0,"-",'F4.2'!L106)</f>
        <v>43052</v>
      </c>
      <c r="J106" s="89">
        <f>IF('F4.2'!M106=0,"-",'F4.2'!M106)</f>
        <v>43782</v>
      </c>
      <c r="K106" s="153"/>
      <c r="L106" s="89">
        <f>IF('F4.2'!N106=0,"-",'F4.2'!N106)</f>
        <v>44509</v>
      </c>
      <c r="M106" s="30">
        <f>IF(C106="DPR",0,'F4.2'!H106)</f>
        <v>1.45</v>
      </c>
      <c r="N106" s="29">
        <f>SUM('F4.2'!T106:V106)</f>
        <v>1.7765</v>
      </c>
      <c r="O106" s="32"/>
      <c r="P106" s="142">
        <f t="shared" si="4"/>
        <v>-0.32650000000000001</v>
      </c>
      <c r="Q106" s="32"/>
      <c r="R106" s="32"/>
      <c r="S106" s="29">
        <f t="shared" si="5"/>
        <v>-0.32650000000000001</v>
      </c>
    </row>
    <row r="107" spans="1:19" ht="31.5" x14ac:dyDescent="0.25">
      <c r="A107" s="233" t="str">
        <f>'F4.2'!A107</f>
        <v>HO
DPR 8.2</v>
      </c>
      <c r="B107" s="322" t="str">
        <f>'F4.2'!B107</f>
        <v>Normal Multipurpose Fire Tender KPKD 1-4</v>
      </c>
      <c r="C107" s="63" t="str">
        <f>'F4.2'!C107</f>
        <v>Scheme</v>
      </c>
      <c r="D107" s="31" t="str">
        <f>'F4.2'!D107</f>
        <v>MERC/CAPEX/20172018/4653</v>
      </c>
      <c r="E107" s="89">
        <f>IF('F4.2'!F107=0,"-",'F4.2'!F107)</f>
        <v>43052</v>
      </c>
      <c r="F107" s="32"/>
      <c r="G107" s="89">
        <f t="shared" si="3"/>
        <v>43052</v>
      </c>
      <c r="H107" s="153"/>
      <c r="I107" s="89">
        <f>IF('F4.2'!L107=0,"-",'F4.2'!L107)</f>
        <v>44595</v>
      </c>
      <c r="J107" s="89">
        <f>IF('F4.2'!M107=0,"-",'F4.2'!M107)</f>
        <v>43782</v>
      </c>
      <c r="K107" s="153"/>
      <c r="L107" s="89" t="str">
        <f>IF('F4.2'!N107=0,"-",'F4.2'!N107)</f>
        <v>-</v>
      </c>
      <c r="M107" s="30">
        <f>IF(C107="DPR",0,'F4.2'!H107)</f>
        <v>1.25</v>
      </c>
      <c r="N107" s="29">
        <f>SUM('F4.2'!T107:V107)</f>
        <v>2.1846524010000001</v>
      </c>
      <c r="O107" s="32"/>
      <c r="P107" s="142">
        <f t="shared" si="4"/>
        <v>-0.93465240100000013</v>
      </c>
      <c r="Q107" s="32"/>
      <c r="R107" s="32"/>
      <c r="S107" s="29">
        <f t="shared" si="5"/>
        <v>-0.93465240100000013</v>
      </c>
    </row>
    <row r="108" spans="1:19" ht="15.75" x14ac:dyDescent="0.25">
      <c r="A108" s="233">
        <f>'F4.2'!A108</f>
        <v>0</v>
      </c>
      <c r="B108" s="322" t="str">
        <f>'F4.2'!B108</f>
        <v>IDC</v>
      </c>
      <c r="C108" s="63" t="str">
        <f>'F4.2'!C108</f>
        <v>IDC</v>
      </c>
      <c r="D108" s="31" t="str">
        <f>'F4.2'!D108</f>
        <v>MERC/CAPEX/20172018/4653</v>
      </c>
      <c r="E108" s="89">
        <f>IF('F4.2'!F108=0,"-",'F4.2'!F108)</f>
        <v>43052</v>
      </c>
      <c r="F108" s="32"/>
      <c r="G108" s="89">
        <f t="shared" si="3"/>
        <v>43052</v>
      </c>
      <c r="H108" s="153"/>
      <c r="I108" s="89" t="str">
        <f>IF('F4.2'!L108=0,"-",'F4.2'!L108)</f>
        <v>-</v>
      </c>
      <c r="J108" s="89" t="str">
        <f>IF('F4.2'!M108=0,"-",'F4.2'!M108)</f>
        <v>-</v>
      </c>
      <c r="K108" s="153"/>
      <c r="L108" s="89" t="str">
        <f>IF('F4.2'!N108=0,"-",'F4.2'!N108)</f>
        <v>-</v>
      </c>
      <c r="M108" s="30">
        <f>IF(C108="DPR",0,'F4.2'!H108)</f>
        <v>0</v>
      </c>
      <c r="N108" s="29">
        <f>SUM('F4.2'!T108:V108)</f>
        <v>0</v>
      </c>
      <c r="O108" s="32"/>
      <c r="P108" s="142">
        <f t="shared" si="4"/>
        <v>0</v>
      </c>
      <c r="Q108" s="32"/>
      <c r="R108" s="32"/>
      <c r="S108" s="29">
        <f t="shared" si="5"/>
        <v>0</v>
      </c>
    </row>
    <row r="109" spans="1:19" ht="47.25" x14ac:dyDescent="0.25">
      <c r="A109" s="312" t="str">
        <f>'F4.2'!A109</f>
        <v>HO
DPR 9</v>
      </c>
      <c r="B109" s="313" t="str">
        <f>'F4.2'!B109</f>
        <v>Pipe conveyor system for transporting Coal from WCL Coal mines to Koradi &amp; Khaperkheda TPS</v>
      </c>
      <c r="C109" s="27" t="str">
        <f>'F4.2'!C109</f>
        <v>DPR</v>
      </c>
      <c r="D109" s="27" t="str">
        <f>'F4.2'!D109</f>
        <v>MERC/CAPEX/2017-18/0208</v>
      </c>
      <c r="E109" s="90">
        <f>IF('F4.2'!F109=0,"-",'F4.2'!F109)</f>
        <v>43139</v>
      </c>
      <c r="F109" s="32"/>
      <c r="G109" s="90">
        <f t="shared" si="3"/>
        <v>43139</v>
      </c>
      <c r="H109" s="152"/>
      <c r="I109" s="90" t="str">
        <f>IF('F4.2'!L109=0,"-",'F4.2'!L109)</f>
        <v>-</v>
      </c>
      <c r="J109" s="90" t="str">
        <f>IF('F4.2'!M109=0,"-",'F4.2'!M109)</f>
        <v>-</v>
      </c>
      <c r="K109" s="152"/>
      <c r="L109" s="90" t="str">
        <f>IF('F4.2'!N109=0,"-",'F4.2'!N109)</f>
        <v>-</v>
      </c>
      <c r="M109" s="29">
        <f>IF(C109="DPR",0,'F4.2'!H109)</f>
        <v>0</v>
      </c>
      <c r="N109" s="29">
        <f>SUM('F4.2'!T109:V109)</f>
        <v>0</v>
      </c>
      <c r="O109" s="32"/>
      <c r="P109" s="142">
        <f t="shared" si="4"/>
        <v>0</v>
      </c>
      <c r="Q109" s="32"/>
      <c r="R109" s="32"/>
      <c r="S109" s="29">
        <f t="shared" si="5"/>
        <v>0</v>
      </c>
    </row>
    <row r="110" spans="1:19" ht="47.25" x14ac:dyDescent="0.25">
      <c r="A110" s="233" t="str">
        <f>'F4.2'!A110</f>
        <v>HO
DPR 9.1</v>
      </c>
      <c r="B110" s="322" t="str">
        <f>'F4.2'!B110</f>
        <v>Pipe conveyor system for transporting Coal from WCL Coal mines to Koradi &amp; Khaperkheda TPS</v>
      </c>
      <c r="C110" s="63" t="str">
        <f>'F4.2'!C110</f>
        <v>Scheme</v>
      </c>
      <c r="D110" s="31" t="str">
        <f>'F4.2'!D110</f>
        <v>MERC/CAPEX/2017-18/0208</v>
      </c>
      <c r="E110" s="89">
        <f>IF('F4.2'!F110=0,"-",'F4.2'!F110)</f>
        <v>43139</v>
      </c>
      <c r="F110" s="32"/>
      <c r="G110" s="89">
        <f t="shared" si="3"/>
        <v>43139</v>
      </c>
      <c r="H110" s="153"/>
      <c r="I110" s="89">
        <f>IF('F4.2'!L110=0,"-",'F4.2'!L110)</f>
        <v>43315</v>
      </c>
      <c r="J110" s="89">
        <f>IF('F4.2'!M110=0,"-",'F4.2'!M110)</f>
        <v>43777</v>
      </c>
      <c r="K110" s="153"/>
      <c r="L110" s="89" t="str">
        <f>IF('F4.2'!N110=0,"-",'F4.2'!N110)</f>
        <v>-</v>
      </c>
      <c r="M110" s="30">
        <f>IF(C110="DPR",0,'F4.2'!H110)</f>
        <v>226.30239130434779</v>
      </c>
      <c r="N110" s="29">
        <f>SUM('F4.2'!T110:V110)</f>
        <v>291.23</v>
      </c>
      <c r="O110" s="32"/>
      <c r="P110" s="142">
        <f t="shared" si="4"/>
        <v>-64.927608695652225</v>
      </c>
      <c r="Q110" s="32"/>
      <c r="R110" s="32"/>
      <c r="S110" s="29">
        <f t="shared" si="5"/>
        <v>-64.927608695652225</v>
      </c>
    </row>
    <row r="111" spans="1:19" ht="31.5" x14ac:dyDescent="0.25">
      <c r="A111" s="312" t="str">
        <f>'F4.2'!A111</f>
        <v>HO
DPR 10</v>
      </c>
      <c r="B111" s="313" t="str">
        <f>'F4.2'!B111</f>
        <v>Implementation of IB recommendations- Civil works at various TPS of Mahagenco</v>
      </c>
      <c r="C111" s="27" t="str">
        <f>'F4.2'!C111</f>
        <v>DPR</v>
      </c>
      <c r="D111" s="27" t="str">
        <f>'F4.2'!D111</f>
        <v>MERC/CAPEX/20172018/0177</v>
      </c>
      <c r="E111" s="90">
        <f>IF('F4.2'!F111=0,"-",'F4.2'!F111)</f>
        <v>43137</v>
      </c>
      <c r="F111" s="32"/>
      <c r="G111" s="90">
        <f t="shared" si="3"/>
        <v>43137</v>
      </c>
      <c r="H111" s="152"/>
      <c r="I111" s="90" t="str">
        <f>IF('F4.2'!L111=0,"-",'F4.2'!L111)</f>
        <v>-</v>
      </c>
      <c r="J111" s="90" t="str">
        <f>IF('F4.2'!M111=0,"-",'F4.2'!M111)</f>
        <v>-</v>
      </c>
      <c r="K111" s="152"/>
      <c r="L111" s="90" t="str">
        <f>IF('F4.2'!N111=0,"-",'F4.2'!N111)</f>
        <v>-</v>
      </c>
      <c r="M111" s="29">
        <f>IF(C111="DPR",0,'F4.2'!H111)</f>
        <v>0</v>
      </c>
      <c r="N111" s="29">
        <f>SUM('F4.2'!T111:V111)</f>
        <v>0</v>
      </c>
      <c r="O111" s="32"/>
      <c r="P111" s="142">
        <f t="shared" si="4"/>
        <v>0</v>
      </c>
      <c r="Q111" s="32"/>
      <c r="R111" s="32"/>
      <c r="S111" s="29">
        <f t="shared" si="5"/>
        <v>0</v>
      </c>
    </row>
    <row r="112" spans="1:19" ht="47.25" x14ac:dyDescent="0.25">
      <c r="A112" s="233" t="str">
        <f>'F4.2'!A112</f>
        <v>HO
DPR 10.2a</v>
      </c>
      <c r="B112" s="322" t="str">
        <f>'F4.2'!B112</f>
        <v>Compond wall (IB recommdation),Plant Patrolling Roads (IB recommdation) TPS KPKD</v>
      </c>
      <c r="C112" s="63" t="str">
        <f>'F4.2'!C112</f>
        <v>Scheme</v>
      </c>
      <c r="D112" s="31" t="str">
        <f>'F4.2'!D112</f>
        <v>MERC/CAPEX/20172018/0177</v>
      </c>
      <c r="E112" s="89">
        <f>IF('F4.2'!F112=0,"-",'F4.2'!F112)</f>
        <v>43137</v>
      </c>
      <c r="F112" s="32"/>
      <c r="G112" s="89">
        <f t="shared" si="3"/>
        <v>43137</v>
      </c>
      <c r="H112" s="153"/>
      <c r="I112" s="89">
        <f>IF('F4.2'!L112=0,"-",'F4.2'!L112)</f>
        <v>43500</v>
      </c>
      <c r="J112" s="89">
        <f>IF('F4.2'!M112=0,"-",'F4.2'!M112)</f>
        <v>44171</v>
      </c>
      <c r="K112" s="153"/>
      <c r="L112" s="89">
        <f>IF('F4.2'!N112=0,"-",'F4.2'!N112)</f>
        <v>43851</v>
      </c>
      <c r="M112" s="30">
        <f>IF(C112="DPR",0,'F4.2'!H112)</f>
        <v>4.4603999999999999</v>
      </c>
      <c r="N112" s="29">
        <f>SUM('F4.2'!T112:V112)</f>
        <v>3.9506398230000004</v>
      </c>
      <c r="O112" s="32"/>
      <c r="P112" s="142">
        <f t="shared" si="4"/>
        <v>0.50976017699999954</v>
      </c>
      <c r="Q112" s="32"/>
      <c r="R112" s="32"/>
      <c r="S112" s="29">
        <f t="shared" si="5"/>
        <v>0.50976017699999954</v>
      </c>
    </row>
    <row r="113" spans="1:19" ht="47.25" x14ac:dyDescent="0.25">
      <c r="A113" s="136" t="str">
        <f>'F4.2'!A113</f>
        <v>HO
DPR 11</v>
      </c>
      <c r="B113" s="137" t="str">
        <f>'F4.2'!B113</f>
        <v>Reuse of tertiary treated water for Koradi and Khaperkheda Thermal Power Plant from Bhandewadi STP</v>
      </c>
      <c r="C113" s="136" t="str">
        <f>'F4.2'!C113</f>
        <v>DPR</v>
      </c>
      <c r="D113" s="136" t="str">
        <f>'F4.2'!D113</f>
        <v>MERC/CAPEX/MSPGCL/2018-19/1156</v>
      </c>
      <c r="E113" s="282">
        <f>IF('F4.2'!F113=0,"-",'F4.2'!F113)</f>
        <v>43305</v>
      </c>
      <c r="F113" s="371"/>
      <c r="G113" s="282">
        <f t="shared" si="3"/>
        <v>43305</v>
      </c>
      <c r="H113" s="282"/>
      <c r="I113" s="282" t="str">
        <f>IF('F4.2'!L113=0,"-",'F4.2'!L113)</f>
        <v>-</v>
      </c>
      <c r="J113" s="282" t="str">
        <f>IF('F4.2'!M113=0,"-",'F4.2'!M113)</f>
        <v>-</v>
      </c>
      <c r="K113" s="282"/>
      <c r="L113" s="282" t="str">
        <f>IF('F4.2'!N113=0,"-",'F4.2'!N113)</f>
        <v>-</v>
      </c>
      <c r="M113" s="284">
        <f>IF(C113="DPR",0,'F4.2'!H113)</f>
        <v>0</v>
      </c>
      <c r="N113" s="284">
        <f>SUM('F4.2'!T113:V113)</f>
        <v>0</v>
      </c>
      <c r="O113" s="371"/>
      <c r="P113" s="372">
        <f t="shared" si="4"/>
        <v>0</v>
      </c>
      <c r="Q113" s="371"/>
      <c r="R113" s="371"/>
      <c r="S113" s="284">
        <f t="shared" si="5"/>
        <v>0</v>
      </c>
    </row>
    <row r="114" spans="1:19" ht="47.25" x14ac:dyDescent="0.25">
      <c r="A114" s="130" t="str">
        <f>'F4.2'!A114</f>
        <v>HO
DPR 11.1</v>
      </c>
      <c r="B114" s="131" t="str">
        <f>'F4.2'!B114</f>
        <v>Reuse of tertiary treated water for Koradi and Khaperkheda Thermal Power Plant from Bhandewadi STP</v>
      </c>
      <c r="C114" s="295" t="str">
        <f>'F4.2'!C114</f>
        <v>Scheme</v>
      </c>
      <c r="D114" s="130" t="str">
        <f>'F4.2'!D114</f>
        <v>MERC/CAPEX/MSPGCL/2018-19/1156</v>
      </c>
      <c r="E114" s="291">
        <f>IF('F4.2'!F114=0,"-",'F4.2'!F114)</f>
        <v>43305</v>
      </c>
      <c r="F114" s="371"/>
      <c r="G114" s="291">
        <f t="shared" si="3"/>
        <v>43305</v>
      </c>
      <c r="H114" s="291"/>
      <c r="I114" s="291">
        <f>IF('F4.2'!L114=0,"-",'F4.2'!L114)</f>
        <v>43521</v>
      </c>
      <c r="J114" s="291">
        <f>IF('F4.2'!M114=0,"-",'F4.2'!M114)</f>
        <v>44036</v>
      </c>
      <c r="K114" s="291"/>
      <c r="L114" s="291">
        <f>IF('F4.2'!N114=0,"-",'F4.2'!N114)</f>
        <v>44507</v>
      </c>
      <c r="M114" s="132">
        <f>IF(C114="DPR",0,'F4.2'!H114)</f>
        <v>9.0500000000000007</v>
      </c>
      <c r="N114" s="284">
        <f>SUM('F4.2'!T114:V114)</f>
        <v>13.3056650336394</v>
      </c>
      <c r="O114" s="371"/>
      <c r="P114" s="372">
        <f t="shared" si="4"/>
        <v>-4.2556650336393993</v>
      </c>
      <c r="Q114" s="371"/>
      <c r="R114" s="371"/>
      <c r="S114" s="284">
        <f t="shared" si="5"/>
        <v>-4.2556650336393993</v>
      </c>
    </row>
    <row r="115" spans="1:19" ht="31.5" x14ac:dyDescent="0.25">
      <c r="A115" s="130">
        <f>'F4.2'!A115</f>
        <v>0</v>
      </c>
      <c r="B115" s="138" t="str">
        <f>'F4.2'!B115</f>
        <v>IDC</v>
      </c>
      <c r="C115" s="295" t="str">
        <f>'F4.2'!C115</f>
        <v>IDC</v>
      </c>
      <c r="D115" s="130" t="str">
        <f>'F4.2'!D115</f>
        <v>MERC/CAPEX/MSPGCL/2018-19/1156</v>
      </c>
      <c r="E115" s="291">
        <f>IF('F4.2'!F115=0,"-",'F4.2'!F115)</f>
        <v>43305</v>
      </c>
      <c r="F115" s="371"/>
      <c r="G115" s="291">
        <f t="shared" si="3"/>
        <v>43305</v>
      </c>
      <c r="H115" s="291"/>
      <c r="I115" s="291" t="str">
        <f>IF('F4.2'!L115=0,"-",'F4.2'!L115)</f>
        <v>-</v>
      </c>
      <c r="J115" s="291" t="str">
        <f>IF('F4.2'!M115=0,"-",'F4.2'!M115)</f>
        <v>-</v>
      </c>
      <c r="K115" s="291"/>
      <c r="L115" s="291" t="str">
        <f>IF('F4.2'!N115=0,"-",'F4.2'!N115)</f>
        <v>-</v>
      </c>
      <c r="M115" s="132">
        <f>IF(C115="DPR",0,'F4.2'!H115)</f>
        <v>0.18</v>
      </c>
      <c r="N115" s="284">
        <f>SUM('F4.2'!T115:V115)</f>
        <v>0</v>
      </c>
      <c r="O115" s="371"/>
      <c r="P115" s="372">
        <f t="shared" si="4"/>
        <v>0.18</v>
      </c>
      <c r="Q115" s="371"/>
      <c r="R115" s="371"/>
      <c r="S115" s="284">
        <f t="shared" si="5"/>
        <v>0.18</v>
      </c>
    </row>
    <row r="116" spans="1:19" ht="47.25" x14ac:dyDescent="0.25">
      <c r="A116" s="312" t="str">
        <f>'F4.2'!A116</f>
        <v>HO
DPR 15</v>
      </c>
      <c r="B116" s="313" t="str">
        <f>'F4.2'!B116</f>
        <v>Implementation of Water Flow Monitoring system at Chandrapur STPS &amp; Khaperkheda TPS</v>
      </c>
      <c r="C116" s="27" t="str">
        <f>'F4.2'!C116</f>
        <v>DPR</v>
      </c>
      <c r="D116" s="27" t="str">
        <f>'F4.2'!D116</f>
        <v>MERC/CAPEX/2020-2021/WFH/SBR/37</v>
      </c>
      <c r="E116" s="90">
        <f>IF('F4.2'!F116=0,"-",'F4.2'!F116)</f>
        <v>44131</v>
      </c>
      <c r="F116" s="32"/>
      <c r="G116" s="90">
        <f t="shared" si="3"/>
        <v>44131</v>
      </c>
      <c r="H116" s="152"/>
      <c r="I116" s="90" t="str">
        <f>IF('F4.2'!L116=0,"-",'F4.2'!L116)</f>
        <v>-</v>
      </c>
      <c r="J116" s="90" t="str">
        <f>IF('F4.2'!M116=0,"-",'F4.2'!M116)</f>
        <v>-</v>
      </c>
      <c r="K116" s="152"/>
      <c r="L116" s="90" t="str">
        <f>IF('F4.2'!N116=0,"-",'F4.2'!N116)</f>
        <v>-</v>
      </c>
      <c r="M116" s="29">
        <f>IF(C116="DPR",0,'F4.2'!H116)</f>
        <v>0</v>
      </c>
      <c r="N116" s="29">
        <f>SUM('F4.2'!T116:V116)</f>
        <v>0</v>
      </c>
      <c r="O116" s="32"/>
      <c r="P116" s="142">
        <f t="shared" si="4"/>
        <v>0</v>
      </c>
      <c r="Q116" s="32"/>
      <c r="R116" s="32"/>
      <c r="S116" s="29">
        <f t="shared" si="5"/>
        <v>0</v>
      </c>
    </row>
    <row r="117" spans="1:19" ht="47.25" x14ac:dyDescent="0.25">
      <c r="A117" s="233" t="str">
        <f>'F4.2'!A117</f>
        <v>HO
DPR 15.3</v>
      </c>
      <c r="B117" s="338" t="str">
        <f>'F4.2'!B117</f>
        <v>Electromagnetic Flow meters at various lines &amp; Locations of 210 MW</v>
      </c>
      <c r="C117" s="63" t="str">
        <f>'F4.2'!C117</f>
        <v>Scheme</v>
      </c>
      <c r="D117" s="31" t="str">
        <f>'F4.2'!D117</f>
        <v>MERC/CAPEX/2020-2021/WFH/SBR/37</v>
      </c>
      <c r="E117" s="89">
        <f>IF('F4.2'!F117=0,"-",'F4.2'!F117)</f>
        <v>44131</v>
      </c>
      <c r="F117" s="32"/>
      <c r="G117" s="89">
        <f t="shared" si="3"/>
        <v>44131</v>
      </c>
      <c r="H117" s="153"/>
      <c r="I117" s="89" t="str">
        <f>IF('F4.2'!L117=0,"-",'F4.2'!L117)</f>
        <v>-</v>
      </c>
      <c r="J117" s="89" t="str">
        <f>IF('F4.2'!M117=0,"-",'F4.2'!M117)</f>
        <v>-</v>
      </c>
      <c r="K117" s="153"/>
      <c r="L117" s="89" t="str">
        <f>IF('F4.2'!N117=0,"-",'F4.2'!N117)</f>
        <v>-</v>
      </c>
      <c r="M117" s="30">
        <f>IF(C117="DPR",0,'F4.2'!H117)</f>
        <v>3.8515199999999998</v>
      </c>
      <c r="N117" s="29">
        <f>SUM('F4.2'!T117:V117)</f>
        <v>0</v>
      </c>
      <c r="O117" s="32"/>
      <c r="P117" s="142">
        <f t="shared" si="4"/>
        <v>3.8515199999999998</v>
      </c>
      <c r="Q117" s="32"/>
      <c r="R117" s="32"/>
      <c r="S117" s="29">
        <f t="shared" si="5"/>
        <v>3.8515199999999998</v>
      </c>
    </row>
    <row r="118" spans="1:19" ht="63" x14ac:dyDescent="0.25">
      <c r="A118" s="233" t="str">
        <f>'F4.2'!A118</f>
        <v>HO
DPR 15.4</v>
      </c>
      <c r="B118" s="338" t="str">
        <f>'F4.2'!B118</f>
        <v xml:space="preserve">Automation: Centralized SCADA, RTU, MODBUS Cable, Power cable &amp; mandatory spares
</v>
      </c>
      <c r="C118" s="63" t="str">
        <f>'F4.2'!C118</f>
        <v>Scheme</v>
      </c>
      <c r="D118" s="31" t="str">
        <f>'F4.2'!D118</f>
        <v>MERC/CAPEX/2020-2021/WFH/SBR/37</v>
      </c>
      <c r="E118" s="89">
        <f>IF('F4.2'!F118=0,"-",'F4.2'!F118)</f>
        <v>44131</v>
      </c>
      <c r="F118" s="32"/>
      <c r="G118" s="89">
        <f t="shared" si="3"/>
        <v>44131</v>
      </c>
      <c r="H118" s="153"/>
      <c r="I118" s="89" t="str">
        <f>IF('F4.2'!L118=0,"-",'F4.2'!L118)</f>
        <v>-</v>
      </c>
      <c r="J118" s="89" t="str">
        <f>IF('F4.2'!M118=0,"-",'F4.2'!M118)</f>
        <v>-</v>
      </c>
      <c r="K118" s="153"/>
      <c r="L118" s="89" t="str">
        <f>IF('F4.2'!N118=0,"-",'F4.2'!N118)</f>
        <v>-</v>
      </c>
      <c r="M118" s="30">
        <f>IF(C118="DPR",0,'F4.2'!H118)</f>
        <v>1.32396</v>
      </c>
      <c r="N118" s="29">
        <f>SUM('F4.2'!T118:V118)</f>
        <v>0</v>
      </c>
      <c r="O118" s="32"/>
      <c r="P118" s="142">
        <f t="shared" si="4"/>
        <v>1.32396</v>
      </c>
      <c r="Q118" s="32"/>
      <c r="R118" s="32"/>
      <c r="S118" s="29">
        <f t="shared" si="5"/>
        <v>1.32396</v>
      </c>
    </row>
    <row r="119" spans="1:19" ht="31.5" x14ac:dyDescent="0.25">
      <c r="A119" s="233">
        <f>'F4.2'!A119</f>
        <v>0</v>
      </c>
      <c r="B119" s="322" t="str">
        <f>'F4.2'!B119</f>
        <v>IDC</v>
      </c>
      <c r="C119" s="63" t="str">
        <f>'F4.2'!C119</f>
        <v>IDC</v>
      </c>
      <c r="D119" s="31" t="str">
        <f>'F4.2'!D119</f>
        <v>MERC/CAPEX/2020-2021/WFH/SBR/37</v>
      </c>
      <c r="E119" s="89">
        <f>IF('F4.2'!F119=0,"-",'F4.2'!F119)</f>
        <v>44131</v>
      </c>
      <c r="F119" s="32"/>
      <c r="G119" s="89">
        <f t="shared" si="3"/>
        <v>44131</v>
      </c>
      <c r="H119" s="153"/>
      <c r="I119" s="89" t="str">
        <f>IF('F4.2'!L119=0,"-",'F4.2'!L119)</f>
        <v>-</v>
      </c>
      <c r="J119" s="89" t="str">
        <f>IF('F4.2'!M119=0,"-",'F4.2'!M119)</f>
        <v>-</v>
      </c>
      <c r="K119" s="153"/>
      <c r="L119" s="89" t="str">
        <f>IF('F4.2'!N119=0,"-",'F4.2'!N119)</f>
        <v>-</v>
      </c>
      <c r="M119" s="30">
        <f>IF(C119="DPR",0,'F4.2'!H119)</f>
        <v>0</v>
      </c>
      <c r="N119" s="29">
        <f>SUM('F4.2'!T119:V119)</f>
        <v>0</v>
      </c>
      <c r="O119" s="32"/>
      <c r="P119" s="142">
        <f t="shared" si="4"/>
        <v>0</v>
      </c>
      <c r="Q119" s="32"/>
      <c r="R119" s="32"/>
      <c r="S119" s="29">
        <f t="shared" si="5"/>
        <v>0</v>
      </c>
    </row>
    <row r="120" spans="1:19" ht="31.5" x14ac:dyDescent="0.25">
      <c r="A120" s="312">
        <f>'F4.2'!A120</f>
        <v>30</v>
      </c>
      <c r="B120" s="313" t="str">
        <f>'F4.2'!B120</f>
        <v>Supply of spare Generator Rotor for UNIT 1 &amp; 2, 210MW</v>
      </c>
      <c r="C120" s="27" t="str">
        <f>'F4.2'!C120</f>
        <v>DPR</v>
      </c>
      <c r="D120" s="27" t="str">
        <f>'F4.2'!D120</f>
        <v>MERC/CAPEX/2023-24/0184</v>
      </c>
      <c r="E120" s="89">
        <f>IF('F4.2'!F120=0,"-",'F4.2'!F120)</f>
        <v>45363</v>
      </c>
      <c r="F120" s="32"/>
      <c r="G120" s="89">
        <f t="shared" si="3"/>
        <v>45363</v>
      </c>
      <c r="H120" s="153"/>
      <c r="I120" s="89" t="str">
        <f>IF('F4.2'!L120=0,"-",'F4.2'!L120)</f>
        <v>-</v>
      </c>
      <c r="J120" s="89" t="str">
        <f>IF('F4.2'!M120=0,"-",'F4.2'!M120)</f>
        <v>-</v>
      </c>
      <c r="K120" s="153"/>
      <c r="L120" s="89" t="str">
        <f>IF('F4.2'!N120=0,"-",'F4.2'!N120)</f>
        <v>-</v>
      </c>
      <c r="M120" s="30">
        <f>IF(C120="DPR",0,'F4.2'!H120)</f>
        <v>0</v>
      </c>
      <c r="N120" s="29">
        <f>SUM('F4.2'!T120:V120)</f>
        <v>0</v>
      </c>
      <c r="O120" s="32"/>
      <c r="P120" s="142">
        <f t="shared" si="4"/>
        <v>0</v>
      </c>
      <c r="Q120" s="32"/>
      <c r="R120" s="32"/>
      <c r="S120" s="29">
        <f t="shared" si="5"/>
        <v>0</v>
      </c>
    </row>
    <row r="121" spans="1:19" ht="31.5" x14ac:dyDescent="0.25">
      <c r="A121" s="318">
        <f>'F4.2'!A121</f>
        <v>30.1</v>
      </c>
      <c r="B121" s="339" t="str">
        <f>'F4.2'!B121</f>
        <v>Supply of spare Generator Rotor for UNIT 1 &amp; 2, 210MW</v>
      </c>
      <c r="C121" s="9" t="str">
        <f>'F4.2'!C121</f>
        <v>Scheme</v>
      </c>
      <c r="D121" s="31" t="str">
        <f>'F4.2'!D121</f>
        <v>MERC/CAPEX/2023-24/0184</v>
      </c>
      <c r="E121" s="65">
        <f>IF('F4.2'!F121=0,"-",'F4.2'!F121)</f>
        <v>45363</v>
      </c>
      <c r="F121" s="32"/>
      <c r="G121" s="89">
        <f t="shared" si="3"/>
        <v>45363</v>
      </c>
      <c r="H121" s="134"/>
      <c r="I121" s="89" t="str">
        <f>IF('F4.2'!L121=0,"-",'F4.2'!L121)</f>
        <v>-</v>
      </c>
      <c r="J121" s="65" t="str">
        <f>IF('F4.2'!M121=0,"-",'F4.2'!M121)</f>
        <v>-</v>
      </c>
      <c r="K121" s="134"/>
      <c r="L121" s="65" t="str">
        <f>IF('F4.2'!N121=0,"-",'F4.2'!N121)</f>
        <v>-</v>
      </c>
      <c r="M121" s="30">
        <f>IF(C121="DPR",0,'F4.2'!H121)</f>
        <v>36.700000000000003</v>
      </c>
      <c r="N121" s="29">
        <f>SUM('F4.2'!T121:V121)</f>
        <v>36.700000000000003</v>
      </c>
      <c r="O121" s="32"/>
      <c r="P121" s="142">
        <f t="shared" si="4"/>
        <v>0</v>
      </c>
      <c r="Q121" s="32"/>
      <c r="R121" s="32"/>
      <c r="S121" s="29">
        <f t="shared" si="5"/>
        <v>0</v>
      </c>
    </row>
    <row r="122" spans="1:19" ht="15.75" x14ac:dyDescent="0.25">
      <c r="A122" s="233">
        <f>'F4.2'!A122</f>
        <v>0</v>
      </c>
      <c r="B122" s="322" t="str">
        <f>'F4.2'!B122</f>
        <v>IDC</v>
      </c>
      <c r="C122" s="9" t="str">
        <f>'F4.2'!C122</f>
        <v>IDC</v>
      </c>
      <c r="D122" s="31" t="str">
        <f>'F4.2'!D122</f>
        <v>MERC/CAPEX/2023-24/0184</v>
      </c>
      <c r="E122" s="65">
        <f>IF('F4.2'!F122=0,"-",'F4.2'!F122)</f>
        <v>45363</v>
      </c>
      <c r="F122" s="32"/>
      <c r="G122" s="89">
        <f t="shared" ref="G122:G151" si="6">E122</f>
        <v>45363</v>
      </c>
      <c r="H122" s="134"/>
      <c r="I122" s="89" t="str">
        <f>IF('F4.2'!L122=0,"-",'F4.2'!L122)</f>
        <v>-</v>
      </c>
      <c r="J122" s="65" t="str">
        <f>IF('F4.2'!M122=0,"-",'F4.2'!M122)</f>
        <v>-</v>
      </c>
      <c r="K122" s="134"/>
      <c r="L122" s="65" t="str">
        <f>IF('F4.2'!N122=0,"-",'F4.2'!N122)</f>
        <v>-</v>
      </c>
      <c r="M122" s="30">
        <f>IF(C122="DPR",0,'F4.2'!H122)</f>
        <v>0.41</v>
      </c>
      <c r="N122" s="29">
        <f>SUM('F4.2'!T122:V122)</f>
        <v>0</v>
      </c>
      <c r="O122" s="32"/>
      <c r="P122" s="142">
        <f t="shared" ref="P122:P151" si="7">M122-N122</f>
        <v>0.41</v>
      </c>
      <c r="Q122" s="32"/>
      <c r="R122" s="32"/>
      <c r="S122" s="29">
        <f t="shared" ref="S122:S151" si="8">IF(SUM(O122:R122)=0,M122-N122,SUM(O122:R122))</f>
        <v>0.41</v>
      </c>
    </row>
    <row r="123" spans="1:19" ht="94.5" x14ac:dyDescent="0.25">
      <c r="A123" s="136">
        <f>'F4.2'!A123</f>
        <v>31</v>
      </c>
      <c r="B123" s="137" t="str">
        <f>'F4.2'!B123</f>
        <v>Construction of 4th upstream raising of Waregaon Ash Bund from T.B.L 302.50 M to T.B.L. 305.50 M with raising of drain wells and modification of Masonary Dam (Waste Weir),       4 x210 MW, TPS, Khaperkheda</v>
      </c>
      <c r="C123" s="136" t="str">
        <f>'F4.2'!C123</f>
        <v>DPR</v>
      </c>
      <c r="D123" s="136" t="str">
        <f>'F4.2'!D123</f>
        <v>MERC/CAPEX/2023-2024/MSPGCL/0510</v>
      </c>
      <c r="E123" s="291">
        <f>IF('F4.2'!F123=0,"-",'F4.2'!F123)</f>
        <v>45208</v>
      </c>
      <c r="F123" s="371"/>
      <c r="G123" s="291">
        <f t="shared" si="6"/>
        <v>45208</v>
      </c>
      <c r="H123" s="291"/>
      <c r="I123" s="291" t="str">
        <f>IF('F4.2'!L123=0,"-",'F4.2'!L123)</f>
        <v>-</v>
      </c>
      <c r="J123" s="291" t="str">
        <f>IF('F4.2'!M123=0,"-",'F4.2'!M123)</f>
        <v>-</v>
      </c>
      <c r="K123" s="291"/>
      <c r="L123" s="291" t="str">
        <f>IF('F4.2'!N123=0,"-",'F4.2'!N123)</f>
        <v>-</v>
      </c>
      <c r="M123" s="132">
        <f>IF(C123="DPR",0,'F4.2'!H123)</f>
        <v>0</v>
      </c>
      <c r="N123" s="284">
        <f>SUM('F4.2'!T123:V123)</f>
        <v>0</v>
      </c>
      <c r="O123" s="371"/>
      <c r="P123" s="372">
        <f t="shared" si="7"/>
        <v>0</v>
      </c>
      <c r="Q123" s="371"/>
      <c r="R123" s="371"/>
      <c r="S123" s="284">
        <f t="shared" si="8"/>
        <v>0</v>
      </c>
    </row>
    <row r="124" spans="1:19" ht="63" x14ac:dyDescent="0.25">
      <c r="A124" s="211">
        <f>'F4.2'!A124</f>
        <v>31.1</v>
      </c>
      <c r="B124" s="342" t="str">
        <f>'F4.2'!B124</f>
        <v>Construction of 4th  upstream raising of Waregaon Ash Bund from T.B.L   302.50 M to T.B.L. 305.50 M at TPS, Khaperkheda.</v>
      </c>
      <c r="C124" s="211" t="str">
        <f>'F4.2'!C124</f>
        <v>Scheme</v>
      </c>
      <c r="D124" s="130" t="str">
        <f>'F4.2'!D124</f>
        <v>MERC/CAPEX/2023-2024/MSPGCL/0510</v>
      </c>
      <c r="E124" s="198">
        <f>IF('F4.2'!F124=0,"-",'F4.2'!F124)</f>
        <v>45208</v>
      </c>
      <c r="F124" s="371"/>
      <c r="G124" s="291">
        <f t="shared" si="6"/>
        <v>45208</v>
      </c>
      <c r="H124" s="198"/>
      <c r="I124" s="291" t="str">
        <f>IF('F4.2'!L124=0,"-",'F4.2'!L124)</f>
        <v>-</v>
      </c>
      <c r="J124" s="198" t="str">
        <f>IF('F4.2'!M124=0,"-",'F4.2'!M124)</f>
        <v>-</v>
      </c>
      <c r="K124" s="198"/>
      <c r="L124" s="198" t="str">
        <f>IF('F4.2'!N124=0,"-",'F4.2'!N124)</f>
        <v>-</v>
      </c>
      <c r="M124" s="132">
        <f>IF(C124="DPR",0,'F4.2'!H124)</f>
        <v>31.023080597014925</v>
      </c>
      <c r="N124" s="284">
        <f>SUM('F4.2'!T124:V124)</f>
        <v>0</v>
      </c>
      <c r="O124" s="371"/>
      <c r="P124" s="372">
        <f t="shared" si="7"/>
        <v>31.023080597014925</v>
      </c>
      <c r="Q124" s="371"/>
      <c r="R124" s="371"/>
      <c r="S124" s="284">
        <f t="shared" si="8"/>
        <v>31.023080597014925</v>
      </c>
    </row>
    <row r="125" spans="1:19" ht="31.5" x14ac:dyDescent="0.25">
      <c r="A125" s="211">
        <f>'F4.2'!A125</f>
        <v>31.2</v>
      </c>
      <c r="B125" s="342" t="str">
        <f>'F4.2'!B125</f>
        <v>Raising of drain wells of Waregaon Ash Bund  TPS, Khaperkheda.</v>
      </c>
      <c r="C125" s="211" t="str">
        <f>'F4.2'!C125</f>
        <v>Scheme</v>
      </c>
      <c r="D125" s="130" t="str">
        <f>'F4.2'!D125</f>
        <v>MERC/CAPEX/2023-2024/MSPGCL/0510</v>
      </c>
      <c r="E125" s="198">
        <f>IF('F4.2'!F125=0,"-",'F4.2'!F125)</f>
        <v>45208</v>
      </c>
      <c r="F125" s="371"/>
      <c r="G125" s="291">
        <f t="shared" si="6"/>
        <v>45208</v>
      </c>
      <c r="H125" s="198"/>
      <c r="I125" s="291" t="str">
        <f>IF('F4.2'!L125=0,"-",'F4.2'!L125)</f>
        <v>-</v>
      </c>
      <c r="J125" s="198" t="str">
        <f>IF('F4.2'!M125=0,"-",'F4.2'!M125)</f>
        <v>-</v>
      </c>
      <c r="K125" s="198"/>
      <c r="L125" s="198" t="str">
        <f>IF('F4.2'!N125=0,"-",'F4.2'!N125)</f>
        <v>-</v>
      </c>
      <c r="M125" s="132">
        <f>IF(C125="DPR",0,'F4.2'!H125)</f>
        <v>1.6569313432835822</v>
      </c>
      <c r="N125" s="284">
        <f>SUM('F4.2'!T125:V125)</f>
        <v>0</v>
      </c>
      <c r="O125" s="371"/>
      <c r="P125" s="372">
        <f t="shared" si="7"/>
        <v>1.6569313432835822</v>
      </c>
      <c r="Q125" s="371"/>
      <c r="R125" s="371"/>
      <c r="S125" s="284">
        <f t="shared" si="8"/>
        <v>1.6569313432835822</v>
      </c>
    </row>
    <row r="126" spans="1:19" ht="47.25" x14ac:dyDescent="0.25">
      <c r="A126" s="211">
        <f>'F4.2'!A126</f>
        <v>31.3</v>
      </c>
      <c r="B126" s="342" t="str">
        <f>'F4.2'!B126</f>
        <v>Modification of Masonary Dam (Waste Weir) of Waregaon Ash Bund  TPS, Khaperkheda.</v>
      </c>
      <c r="C126" s="211" t="str">
        <f>'F4.2'!C126</f>
        <v>Scheme</v>
      </c>
      <c r="D126" s="130" t="str">
        <f>'F4.2'!D126</f>
        <v>MERC/CAPEX/2023-2024/MSPGCL/0510</v>
      </c>
      <c r="E126" s="198">
        <f>IF('F4.2'!F126=0,"-",'F4.2'!F126)</f>
        <v>45208</v>
      </c>
      <c r="F126" s="371"/>
      <c r="G126" s="291">
        <f t="shared" si="6"/>
        <v>45208</v>
      </c>
      <c r="H126" s="198"/>
      <c r="I126" s="291" t="str">
        <f>IF('F4.2'!L126=0,"-",'F4.2'!L126)</f>
        <v>-</v>
      </c>
      <c r="J126" s="198" t="str">
        <f>IF('F4.2'!M126=0,"-",'F4.2'!M126)</f>
        <v>-</v>
      </c>
      <c r="K126" s="198"/>
      <c r="L126" s="198" t="str">
        <f>IF('F4.2'!N126=0,"-",'F4.2'!N126)</f>
        <v>-</v>
      </c>
      <c r="M126" s="132">
        <f>IF(C126="DPR",0,'F4.2'!H126)</f>
        <v>10.185689552238806</v>
      </c>
      <c r="N126" s="284">
        <f>SUM('F4.2'!T126:V126)</f>
        <v>0</v>
      </c>
      <c r="O126" s="371"/>
      <c r="P126" s="372">
        <f t="shared" si="7"/>
        <v>10.185689552238806</v>
      </c>
      <c r="Q126" s="371"/>
      <c r="R126" s="371"/>
      <c r="S126" s="284">
        <f t="shared" si="8"/>
        <v>10.185689552238806</v>
      </c>
    </row>
    <row r="127" spans="1:19" ht="31.5" x14ac:dyDescent="0.25">
      <c r="A127" s="130">
        <f>'F4.2'!A127</f>
        <v>0</v>
      </c>
      <c r="B127" s="131" t="str">
        <f>'F4.2'!B127</f>
        <v>IDC</v>
      </c>
      <c r="C127" s="211" t="str">
        <f>'F4.2'!C127</f>
        <v>IDC</v>
      </c>
      <c r="D127" s="130" t="str">
        <f>'F4.2'!D127</f>
        <v>MERC/CAPEX/2023-2024/MSPGCL/0510</v>
      </c>
      <c r="E127" s="198">
        <f>IF('F4.2'!F127=0,"-",'F4.2'!F127)</f>
        <v>45208</v>
      </c>
      <c r="F127" s="371"/>
      <c r="G127" s="291">
        <f t="shared" si="6"/>
        <v>45208</v>
      </c>
      <c r="H127" s="198"/>
      <c r="I127" s="291" t="str">
        <f>IF('F4.2'!L127=0,"-",'F4.2'!L127)</f>
        <v>-</v>
      </c>
      <c r="J127" s="198" t="str">
        <f>IF('F4.2'!M127=0,"-",'F4.2'!M127)</f>
        <v>-</v>
      </c>
      <c r="K127" s="198"/>
      <c r="L127" s="198" t="str">
        <f>IF('F4.2'!N127=0,"-",'F4.2'!N127)</f>
        <v>-</v>
      </c>
      <c r="M127" s="132">
        <f>IF(C127="DPR",0,'F4.2'!H127)</f>
        <v>2.1877611940298509</v>
      </c>
      <c r="N127" s="284">
        <f>SUM('F4.2'!T127:V127)</f>
        <v>0</v>
      </c>
      <c r="O127" s="371"/>
      <c r="P127" s="372">
        <f t="shared" si="7"/>
        <v>2.1877611940298509</v>
      </c>
      <c r="Q127" s="371"/>
      <c r="R127" s="371"/>
      <c r="S127" s="284">
        <f t="shared" si="8"/>
        <v>2.1877611940298509</v>
      </c>
    </row>
    <row r="128" spans="1:19" ht="31.5" x14ac:dyDescent="0.25">
      <c r="A128" s="136">
        <f>'F4.2'!A128</f>
        <v>32</v>
      </c>
      <c r="B128" s="137" t="str">
        <f>'F4.2'!B128</f>
        <v>Flue Gas Desulphurisation (FGD) System for Khaperkheda Unit # 1 &amp; 2</v>
      </c>
      <c r="C128" s="136" t="str">
        <f>'F4.2'!C128</f>
        <v>DPR</v>
      </c>
      <c r="D128" s="136" t="str">
        <f>'F4.2'!D128</f>
        <v>MERC/CAPEX/MSPGCL/2023-2024/0459</v>
      </c>
      <c r="E128" s="291">
        <f>IF('F4.2'!F128=0,"-",'F4.2'!F128)</f>
        <v>45174</v>
      </c>
      <c r="F128" s="371"/>
      <c r="G128" s="291">
        <f t="shared" si="6"/>
        <v>45174</v>
      </c>
      <c r="H128" s="291"/>
      <c r="I128" s="291" t="str">
        <f>IF('F4.2'!L128=0,"-",'F4.2'!L128)</f>
        <v>-</v>
      </c>
      <c r="J128" s="291" t="str">
        <f>IF('F4.2'!M128=0,"-",'F4.2'!M128)</f>
        <v>-</v>
      </c>
      <c r="K128" s="291"/>
      <c r="L128" s="291" t="str">
        <f>IF('F4.2'!N128=0,"-",'F4.2'!N128)</f>
        <v>-</v>
      </c>
      <c r="M128" s="132">
        <f>IF(C128="DPR",0,'F4.2'!H128)</f>
        <v>0</v>
      </c>
      <c r="N128" s="284">
        <f>SUM('F4.2'!T128:V128)</f>
        <v>0</v>
      </c>
      <c r="O128" s="371"/>
      <c r="P128" s="372">
        <f t="shared" si="7"/>
        <v>0</v>
      </c>
      <c r="Q128" s="371"/>
      <c r="R128" s="371"/>
      <c r="S128" s="284">
        <f t="shared" si="8"/>
        <v>0</v>
      </c>
    </row>
    <row r="129" spans="1:19" ht="47.25" x14ac:dyDescent="0.25">
      <c r="A129" s="211">
        <f>'F4.2'!A129</f>
        <v>32.1</v>
      </c>
      <c r="B129" s="342" t="str">
        <f>'F4.2'!B129</f>
        <v>Flue Gas Desulphurisation (FGD) System for Khaperkheda Unit # 1 &amp; 2</v>
      </c>
      <c r="C129" s="211" t="str">
        <f>'F4.2'!C129</f>
        <v>Scheme</v>
      </c>
      <c r="D129" s="130" t="str">
        <f>'F4.2'!D129</f>
        <v>MERC/CAPEX/MSPGCL/2023-2024/0459</v>
      </c>
      <c r="E129" s="198">
        <f>IF('F4.2'!F129=0,"-",'F4.2'!F129)</f>
        <v>45174</v>
      </c>
      <c r="F129" s="371"/>
      <c r="G129" s="291">
        <f t="shared" si="6"/>
        <v>45174</v>
      </c>
      <c r="H129" s="198"/>
      <c r="I129" s="291" t="str">
        <f>IF('F4.2'!L129=0,"-",'F4.2'!L129)</f>
        <v>-</v>
      </c>
      <c r="J129" s="198" t="str">
        <f>IF('F4.2'!M129=0,"-",'F4.2'!M129)</f>
        <v>-</v>
      </c>
      <c r="K129" s="198"/>
      <c r="L129" s="198" t="str">
        <f>IF('F4.2'!N129=0,"-",'F4.2'!N129)</f>
        <v>-</v>
      </c>
      <c r="M129" s="132">
        <f>IF(C129="DPR",0,'F4.2'!H129)</f>
        <v>109.80000000000001</v>
      </c>
      <c r="N129" s="284">
        <f>SUM('F4.2'!T129:V129)</f>
        <v>0</v>
      </c>
      <c r="O129" s="371"/>
      <c r="P129" s="372">
        <f t="shared" si="7"/>
        <v>109.80000000000001</v>
      </c>
      <c r="Q129" s="371"/>
      <c r="R129" s="371"/>
      <c r="S129" s="284">
        <f t="shared" si="8"/>
        <v>109.80000000000001</v>
      </c>
    </row>
    <row r="130" spans="1:19" ht="31.5" x14ac:dyDescent="0.25">
      <c r="A130" s="130">
        <f>'F4.2'!A130</f>
        <v>0</v>
      </c>
      <c r="B130" s="131" t="str">
        <f>'F4.2'!B130</f>
        <v>IDC</v>
      </c>
      <c r="C130" s="211" t="str">
        <f>'F4.2'!C130</f>
        <v>IDC</v>
      </c>
      <c r="D130" s="130" t="str">
        <f>'F4.2'!D130</f>
        <v>MERC/CAPEX/MSPGCL/2023-2024/0459</v>
      </c>
      <c r="E130" s="198">
        <f>IF('F4.2'!F130=0,"-",'F4.2'!F130)</f>
        <v>45174</v>
      </c>
      <c r="F130" s="371"/>
      <c r="G130" s="291">
        <f t="shared" si="6"/>
        <v>45174</v>
      </c>
      <c r="H130" s="198"/>
      <c r="I130" s="291" t="str">
        <f>IF('F4.2'!L130=0,"-",'F4.2'!L130)</f>
        <v>-</v>
      </c>
      <c r="J130" s="198" t="str">
        <f>IF('F4.2'!M130=0,"-",'F4.2'!M130)</f>
        <v>-</v>
      </c>
      <c r="K130" s="198"/>
      <c r="L130" s="198" t="str">
        <f>IF('F4.2'!N130=0,"-",'F4.2'!N130)</f>
        <v>-</v>
      </c>
      <c r="M130" s="132">
        <f>IF(C130="DPR",0,'F4.2'!H130)</f>
        <v>5.54</v>
      </c>
      <c r="N130" s="284">
        <f>SUM('F4.2'!T130:V130)</f>
        <v>0</v>
      </c>
      <c r="O130" s="371"/>
      <c r="P130" s="372">
        <f t="shared" si="7"/>
        <v>5.54</v>
      </c>
      <c r="Q130" s="371"/>
      <c r="R130" s="371"/>
      <c r="S130" s="284">
        <f t="shared" si="8"/>
        <v>5.54</v>
      </c>
    </row>
    <row r="131" spans="1:19" ht="31.5" x14ac:dyDescent="0.25">
      <c r="A131" s="312">
        <f>'F4.2'!A131</f>
        <v>33</v>
      </c>
      <c r="B131" s="313" t="str">
        <f>'F4.2'!B131</f>
        <v>Upgradation of DDC/DCS system for 
UNIT 1 &amp; 3 of 210 MWKhaperkheda TPS</v>
      </c>
      <c r="C131" s="27" t="str">
        <f>'F4.2'!C131</f>
        <v>DPR</v>
      </c>
      <c r="D131" s="27" t="str">
        <f>'F4.2'!D131</f>
        <v>MERC/CAPEX/MSPGCL/2023-24/601</v>
      </c>
      <c r="E131" s="89">
        <f>IF('F4.2'!F131=0,"-",'F4.2'!F131)</f>
        <v>45240</v>
      </c>
      <c r="F131" s="32"/>
      <c r="G131" s="89">
        <f t="shared" si="6"/>
        <v>45240</v>
      </c>
      <c r="H131" s="153"/>
      <c r="I131" s="89" t="str">
        <f>IF('F4.2'!L131=0,"-",'F4.2'!L131)</f>
        <v>-</v>
      </c>
      <c r="J131" s="89" t="str">
        <f>IF('F4.2'!M131=0,"-",'F4.2'!M131)</f>
        <v>-</v>
      </c>
      <c r="K131" s="153"/>
      <c r="L131" s="89" t="str">
        <f>IF('F4.2'!N131=0,"-",'F4.2'!N131)</f>
        <v>-</v>
      </c>
      <c r="M131" s="30">
        <f>IF(C131="DPR",0,'F4.2'!H131)</f>
        <v>0</v>
      </c>
      <c r="N131" s="29">
        <f>SUM('F4.2'!T131:V131)</f>
        <v>0</v>
      </c>
      <c r="O131" s="32"/>
      <c r="P131" s="142">
        <f t="shared" si="7"/>
        <v>0</v>
      </c>
      <c r="Q131" s="32"/>
      <c r="R131" s="32"/>
      <c r="S131" s="29">
        <f t="shared" si="8"/>
        <v>0</v>
      </c>
    </row>
    <row r="132" spans="1:19" ht="63" x14ac:dyDescent="0.25">
      <c r="A132" s="318">
        <f>'F4.2'!A132</f>
        <v>33.1</v>
      </c>
      <c r="B132" s="339" t="str">
        <f>'F4.2'!B132</f>
        <v>Upgradation of DDC/DCS system for 
UNIT 1 &amp; 3 of 210 MWKhaperkheda TPS</v>
      </c>
      <c r="C132" s="9" t="str">
        <f>'F4.2'!C132</f>
        <v>Scheme</v>
      </c>
      <c r="D132" s="31" t="str">
        <f>'F4.2'!D132</f>
        <v>MERC/CAPEX/MSPGCL/2023-24/601</v>
      </c>
      <c r="E132" s="65">
        <f>IF('F4.2'!F132=0,"-",'F4.2'!F132)</f>
        <v>45240</v>
      </c>
      <c r="F132" s="32"/>
      <c r="G132" s="89">
        <f t="shared" si="6"/>
        <v>45240</v>
      </c>
      <c r="H132" s="134"/>
      <c r="I132" s="89" t="str">
        <f>IF('F4.2'!L132=0,"-",'F4.2'!L132)</f>
        <v>-</v>
      </c>
      <c r="J132" s="65" t="str">
        <f>IF('F4.2'!M132=0,"-",'F4.2'!M132)</f>
        <v>-</v>
      </c>
      <c r="K132" s="134"/>
      <c r="L132" s="65" t="str">
        <f>IF('F4.2'!N132=0,"-",'F4.2'!N132)</f>
        <v>-</v>
      </c>
      <c r="M132" s="30">
        <f>IF(C132="DPR",0,'F4.2'!H132)</f>
        <v>38.700000000000003</v>
      </c>
      <c r="N132" s="29">
        <f>SUM('F4.2'!T132:V132)</f>
        <v>0</v>
      </c>
      <c r="O132" s="32"/>
      <c r="P132" s="142">
        <f t="shared" si="7"/>
        <v>38.700000000000003</v>
      </c>
      <c r="Q132" s="32"/>
      <c r="R132" s="32"/>
      <c r="S132" s="29">
        <f t="shared" si="8"/>
        <v>38.700000000000003</v>
      </c>
    </row>
    <row r="133" spans="1:19" ht="31.5" x14ac:dyDescent="0.25">
      <c r="A133" s="318">
        <f>'F4.2'!A133</f>
        <v>0</v>
      </c>
      <c r="B133" s="339" t="str">
        <f>'F4.2'!B133</f>
        <v>IDC</v>
      </c>
      <c r="C133" s="9" t="str">
        <f>'F4.2'!C133</f>
        <v>IDC</v>
      </c>
      <c r="D133" s="31" t="str">
        <f>'F4.2'!D133</f>
        <v>MERC/CAPEX/MSPGCL/2023-24/601</v>
      </c>
      <c r="E133" s="65">
        <f>IF('F4.2'!F133=0,"-",'F4.2'!F133)</f>
        <v>45240</v>
      </c>
      <c r="F133" s="32"/>
      <c r="G133" s="89">
        <f t="shared" si="6"/>
        <v>45240</v>
      </c>
      <c r="H133" s="134"/>
      <c r="I133" s="89" t="str">
        <f>IF('F4.2'!L133=0,"-",'F4.2'!L133)</f>
        <v>-</v>
      </c>
      <c r="J133" s="65" t="str">
        <f>IF('F4.2'!M133=0,"-",'F4.2'!M133)</f>
        <v>-</v>
      </c>
      <c r="K133" s="134"/>
      <c r="L133" s="65" t="str">
        <f>IF('F4.2'!N133=0,"-",'F4.2'!N133)</f>
        <v>-</v>
      </c>
      <c r="M133" s="30">
        <f>IF(C133="DPR",0,'F4.2'!H133)</f>
        <v>0.44</v>
      </c>
      <c r="N133" s="29">
        <f>SUM('F4.2'!T133:V133)</f>
        <v>0</v>
      </c>
      <c r="O133" s="32"/>
      <c r="P133" s="142">
        <f t="shared" si="7"/>
        <v>0.44</v>
      </c>
      <c r="Q133" s="32"/>
      <c r="R133" s="32"/>
      <c r="S133" s="29">
        <f t="shared" si="8"/>
        <v>0.44</v>
      </c>
    </row>
    <row r="134" spans="1:19" ht="110.25" x14ac:dyDescent="0.25">
      <c r="A134" s="312">
        <f>'F4.2'!A134</f>
        <v>34</v>
      </c>
      <c r="B134" s="313" t="str">
        <f>'F4.2'!B134</f>
        <v>Supply &amp; commissioning of interconnection conveyor belt, Elecon make complete impact type crusher, Procurement of 4 NOs. Bull Dozer BEML BD-155 and Eco friendly and power efficient chiller system at Khaperkheda TPS</v>
      </c>
      <c r="C134" s="27" t="str">
        <f>'F4.2'!C134</f>
        <v>DPR</v>
      </c>
      <c r="D134" s="27" t="str">
        <f>'F4.2'!D134</f>
        <v>MERC/CAPEX/2023-2024/MSPGCL/0142</v>
      </c>
      <c r="E134" s="89">
        <f>IF('F4.2'!F134=0,"-",'F4.2'!F134)</f>
        <v>45349</v>
      </c>
      <c r="F134" s="32"/>
      <c r="G134" s="89">
        <f t="shared" si="6"/>
        <v>45349</v>
      </c>
      <c r="H134" s="153"/>
      <c r="I134" s="89" t="str">
        <f>IF('F4.2'!L134=0,"-",'F4.2'!L134)</f>
        <v>-</v>
      </c>
      <c r="J134" s="89" t="str">
        <f>IF('F4.2'!M134=0,"-",'F4.2'!M134)</f>
        <v>-</v>
      </c>
      <c r="K134" s="153"/>
      <c r="L134" s="89" t="str">
        <f>IF('F4.2'!N134=0,"-",'F4.2'!N134)</f>
        <v>-</v>
      </c>
      <c r="M134" s="30">
        <f>IF(C134="DPR",0,'F4.2'!H134)</f>
        <v>0</v>
      </c>
      <c r="N134" s="29">
        <f>SUM('F4.2'!T134:V134)</f>
        <v>0</v>
      </c>
      <c r="O134" s="32"/>
      <c r="P134" s="142">
        <f t="shared" si="7"/>
        <v>0</v>
      </c>
      <c r="Q134" s="32"/>
      <c r="R134" s="32"/>
      <c r="S134" s="29">
        <f t="shared" si="8"/>
        <v>0</v>
      </c>
    </row>
    <row r="135" spans="1:19" ht="94.5" x14ac:dyDescent="0.25">
      <c r="A135" s="318">
        <f>'F4.2'!A135</f>
        <v>34.1</v>
      </c>
      <c r="B135" s="339" t="str">
        <f>'F4.2'!B135</f>
        <v>Design, engineering, manufacturing, supply, erection &amp; commissioning of interconnection conveyor belt from 1 X 500MW to 4 X 210MW stack yard at CHP Khaperkheda TPS</v>
      </c>
      <c r="C135" s="9" t="str">
        <f>'F4.2'!C135</f>
        <v>Scheme</v>
      </c>
      <c r="D135" s="31" t="str">
        <f>'F4.2'!D135</f>
        <v>MERC/CAPEX/2023-2024/MSPGCL/0142</v>
      </c>
      <c r="E135" s="65">
        <f>IF('F4.2'!F135=0,"-",'F4.2'!F135)</f>
        <v>45349</v>
      </c>
      <c r="F135" s="32"/>
      <c r="G135" s="89">
        <f t="shared" si="6"/>
        <v>45349</v>
      </c>
      <c r="H135" s="134"/>
      <c r="I135" s="89" t="str">
        <f>IF('F4.2'!L135=0,"-",'F4.2'!L135)</f>
        <v>-</v>
      </c>
      <c r="J135" s="65" t="str">
        <f>IF('F4.2'!M135=0,"-",'F4.2'!M135)</f>
        <v>-</v>
      </c>
      <c r="K135" s="134"/>
      <c r="L135" s="65" t="str">
        <f>IF('F4.2'!N135=0,"-",'F4.2'!N135)</f>
        <v>-</v>
      </c>
      <c r="M135" s="30">
        <f>IF(C135="DPR",0,'F4.2'!H135)</f>
        <v>5.43</v>
      </c>
      <c r="N135" s="29">
        <f>SUM('F4.2'!T135:V135)</f>
        <v>0</v>
      </c>
      <c r="O135" s="32"/>
      <c r="P135" s="142">
        <f t="shared" si="7"/>
        <v>5.43</v>
      </c>
      <c r="Q135" s="32"/>
      <c r="R135" s="32"/>
      <c r="S135" s="29">
        <f t="shared" si="8"/>
        <v>5.43</v>
      </c>
    </row>
    <row r="136" spans="1:19" ht="47.25" x14ac:dyDescent="0.25">
      <c r="A136" s="318">
        <f>'F4.2'!A136</f>
        <v>34.200000000000003</v>
      </c>
      <c r="B136" s="339" t="str">
        <f>'F4.2'!B136</f>
        <v>Supply &amp; installation of Elecon–make complete impact type crusher at CHP-I, Khaperkheda TPS</v>
      </c>
      <c r="C136" s="9" t="str">
        <f>'F4.2'!C136</f>
        <v>Scheme</v>
      </c>
      <c r="D136" s="31" t="str">
        <f>'F4.2'!D136</f>
        <v>MERC/CAPEX/2023-2024/MSPGCL/0142</v>
      </c>
      <c r="E136" s="65">
        <f>IF('F4.2'!F136=0,"-",'F4.2'!F136)</f>
        <v>45349</v>
      </c>
      <c r="F136" s="32"/>
      <c r="G136" s="89">
        <f t="shared" si="6"/>
        <v>45349</v>
      </c>
      <c r="H136" s="134"/>
      <c r="I136" s="89" t="str">
        <f>IF('F4.2'!L136=0,"-",'F4.2'!L136)</f>
        <v>-</v>
      </c>
      <c r="J136" s="65" t="str">
        <f>IF('F4.2'!M136=0,"-",'F4.2'!M136)</f>
        <v>-</v>
      </c>
      <c r="K136" s="134"/>
      <c r="L136" s="65" t="str">
        <f>IF('F4.2'!N136=0,"-",'F4.2'!N136)</f>
        <v>-</v>
      </c>
      <c r="M136" s="30">
        <f>IF(C136="DPR",0,'F4.2'!H136)</f>
        <v>4.29</v>
      </c>
      <c r="N136" s="29">
        <f>SUM('F4.2'!T136:V136)</f>
        <v>0</v>
      </c>
      <c r="O136" s="32"/>
      <c r="P136" s="142">
        <f t="shared" si="7"/>
        <v>4.29</v>
      </c>
      <c r="Q136" s="32"/>
      <c r="R136" s="32"/>
      <c r="S136" s="29">
        <f t="shared" si="8"/>
        <v>4.29</v>
      </c>
    </row>
    <row r="137" spans="1:19" ht="47.25" x14ac:dyDescent="0.25">
      <c r="A137" s="318">
        <f>'F4.2'!A137</f>
        <v>34.299999999999997</v>
      </c>
      <c r="B137" s="339" t="str">
        <f>'F4.2'!B137</f>
        <v>Procurement of 4 NOs. Bull Dozer BEML BD-155  at CHP, Khaperkheda TPS</v>
      </c>
      <c r="C137" s="9" t="str">
        <f>'F4.2'!C137</f>
        <v>Scheme</v>
      </c>
      <c r="D137" s="31" t="str">
        <f>'F4.2'!D137</f>
        <v>MERC/CAPEX/2023-2024/MSPGCL/0142</v>
      </c>
      <c r="E137" s="65">
        <f>IF('F4.2'!F137=0,"-",'F4.2'!F137)</f>
        <v>45349</v>
      </c>
      <c r="F137" s="32"/>
      <c r="G137" s="89">
        <f t="shared" si="6"/>
        <v>45349</v>
      </c>
      <c r="H137" s="134"/>
      <c r="I137" s="89" t="str">
        <f>IF('F4.2'!L137=0,"-",'F4.2'!L137)</f>
        <v>-</v>
      </c>
      <c r="J137" s="65" t="str">
        <f>IF('F4.2'!M137=0,"-",'F4.2'!M137)</f>
        <v>-</v>
      </c>
      <c r="K137" s="134"/>
      <c r="L137" s="65" t="str">
        <f>IF('F4.2'!N137=0,"-",'F4.2'!N137)</f>
        <v>-</v>
      </c>
      <c r="M137" s="30">
        <f>IF(C137="DPR",0,'F4.2'!H137)</f>
        <v>5.2549999999999999</v>
      </c>
      <c r="N137" s="29">
        <f>SUM('F4.2'!T137:V137)</f>
        <v>0</v>
      </c>
      <c r="O137" s="32"/>
      <c r="P137" s="142">
        <f t="shared" si="7"/>
        <v>5.2549999999999999</v>
      </c>
      <c r="Q137" s="32"/>
      <c r="R137" s="32"/>
      <c r="S137" s="29">
        <f t="shared" si="8"/>
        <v>5.2549999999999999</v>
      </c>
    </row>
    <row r="138" spans="1:19" ht="94.5" x14ac:dyDescent="0.25">
      <c r="A138" s="318">
        <f>'F4.2'!A138</f>
        <v>34.4</v>
      </c>
      <c r="B138" s="339" t="str">
        <f>'F4.2'!B138</f>
        <v>Supply, erection, &amp; commissioning of Eco friendly and power efficient chiller system for khaperkheda TPS Unit 1 to 4, Service Building and WTP in place of present reciprocating type Chiller system</v>
      </c>
      <c r="C138" s="9" t="str">
        <f>'F4.2'!C138</f>
        <v>Scheme</v>
      </c>
      <c r="D138" s="31" t="str">
        <f>'F4.2'!D138</f>
        <v>MERC/CAPEX/2023-2024/MSPGCL/0142</v>
      </c>
      <c r="E138" s="65">
        <f>IF('F4.2'!F138=0,"-",'F4.2'!F138)</f>
        <v>45349</v>
      </c>
      <c r="F138" s="32"/>
      <c r="G138" s="89">
        <f t="shared" si="6"/>
        <v>45349</v>
      </c>
      <c r="H138" s="134"/>
      <c r="I138" s="89" t="str">
        <f>IF('F4.2'!L138=0,"-",'F4.2'!L138)</f>
        <v>-</v>
      </c>
      <c r="J138" s="65" t="str">
        <f>IF('F4.2'!M138=0,"-",'F4.2'!M138)</f>
        <v>-</v>
      </c>
      <c r="K138" s="134"/>
      <c r="L138" s="65" t="str">
        <f>IF('F4.2'!N138=0,"-",'F4.2'!N138)</f>
        <v>-</v>
      </c>
      <c r="M138" s="30">
        <f>IF(C138="DPR",0,'F4.2'!H138)</f>
        <v>11.96</v>
      </c>
      <c r="N138" s="29">
        <f>SUM('F4.2'!T138:V138)</f>
        <v>0</v>
      </c>
      <c r="O138" s="32"/>
      <c r="P138" s="142">
        <f t="shared" si="7"/>
        <v>11.96</v>
      </c>
      <c r="Q138" s="32"/>
      <c r="R138" s="32"/>
      <c r="S138" s="29">
        <f t="shared" si="8"/>
        <v>11.96</v>
      </c>
    </row>
    <row r="139" spans="1:19" ht="31.5" x14ac:dyDescent="0.25">
      <c r="A139" s="318">
        <f>'F4.2'!A139</f>
        <v>0</v>
      </c>
      <c r="B139" s="339" t="str">
        <f>'F4.2'!B139</f>
        <v>IDC</v>
      </c>
      <c r="C139" s="9" t="str">
        <f>'F4.2'!C139</f>
        <v>IDC</v>
      </c>
      <c r="D139" s="31" t="str">
        <f>'F4.2'!D139</f>
        <v>MERC/CAPEX/2023-2024/MSPGCL/0142</v>
      </c>
      <c r="E139" s="65">
        <f>IF('F4.2'!F139=0,"-",'F4.2'!F139)</f>
        <v>45349</v>
      </c>
      <c r="F139" s="32"/>
      <c r="G139" s="89">
        <f t="shared" si="6"/>
        <v>45349</v>
      </c>
      <c r="H139" s="134"/>
      <c r="I139" s="89" t="str">
        <f>IF('F4.2'!L139=0,"-",'F4.2'!L139)</f>
        <v>-</v>
      </c>
      <c r="J139" s="65" t="str">
        <f>IF('F4.2'!M139=0,"-",'F4.2'!M139)</f>
        <v>-</v>
      </c>
      <c r="K139" s="134"/>
      <c r="L139" s="65" t="str">
        <f>IF('F4.2'!N139=0,"-",'F4.2'!N139)</f>
        <v>-</v>
      </c>
      <c r="M139" s="30">
        <f>IF(C139="DPR",0,'F4.2'!H139)</f>
        <v>1.385</v>
      </c>
      <c r="N139" s="29">
        <f>SUM('F4.2'!T139:V139)</f>
        <v>0</v>
      </c>
      <c r="O139" s="32"/>
      <c r="P139" s="142">
        <f t="shared" si="7"/>
        <v>1.385</v>
      </c>
      <c r="Q139" s="32"/>
      <c r="R139" s="32"/>
      <c r="S139" s="29">
        <f t="shared" si="8"/>
        <v>1.385</v>
      </c>
    </row>
    <row r="140" spans="1:19" ht="31.5" x14ac:dyDescent="0.25">
      <c r="A140" s="312">
        <f>'F4.2'!A140</f>
        <v>35</v>
      </c>
      <c r="B140" s="313" t="str">
        <f>'F4.2'!B140</f>
        <v>5 Nos. of Boiler Improvement Schemes for Unit No. 1 to 4</v>
      </c>
      <c r="C140" s="27" t="str">
        <f>'F4.2'!C140</f>
        <v>DPR</v>
      </c>
      <c r="D140" s="27" t="str">
        <f>'F4.2'!D140</f>
        <v>MERC/CAPEX/2024-2025/MSPGCL/0251</v>
      </c>
      <c r="E140" s="89">
        <f>IF('F4.2'!F140=0,"-",'F4.2'!F140)</f>
        <v>45400</v>
      </c>
      <c r="F140" s="32"/>
      <c r="G140" s="89">
        <f t="shared" si="6"/>
        <v>45400</v>
      </c>
      <c r="H140" s="153"/>
      <c r="I140" s="89" t="str">
        <f>IF('F4.2'!L140=0,"-",'F4.2'!L140)</f>
        <v>-</v>
      </c>
      <c r="J140" s="89" t="str">
        <f>IF('F4.2'!M140=0,"-",'F4.2'!M140)</f>
        <v>-</v>
      </c>
      <c r="K140" s="153"/>
      <c r="L140" s="89" t="str">
        <f>IF('F4.2'!N140=0,"-",'F4.2'!N140)</f>
        <v>-</v>
      </c>
      <c r="M140" s="30">
        <f>IF(C140="DPR",0,'F4.2'!H140)</f>
        <v>0</v>
      </c>
      <c r="N140" s="29">
        <f>SUM('F4.2'!T140:V140)</f>
        <v>0</v>
      </c>
      <c r="O140" s="32"/>
      <c r="P140" s="142">
        <f t="shared" si="7"/>
        <v>0</v>
      </c>
      <c r="Q140" s="32"/>
      <c r="R140" s="32"/>
      <c r="S140" s="29">
        <f t="shared" si="8"/>
        <v>0</v>
      </c>
    </row>
    <row r="141" spans="1:19" ht="47.25" x14ac:dyDescent="0.25">
      <c r="A141" s="318">
        <f>'F4.2'!A141</f>
        <v>35.1</v>
      </c>
      <c r="B141" s="339" t="str">
        <f>'F4.2'!B141</f>
        <v>Procurement &amp; replacement of Re-Heater Rear Pendent Assembly Coils for unit no. 3 &amp; 4 (210 MW)</v>
      </c>
      <c r="C141" s="9" t="str">
        <f>'F4.2'!C141</f>
        <v>Scheme</v>
      </c>
      <c r="D141" s="31" t="str">
        <f>'F4.2'!D141</f>
        <v>MERC/CAPEX/2024-2025/MSPGCL/0251</v>
      </c>
      <c r="E141" s="65">
        <f>IF('F4.2'!F141=0,"-",'F4.2'!F141)</f>
        <v>45400</v>
      </c>
      <c r="F141" s="32"/>
      <c r="G141" s="89">
        <f t="shared" si="6"/>
        <v>45400</v>
      </c>
      <c r="H141" s="134"/>
      <c r="I141" s="89" t="str">
        <f>IF('F4.2'!L141=0,"-",'F4.2'!L141)</f>
        <v>-</v>
      </c>
      <c r="J141" s="65" t="str">
        <f>IF('F4.2'!M141=0,"-",'F4.2'!M141)</f>
        <v>-</v>
      </c>
      <c r="K141" s="134"/>
      <c r="L141" s="65" t="str">
        <f>IF('F4.2'!N141=0,"-",'F4.2'!N141)</f>
        <v>-</v>
      </c>
      <c r="M141" s="30">
        <f>IF(C141="DPR",0,'F4.2'!H141)</f>
        <v>8.86</v>
      </c>
      <c r="N141" s="29">
        <f>SUM('F4.2'!T141:V141)</f>
        <v>0</v>
      </c>
      <c r="O141" s="32"/>
      <c r="P141" s="142">
        <f t="shared" si="7"/>
        <v>8.86</v>
      </c>
      <c r="Q141" s="32"/>
      <c r="R141" s="32"/>
      <c r="S141" s="29">
        <f t="shared" si="8"/>
        <v>8.86</v>
      </c>
    </row>
    <row r="142" spans="1:19" ht="31.5" x14ac:dyDescent="0.25">
      <c r="A142" s="318">
        <f>'F4.2'!A142</f>
        <v>35.200000000000003</v>
      </c>
      <c r="B142" s="339" t="str">
        <f>'F4.2'!B142</f>
        <v>Procurement Complete Set of Sky Climber For Unit#1 To 5 Boilers.</v>
      </c>
      <c r="C142" s="9" t="str">
        <f>'F4.2'!C142</f>
        <v>Scheme</v>
      </c>
      <c r="D142" s="31" t="str">
        <f>'F4.2'!D142</f>
        <v>MERC/CAPEX/2024-2025/MSPGCL/0251</v>
      </c>
      <c r="E142" s="65">
        <f>IF('F4.2'!F142=0,"-",'F4.2'!F142)</f>
        <v>45400</v>
      </c>
      <c r="F142" s="32"/>
      <c r="G142" s="89">
        <f t="shared" si="6"/>
        <v>45400</v>
      </c>
      <c r="H142" s="134"/>
      <c r="I142" s="89" t="str">
        <f>IF('F4.2'!L142=0,"-",'F4.2'!L142)</f>
        <v>-</v>
      </c>
      <c r="J142" s="65" t="str">
        <f>IF('F4.2'!M142=0,"-",'F4.2'!M142)</f>
        <v>-</v>
      </c>
      <c r="K142" s="134"/>
      <c r="L142" s="65" t="str">
        <f>IF('F4.2'!N142=0,"-",'F4.2'!N142)</f>
        <v>-</v>
      </c>
      <c r="M142" s="30">
        <f>IF(C142="DPR",0,'F4.2'!H142)</f>
        <v>3.32</v>
      </c>
      <c r="N142" s="29">
        <f>SUM('F4.2'!T142:V142)</f>
        <v>0</v>
      </c>
      <c r="O142" s="32"/>
      <c r="P142" s="142">
        <f t="shared" si="7"/>
        <v>3.32</v>
      </c>
      <c r="Q142" s="32"/>
      <c r="R142" s="32"/>
      <c r="S142" s="29">
        <f t="shared" si="8"/>
        <v>3.32</v>
      </c>
    </row>
    <row r="143" spans="1:19" ht="63" x14ac:dyDescent="0.25">
      <c r="A143" s="318">
        <f>'F4.2'!A143</f>
        <v>35.299999999999997</v>
      </c>
      <c r="B143" s="339" t="str">
        <f>'F4.2'!B143</f>
        <v>Replacement of glasswool insulation and GI/CORRUGATED sheets of boiler and hot air ducts at unit 1to 4 KHAPERKHEDA TPS</v>
      </c>
      <c r="C143" s="9" t="str">
        <f>'F4.2'!C143</f>
        <v>Scheme</v>
      </c>
      <c r="D143" s="31" t="str">
        <f>'F4.2'!D143</f>
        <v>MERC/CAPEX/2024-2025/MSPGCL/0251</v>
      </c>
      <c r="E143" s="65">
        <f>IF('F4.2'!F143=0,"-",'F4.2'!F143)</f>
        <v>45400</v>
      </c>
      <c r="F143" s="32"/>
      <c r="G143" s="89">
        <f t="shared" si="6"/>
        <v>45400</v>
      </c>
      <c r="H143" s="134"/>
      <c r="I143" s="89" t="str">
        <f>IF('F4.2'!L143=0,"-",'F4.2'!L143)</f>
        <v>-</v>
      </c>
      <c r="J143" s="65" t="str">
        <f>IF('F4.2'!M143=0,"-",'F4.2'!M143)</f>
        <v>-</v>
      </c>
      <c r="K143" s="134"/>
      <c r="L143" s="65" t="str">
        <f>IF('F4.2'!N143=0,"-",'F4.2'!N143)</f>
        <v>-</v>
      </c>
      <c r="M143" s="30">
        <f>IF(C143="DPR",0,'F4.2'!H143)</f>
        <v>2.19</v>
      </c>
      <c r="N143" s="29">
        <f>SUM('F4.2'!T143:V143)</f>
        <v>0</v>
      </c>
      <c r="O143" s="32"/>
      <c r="P143" s="142">
        <f t="shared" si="7"/>
        <v>2.19</v>
      </c>
      <c r="Q143" s="32"/>
      <c r="R143" s="32"/>
      <c r="S143" s="29">
        <f t="shared" si="8"/>
        <v>2.19</v>
      </c>
    </row>
    <row r="144" spans="1:19" ht="94.5" x14ac:dyDescent="0.25">
      <c r="A144" s="318">
        <f>'F4.2'!A144</f>
        <v>35.4</v>
      </c>
      <c r="B144" s="339" t="str">
        <f>'F4.2'!B144</f>
        <v>Procurement, design, manufacture, supply &amp; delivery, dismantling, retrofitting, erection, commissioning and testing of gravimetric belt conveyor type coal feeders for unit no. 1 &amp; 2.</v>
      </c>
      <c r="C144" s="9" t="str">
        <f>'F4.2'!C144</f>
        <v>Scheme</v>
      </c>
      <c r="D144" s="31" t="str">
        <f>'F4.2'!D144</f>
        <v>MERC/CAPEX/2024-2025/MSPGCL/0251</v>
      </c>
      <c r="E144" s="65">
        <f>IF('F4.2'!F144=0,"-",'F4.2'!F144)</f>
        <v>45400</v>
      </c>
      <c r="F144" s="32"/>
      <c r="G144" s="89">
        <f t="shared" si="6"/>
        <v>45400</v>
      </c>
      <c r="H144" s="134"/>
      <c r="I144" s="89" t="str">
        <f>IF('F4.2'!L144=0,"-",'F4.2'!L144)</f>
        <v>-</v>
      </c>
      <c r="J144" s="65" t="str">
        <f>IF('F4.2'!M144=0,"-",'F4.2'!M144)</f>
        <v>-</v>
      </c>
      <c r="K144" s="134"/>
      <c r="L144" s="65" t="str">
        <f>IF('F4.2'!N144=0,"-",'F4.2'!N144)</f>
        <v>-</v>
      </c>
      <c r="M144" s="30">
        <f>IF(C144="DPR",0,'F4.2'!H144)</f>
        <v>6.68</v>
      </c>
      <c r="N144" s="29">
        <f>SUM('F4.2'!T144:V144)</f>
        <v>0</v>
      </c>
      <c r="O144" s="32"/>
      <c r="P144" s="142">
        <f t="shared" si="7"/>
        <v>6.68</v>
      </c>
      <c r="Q144" s="32"/>
      <c r="R144" s="32"/>
      <c r="S144" s="29">
        <f t="shared" si="8"/>
        <v>6.68</v>
      </c>
    </row>
    <row r="145" spans="1:19" ht="47.25" x14ac:dyDescent="0.25">
      <c r="A145" s="318">
        <f>'F4.2'!A145</f>
        <v>35.5</v>
      </c>
      <c r="B145" s="339" t="str">
        <f>'F4.2'!B145</f>
        <v>Procurement and Replacement of Air Preheater Baskets for Unit no. 1 to 4 (4x 210MW).</v>
      </c>
      <c r="C145" s="9" t="str">
        <f>'F4.2'!C145</f>
        <v>Scheme</v>
      </c>
      <c r="D145" s="31" t="str">
        <f>'F4.2'!D145</f>
        <v>MERC/CAPEX/2024-2025/MSPGCL/0251</v>
      </c>
      <c r="E145" s="65">
        <f>IF('F4.2'!F145=0,"-",'F4.2'!F145)</f>
        <v>45400</v>
      </c>
      <c r="F145" s="32"/>
      <c r="G145" s="89">
        <f t="shared" si="6"/>
        <v>45400</v>
      </c>
      <c r="H145" s="134"/>
      <c r="I145" s="89" t="str">
        <f>IF('F4.2'!L145=0,"-",'F4.2'!L145)</f>
        <v>-</v>
      </c>
      <c r="J145" s="65" t="str">
        <f>IF('F4.2'!M145=0,"-",'F4.2'!M145)</f>
        <v>-</v>
      </c>
      <c r="K145" s="134"/>
      <c r="L145" s="65" t="str">
        <f>IF('F4.2'!N145=0,"-",'F4.2'!N145)</f>
        <v>-</v>
      </c>
      <c r="M145" s="30">
        <f>IF(C145="DPR",0,'F4.2'!H145)</f>
        <v>9.0500000000000007</v>
      </c>
      <c r="N145" s="29">
        <f>SUM('F4.2'!T145:V145)</f>
        <v>2.7935458879999997</v>
      </c>
      <c r="O145" s="32"/>
      <c r="P145" s="142">
        <f t="shared" si="7"/>
        <v>6.256454112000001</v>
      </c>
      <c r="Q145" s="32"/>
      <c r="R145" s="32"/>
      <c r="S145" s="29">
        <f t="shared" si="8"/>
        <v>6.256454112000001</v>
      </c>
    </row>
    <row r="146" spans="1:19" ht="31.5" x14ac:dyDescent="0.25">
      <c r="A146" s="312">
        <f>'F4.2'!A146</f>
        <v>0</v>
      </c>
      <c r="B146" s="339" t="str">
        <f>'F4.2'!B146</f>
        <v>IDC</v>
      </c>
      <c r="C146" s="9" t="str">
        <f>'F4.2'!C146</f>
        <v>IDC</v>
      </c>
      <c r="D146" s="31" t="str">
        <f>'F4.2'!D146</f>
        <v>MERC/CAPEX/2024-2025/MSPGCL/0251</v>
      </c>
      <c r="E146" s="65">
        <f>IF('F4.2'!F146=0,"-",'F4.2'!F146)</f>
        <v>45400</v>
      </c>
      <c r="F146" s="32"/>
      <c r="G146" s="89">
        <f t="shared" si="6"/>
        <v>45400</v>
      </c>
      <c r="H146" s="134"/>
      <c r="I146" s="89" t="str">
        <f>IF('F4.2'!L146=0,"-",'F4.2'!L146)</f>
        <v>-</v>
      </c>
      <c r="J146" s="65" t="str">
        <f>IF('F4.2'!M146=0,"-",'F4.2'!M146)</f>
        <v>-</v>
      </c>
      <c r="K146" s="134"/>
      <c r="L146" s="65" t="str">
        <f>IF('F4.2'!N146=0,"-",'F4.2'!N146)</f>
        <v>-</v>
      </c>
      <c r="M146" s="30">
        <f>IF(C146="DPR",0,'F4.2'!H146)</f>
        <v>2.34</v>
      </c>
      <c r="N146" s="29">
        <f>SUM('F4.2'!T146:V146)</f>
        <v>0</v>
      </c>
      <c r="O146" s="32"/>
      <c r="P146" s="142">
        <f t="shared" si="7"/>
        <v>2.34</v>
      </c>
      <c r="Q146" s="32"/>
      <c r="R146" s="32"/>
      <c r="S146" s="29">
        <f t="shared" si="8"/>
        <v>2.34</v>
      </c>
    </row>
    <row r="147" spans="1:19" ht="47.25" x14ac:dyDescent="0.25">
      <c r="A147" s="312" t="str">
        <f>'F4.2'!A147</f>
        <v>HO
DPR 13</v>
      </c>
      <c r="B147" s="313" t="str">
        <f>'F4.2'!B147</f>
        <v>Construction of new Administrative Building for Mahagenco at Vidyut Bhawan, Katol Road, Nagpur</v>
      </c>
      <c r="C147" s="27" t="str">
        <f>'F4.2'!C147</f>
        <v>DPR</v>
      </c>
      <c r="D147" s="27" t="str">
        <f>'F4.2'!D147</f>
        <v>MERC/CAPEX/2021-2022/MSPGCL/063</v>
      </c>
      <c r="E147" s="89">
        <f>IF('F4.2'!F147=0,"-",'F4.2'!F147)</f>
        <v>44604</v>
      </c>
      <c r="F147" s="32"/>
      <c r="G147" s="89">
        <f t="shared" si="6"/>
        <v>44604</v>
      </c>
      <c r="H147" s="153"/>
      <c r="I147" s="89" t="str">
        <f>IF('F4.2'!L147=0,"-",'F4.2'!L147)</f>
        <v>-</v>
      </c>
      <c r="J147" s="89" t="str">
        <f>IF('F4.2'!M147=0,"-",'F4.2'!M147)</f>
        <v>-</v>
      </c>
      <c r="K147" s="153"/>
      <c r="L147" s="89" t="str">
        <f>IF('F4.2'!N147=0,"-",'F4.2'!N147)</f>
        <v>-</v>
      </c>
      <c r="M147" s="30">
        <f>IF(C147="DPR",0,'F4.2'!H147)</f>
        <v>0</v>
      </c>
      <c r="N147" s="29">
        <f>SUM('F4.2'!T147:V147)</f>
        <v>0</v>
      </c>
      <c r="O147" s="32"/>
      <c r="P147" s="142">
        <f t="shared" si="7"/>
        <v>0</v>
      </c>
      <c r="Q147" s="32"/>
      <c r="R147" s="32"/>
      <c r="S147" s="29">
        <f t="shared" si="8"/>
        <v>0</v>
      </c>
    </row>
    <row r="148" spans="1:19" ht="47.25" x14ac:dyDescent="0.25">
      <c r="A148" s="318">
        <f>'F4.2'!A148</f>
        <v>1</v>
      </c>
      <c r="B148" s="339" t="str">
        <f>'F4.2'!B148</f>
        <v>Construction of new Administrative Building for Mahagenco at Vidyut Bhawan, Katol Road, Nagpur</v>
      </c>
      <c r="C148" s="9" t="str">
        <f>'F4.2'!C148</f>
        <v>Scheme</v>
      </c>
      <c r="D148" s="31" t="str">
        <f>'F4.2'!D148</f>
        <v>MERC/CAPEX/2021-2022/MSPGCL/063</v>
      </c>
      <c r="E148" s="65">
        <f>IF('F4.2'!F148=0,"-",'F4.2'!F148)</f>
        <v>44604</v>
      </c>
      <c r="F148" s="32"/>
      <c r="G148" s="89">
        <f t="shared" si="6"/>
        <v>44604</v>
      </c>
      <c r="H148" s="134"/>
      <c r="I148" s="89" t="str">
        <f>IF('F4.2'!L148=0,"-",'F4.2'!L148)</f>
        <v>-</v>
      </c>
      <c r="J148" s="65" t="str">
        <f>IF('F4.2'!M148=0,"-",'F4.2'!M148)</f>
        <v>-</v>
      </c>
      <c r="K148" s="134"/>
      <c r="L148" s="65" t="str">
        <f>IF('F4.2'!N148=0,"-",'F4.2'!N148)</f>
        <v>-</v>
      </c>
      <c r="M148" s="30">
        <f>IF(C148="DPR",0,'F4.2'!H148)</f>
        <v>54.24</v>
      </c>
      <c r="N148" s="29">
        <f>SUM('F4.2'!T148:V148)</f>
        <v>0</v>
      </c>
      <c r="O148" s="32"/>
      <c r="P148" s="142">
        <f t="shared" si="7"/>
        <v>54.24</v>
      </c>
      <c r="Q148" s="32"/>
      <c r="R148" s="32"/>
      <c r="S148" s="29">
        <f t="shared" si="8"/>
        <v>54.24</v>
      </c>
    </row>
    <row r="149" spans="1:19" ht="31.5" x14ac:dyDescent="0.25">
      <c r="A149" s="321">
        <f>'F4.2'!A149</f>
        <v>0</v>
      </c>
      <c r="B149" s="322" t="str">
        <f>'F4.2'!B149</f>
        <v>IDC</v>
      </c>
      <c r="C149" s="9" t="str">
        <f>'F4.2'!C149</f>
        <v>IDC</v>
      </c>
      <c r="D149" s="31" t="str">
        <f>'F4.2'!D149</f>
        <v>MERC/CAPEX/2021-2022/MSPGCL/063</v>
      </c>
      <c r="E149" s="65">
        <f>IF('F4.2'!F149=0,"-",'F4.2'!F149)</f>
        <v>44604</v>
      </c>
      <c r="F149" s="32"/>
      <c r="G149" s="89">
        <f t="shared" si="6"/>
        <v>44604</v>
      </c>
      <c r="H149" s="134"/>
      <c r="I149" s="89" t="str">
        <f>IF('F4.2'!L149=0,"-",'F4.2'!L149)</f>
        <v>-</v>
      </c>
      <c r="J149" s="65" t="str">
        <f>IF('F4.2'!M149=0,"-",'F4.2'!M149)</f>
        <v>-</v>
      </c>
      <c r="K149" s="134"/>
      <c r="L149" s="65" t="str">
        <f>IF('F4.2'!N149=0,"-",'F4.2'!N149)</f>
        <v>-</v>
      </c>
      <c r="M149" s="30">
        <f>IF(C149="DPR",0,'F4.2'!H149)</f>
        <v>2.76</v>
      </c>
      <c r="N149" s="29">
        <f>SUM('F4.2'!T149:V149)</f>
        <v>0</v>
      </c>
      <c r="O149" s="32"/>
      <c r="P149" s="142">
        <f t="shared" si="7"/>
        <v>2.76</v>
      </c>
      <c r="Q149" s="32"/>
      <c r="R149" s="32"/>
      <c r="S149" s="29">
        <f t="shared" si="8"/>
        <v>2.76</v>
      </c>
    </row>
    <row r="150" spans="1:19" ht="31.5" x14ac:dyDescent="0.25">
      <c r="A150" s="312" t="str">
        <f>'F4.2'!A150</f>
        <v>HO
DPR 16</v>
      </c>
      <c r="B150" s="313" t="str">
        <f>'F4.2'!B150</f>
        <v>Centralized Monitoring Solution</v>
      </c>
      <c r="C150" s="27" t="str">
        <f>'F4.2'!C150</f>
        <v>DPR</v>
      </c>
      <c r="D150" s="27" t="str">
        <f>'F4.2'!D150</f>
        <v>MERC/CAPEX/MSPGCL/2023-24/0576</v>
      </c>
      <c r="E150" s="89">
        <f>IF('F4.2'!F150=0,"-",'F4.2'!F150)</f>
        <v>45232</v>
      </c>
      <c r="F150" s="32"/>
      <c r="G150" s="89">
        <f t="shared" si="6"/>
        <v>45232</v>
      </c>
      <c r="H150" s="153"/>
      <c r="I150" s="89" t="str">
        <f>IF('F4.2'!L150=0,"-",'F4.2'!L150)</f>
        <v>-</v>
      </c>
      <c r="J150" s="89" t="str">
        <f>IF('F4.2'!M150=0,"-",'F4.2'!M150)</f>
        <v>-</v>
      </c>
      <c r="K150" s="153"/>
      <c r="L150" s="89" t="str">
        <f>IF('F4.2'!N150=0,"-",'F4.2'!N150)</f>
        <v>-</v>
      </c>
      <c r="M150" s="30">
        <f>IF(C150="DPR",0,'F4.2'!H150)</f>
        <v>0</v>
      </c>
      <c r="N150" s="29">
        <f>SUM('F4.2'!T150:V150)</f>
        <v>0</v>
      </c>
      <c r="O150" s="32"/>
      <c r="P150" s="142">
        <f t="shared" si="7"/>
        <v>0</v>
      </c>
      <c r="Q150" s="32"/>
      <c r="R150" s="32"/>
      <c r="S150" s="29">
        <f t="shared" si="8"/>
        <v>0</v>
      </c>
    </row>
    <row r="151" spans="1:19" ht="31.5" x14ac:dyDescent="0.25">
      <c r="A151" s="318">
        <f>'F4.2'!A151</f>
        <v>1</v>
      </c>
      <c r="B151" s="339" t="str">
        <f>'F4.2'!B151</f>
        <v>Centralized Monitoring Solution</v>
      </c>
      <c r="C151" s="9" t="str">
        <f>'F4.2'!C151</f>
        <v>Scheme</v>
      </c>
      <c r="D151" s="31" t="str">
        <f>'F4.2'!D151</f>
        <v>MERC/CAPEX/MSPGCL/2023-24/0576</v>
      </c>
      <c r="E151" s="65">
        <f>IF('F4.2'!F151=0,"-",'F4.2'!F151)</f>
        <v>45232</v>
      </c>
      <c r="F151" s="32"/>
      <c r="G151" s="89">
        <f t="shared" si="6"/>
        <v>45232</v>
      </c>
      <c r="H151" s="134"/>
      <c r="I151" s="89" t="str">
        <f>IF('F4.2'!L151=0,"-",'F4.2'!L151)</f>
        <v>-</v>
      </c>
      <c r="J151" s="65" t="str">
        <f>IF('F4.2'!M151=0,"-",'F4.2'!M151)</f>
        <v>-</v>
      </c>
      <c r="K151" s="134"/>
      <c r="L151" s="65" t="str">
        <f>IF('F4.2'!N151=0,"-",'F4.2'!N151)</f>
        <v>-</v>
      </c>
      <c r="M151" s="30">
        <f>IF(C151="DPR",0,'F4.2'!H151)</f>
        <v>66.009</v>
      </c>
      <c r="N151" s="29">
        <f>SUM('F4.2'!T151:V151)</f>
        <v>0</v>
      </c>
      <c r="O151" s="32"/>
      <c r="P151" s="142">
        <f t="shared" si="7"/>
        <v>66.009</v>
      </c>
      <c r="Q151" s="32"/>
      <c r="R151" s="32"/>
      <c r="S151" s="29">
        <f t="shared" si="8"/>
        <v>66.009</v>
      </c>
    </row>
    <row r="152" spans="1:19" ht="31.5" x14ac:dyDescent="0.25">
      <c r="A152" s="321">
        <f>'F4.2'!A152</f>
        <v>0</v>
      </c>
      <c r="B152" s="322" t="str">
        <f>'F4.2'!B152</f>
        <v>IDC</v>
      </c>
      <c r="C152" s="9" t="str">
        <f>'F4.2'!C152</f>
        <v>IDC</v>
      </c>
      <c r="D152" s="31" t="str">
        <f>'F4.2'!D152</f>
        <v>MERC/CAPEX/MSPGCL/2023-24/0576</v>
      </c>
      <c r="E152" s="65">
        <f>IF('F4.2'!F152=0,"-",'F4.2'!F152)</f>
        <v>45232</v>
      </c>
      <c r="F152" s="32"/>
      <c r="G152" s="89">
        <f t="shared" ref="G152:G155" si="9">E152</f>
        <v>45232</v>
      </c>
      <c r="H152" s="134"/>
      <c r="I152" s="89" t="str">
        <f>IF('F4.2'!L152=0,"-",'F4.2'!L152)</f>
        <v>-</v>
      </c>
      <c r="J152" s="65" t="str">
        <f>IF('F4.2'!M152=0,"-",'F4.2'!M152)</f>
        <v>-</v>
      </c>
      <c r="K152" s="134"/>
      <c r="L152" s="65" t="str">
        <f>IF('F4.2'!N152=0,"-",'F4.2'!N152)</f>
        <v>-</v>
      </c>
      <c r="M152" s="30">
        <f>IF(C152="DPR",0,'F4.2'!H152)</f>
        <v>3.3</v>
      </c>
      <c r="N152" s="29">
        <f>SUM('F4.2'!T152:V152)</f>
        <v>0</v>
      </c>
      <c r="O152" s="32"/>
      <c r="P152" s="142">
        <f t="shared" ref="P152:P155" si="10">M152-N152</f>
        <v>3.3</v>
      </c>
      <c r="Q152" s="32"/>
      <c r="R152" s="32"/>
      <c r="S152" s="29">
        <f t="shared" ref="S152:S155" si="11">IF(SUM(O152:R152)=0,M152-N152,SUM(O152:R152))</f>
        <v>3.3</v>
      </c>
    </row>
    <row r="153" spans="1:19" ht="110.25" x14ac:dyDescent="0.25">
      <c r="A153" s="349" t="str">
        <f>'F4.2'!A153</f>
        <v>HO
DPR-17</v>
      </c>
      <c r="B153" s="137" t="str">
        <f>'F4.2'!B153</f>
        <v>Various DPR Schemes for The work of maintaining the zero discharge condition of Pond No. 2 &amp; Pond No.3 and providing the facilities on peripheral area of Pond No.3 such as roads / bridges with lightening arrangement at Koradi TPS</v>
      </c>
      <c r="C153" s="136" t="str">
        <f>'F4.2'!C153</f>
        <v>DPR</v>
      </c>
      <c r="D153" s="136" t="str">
        <f>'F4.2'!D153</f>
        <v>MERC/CAPEX/2018-2019/1242</v>
      </c>
      <c r="E153" s="291">
        <f>IF('F4.2'!F153=0,"-",'F4.2'!F153)</f>
        <v>43365</v>
      </c>
      <c r="F153" s="371"/>
      <c r="G153" s="291">
        <f t="shared" si="9"/>
        <v>43365</v>
      </c>
      <c r="H153" s="291"/>
      <c r="I153" s="291" t="str">
        <f>IF('F4.2'!L153=0,"-",'F4.2'!L153)</f>
        <v>-</v>
      </c>
      <c r="J153" s="291" t="str">
        <f>IF('F4.2'!M153=0,"-",'F4.2'!M153)</f>
        <v>-</v>
      </c>
      <c r="K153" s="291"/>
      <c r="L153" s="291" t="str">
        <f>IF('F4.2'!N153=0,"-",'F4.2'!N153)</f>
        <v>-</v>
      </c>
      <c r="M153" s="132">
        <f>IF(C153="DPR",0,'F4.2'!H153)</f>
        <v>0</v>
      </c>
      <c r="N153" s="284">
        <f>SUM('F4.2'!T153:V153)</f>
        <v>0</v>
      </c>
      <c r="O153" s="371"/>
      <c r="P153" s="372">
        <f t="shared" si="10"/>
        <v>0</v>
      </c>
      <c r="Q153" s="371"/>
      <c r="R153" s="371"/>
      <c r="S153" s="284">
        <f t="shared" si="11"/>
        <v>0</v>
      </c>
    </row>
    <row r="154" spans="1:19" ht="47.25" x14ac:dyDescent="0.25">
      <c r="A154" s="353" t="str">
        <f>'F4.2'!A154</f>
        <v>HO
DPR 17.1</v>
      </c>
      <c r="B154" s="354" t="str">
        <f>'F4.2'!B154</f>
        <v>The work of maintaining the zero discharge condition of Pond No.2 &amp; Pond No.3 at KTPS Koradi</v>
      </c>
      <c r="C154" s="211" t="str">
        <f>'F4.2'!C154</f>
        <v>Scheme</v>
      </c>
      <c r="D154" s="130" t="str">
        <f>'F4.2'!D154</f>
        <v>MERC/CAPEX/2018-2019/1242</v>
      </c>
      <c r="E154" s="198">
        <f>IF('F4.2'!F154=0,"-",'F4.2'!F154)</f>
        <v>43365</v>
      </c>
      <c r="F154" s="371"/>
      <c r="G154" s="291">
        <f t="shared" si="9"/>
        <v>43365</v>
      </c>
      <c r="H154" s="198"/>
      <c r="I154" s="291" t="str">
        <f>IF('F4.2'!L154=0,"-",'F4.2'!L154)</f>
        <v>-</v>
      </c>
      <c r="J154" s="198" t="str">
        <f>IF('F4.2'!M154=0,"-",'F4.2'!M154)</f>
        <v>-</v>
      </c>
      <c r="K154" s="198"/>
      <c r="L154" s="198" t="str">
        <f>IF('F4.2'!N154=0,"-",'F4.2'!N154)</f>
        <v>-</v>
      </c>
      <c r="M154" s="132">
        <f>IF(C154="DPR",0,'F4.2'!H154)</f>
        <v>4.2067621104799997</v>
      </c>
      <c r="N154" s="284">
        <f>SUM('F4.2'!T154:V154)</f>
        <v>0</v>
      </c>
      <c r="O154" s="371"/>
      <c r="P154" s="372">
        <f t="shared" si="10"/>
        <v>4.2067621104799997</v>
      </c>
      <c r="Q154" s="371"/>
      <c r="R154" s="371"/>
      <c r="S154" s="284">
        <f t="shared" si="11"/>
        <v>4.2067621104799997</v>
      </c>
    </row>
    <row r="155" spans="1:19" ht="63" x14ac:dyDescent="0.25">
      <c r="A155" s="353" t="str">
        <f>'F4.2'!A155</f>
        <v>HO
DPR 17.2</v>
      </c>
      <c r="B155" s="354" t="str">
        <f>'F4.2'!B155</f>
        <v>Providing the facilities on peripheral area of Pond No.3 such as roads / bridges with lightening arrangement at Koradi TPS</v>
      </c>
      <c r="C155" s="211" t="str">
        <f>'F4.2'!C155</f>
        <v>Scheme</v>
      </c>
      <c r="D155" s="130" t="str">
        <f>'F4.2'!D155</f>
        <v>MERC/CAPEX/2018-2019/1242</v>
      </c>
      <c r="E155" s="198">
        <f>IF('F4.2'!F155=0,"-",'F4.2'!F155)</f>
        <v>43365</v>
      </c>
      <c r="F155" s="371"/>
      <c r="G155" s="291">
        <f t="shared" si="9"/>
        <v>43365</v>
      </c>
      <c r="H155" s="198"/>
      <c r="I155" s="291" t="str">
        <f>IF('F4.2'!L155=0,"-",'F4.2'!L155)</f>
        <v>-</v>
      </c>
      <c r="J155" s="198" t="str">
        <f>IF('F4.2'!M155=0,"-",'F4.2'!M155)</f>
        <v>-</v>
      </c>
      <c r="K155" s="198"/>
      <c r="L155" s="198" t="str">
        <f>IF('F4.2'!N155=0,"-",'F4.2'!N155)</f>
        <v>-</v>
      </c>
      <c r="M155" s="132">
        <f>IF(C155="DPR",0,'F4.2'!H155)</f>
        <v>11.537545533979999</v>
      </c>
      <c r="N155" s="284">
        <f>SUM('F4.2'!T155:V155)</f>
        <v>0</v>
      </c>
      <c r="O155" s="371"/>
      <c r="P155" s="372">
        <f t="shared" si="10"/>
        <v>11.537545533979999</v>
      </c>
      <c r="Q155" s="371"/>
      <c r="R155" s="371"/>
      <c r="S155" s="284">
        <f t="shared" si="11"/>
        <v>11.537545533979999</v>
      </c>
    </row>
    <row r="156" spans="1:19" ht="141.75" x14ac:dyDescent="0.25">
      <c r="A156" s="312">
        <f>'F4.2'!A156</f>
        <v>2</v>
      </c>
      <c r="B156" s="313" t="str">
        <f>'F4.2'!B156</f>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56" s="9">
        <f>'F4.2'!C156</f>
        <v>0</v>
      </c>
      <c r="D156" s="31" t="str">
        <f>'F4.2'!D156</f>
        <v>MERC/CAPEX/2024-2025/478</v>
      </c>
      <c r="E156" s="65">
        <f>IF('F4.2'!F156=0,"-",'F4.2'!F156)</f>
        <v>45510</v>
      </c>
      <c r="F156" s="32"/>
      <c r="G156" s="89">
        <f t="shared" ref="G156:G158" si="12">E156</f>
        <v>45510</v>
      </c>
      <c r="H156" s="134"/>
      <c r="I156" s="89" t="str">
        <f>IF('F4.2'!L156=0,"-",'F4.2'!L156)</f>
        <v>-</v>
      </c>
      <c r="J156" s="65" t="str">
        <f>IF('F4.2'!M156=0,"-",'F4.2'!M156)</f>
        <v>-</v>
      </c>
      <c r="K156" s="134"/>
      <c r="L156" s="65" t="str">
        <f>IF('F4.2'!N156=0,"-",'F4.2'!N156)</f>
        <v>-</v>
      </c>
      <c r="M156" s="30">
        <f>IF(C156="DPR",0,'F4.2'!H156)</f>
        <v>33.76</v>
      </c>
      <c r="N156" s="29">
        <f>SUM('F4.2'!T156:V156)</f>
        <v>0</v>
      </c>
      <c r="O156" s="32"/>
      <c r="P156" s="142">
        <f t="shared" ref="P156:P158" si="13">M156-N156</f>
        <v>33.76</v>
      </c>
      <c r="Q156" s="32"/>
      <c r="R156" s="32"/>
      <c r="S156" s="29">
        <f t="shared" ref="S156:S158" si="14">IF(SUM(O156:R156)=0,M156-N156,SUM(O156:R156))</f>
        <v>33.76</v>
      </c>
    </row>
    <row r="157" spans="1:19" ht="45" x14ac:dyDescent="0.25">
      <c r="A157" s="318">
        <f>'F4.2'!A157</f>
        <v>2.7</v>
      </c>
      <c r="B157" s="358" t="str">
        <f>'F4.2'!B157</f>
        <v>Up-gradation of Generator Protections Relays in Unit 1 to 4 of 210 MW Khaperkheda TPS.</v>
      </c>
      <c r="C157" s="9">
        <f>'F4.2'!C157</f>
        <v>0</v>
      </c>
      <c r="D157" s="31" t="str">
        <f>'F4.2'!D157</f>
        <v>MERC/CAPEX/2024-2025/478</v>
      </c>
      <c r="E157" s="65">
        <f>IF('F4.2'!F157=0,"-",'F4.2'!F157)</f>
        <v>45510</v>
      </c>
      <c r="F157" s="32"/>
      <c r="G157" s="89">
        <f t="shared" si="12"/>
        <v>45510</v>
      </c>
      <c r="H157" s="134"/>
      <c r="I157" s="89" t="str">
        <f>IF('F4.2'!L157=0,"-",'F4.2'!L157)</f>
        <v>-</v>
      </c>
      <c r="J157" s="65" t="str">
        <f>IF('F4.2'!M157=0,"-",'F4.2'!M157)</f>
        <v>-</v>
      </c>
      <c r="K157" s="134"/>
      <c r="L157" s="65" t="str">
        <f>IF('F4.2'!N157=0,"-",'F4.2'!N157)</f>
        <v>-</v>
      </c>
      <c r="M157" s="30">
        <f>IF(C157="DPR",0,'F4.2'!H157)</f>
        <v>8.31</v>
      </c>
      <c r="N157" s="29">
        <f>SUM('F4.2'!T157:V157)</f>
        <v>0</v>
      </c>
      <c r="O157" s="32"/>
      <c r="P157" s="142">
        <f t="shared" si="13"/>
        <v>8.31</v>
      </c>
      <c r="Q157" s="32"/>
      <c r="R157" s="32"/>
      <c r="S157" s="29">
        <f t="shared" si="14"/>
        <v>8.31</v>
      </c>
    </row>
    <row r="158" spans="1:19" ht="15.75" x14ac:dyDescent="0.25">
      <c r="A158" s="318">
        <f>'F4.2'!A158</f>
        <v>0</v>
      </c>
      <c r="B158" s="360" t="str">
        <f>'F4.2'!B158</f>
        <v>IDC</v>
      </c>
      <c r="C158" s="9">
        <f>'F4.2'!C158</f>
        <v>0</v>
      </c>
      <c r="D158" s="31" t="str">
        <f>'F4.2'!D158</f>
        <v>MERC/CAPEX/2024-2025/478</v>
      </c>
      <c r="E158" s="65" t="str">
        <f>IF('F4.2'!F158=0,"-",'F4.2'!F158)</f>
        <v>-</v>
      </c>
      <c r="F158" s="32"/>
      <c r="G158" s="89" t="str">
        <f t="shared" si="12"/>
        <v>-</v>
      </c>
      <c r="H158" s="134"/>
      <c r="I158" s="89" t="str">
        <f>IF('F4.2'!L158=0,"-",'F4.2'!L158)</f>
        <v>-</v>
      </c>
      <c r="J158" s="65" t="str">
        <f>IF('F4.2'!M158=0,"-",'F4.2'!M158)</f>
        <v>-</v>
      </c>
      <c r="K158" s="134"/>
      <c r="L158" s="65" t="str">
        <f>IF('F4.2'!N158=0,"-",'F4.2'!N158)</f>
        <v>-</v>
      </c>
      <c r="M158" s="30">
        <f>IF(C158="DPR",0,'F4.2'!H158)</f>
        <v>0.86</v>
      </c>
      <c r="N158" s="29">
        <f>SUM('F4.2'!T158:V158)</f>
        <v>0</v>
      </c>
      <c r="O158" s="32"/>
      <c r="P158" s="142">
        <f t="shared" si="13"/>
        <v>0.86</v>
      </c>
      <c r="Q158" s="32"/>
      <c r="R158" s="32"/>
      <c r="S158" s="29">
        <f t="shared" si="14"/>
        <v>0.86</v>
      </c>
    </row>
  </sheetData>
  <mergeCells count="18">
    <mergeCell ref="F4:F6"/>
    <mergeCell ref="J4:L4"/>
    <mergeCell ref="M4:S4"/>
    <mergeCell ref="G5:G6"/>
    <mergeCell ref="H5:H6"/>
    <mergeCell ref="I5:I6"/>
    <mergeCell ref="J5:J6"/>
    <mergeCell ref="K5:K6"/>
    <mergeCell ref="L5:L6"/>
    <mergeCell ref="M5:M6"/>
    <mergeCell ref="N5:N6"/>
    <mergeCell ref="G4:I4"/>
    <mergeCell ref="O5:S5"/>
    <mergeCell ref="A4:A6"/>
    <mergeCell ref="B4:B6"/>
    <mergeCell ref="C4:C6"/>
    <mergeCell ref="D4:D6"/>
    <mergeCell ref="E4:E6"/>
  </mergeCells>
  <conditionalFormatting sqref="D10:D62 D80:D114 E117:E120 H118:H120 J118:L120">
    <cfRule type="containsText" dxfId="407" priority="1296" operator="containsText" text="DPR not submitted">
      <formula>NOT(ISERROR(SEARCH("DPR not submitted",D10)))</formula>
    </cfRule>
    <cfRule type="containsText" dxfId="406" priority="1297" operator="containsText" text="Yet to be approved">
      <formula>NOT(ISERROR(SEARCH("Yet to be approved",D10)))</formula>
    </cfRule>
  </conditionalFormatting>
  <conditionalFormatting sqref="D65:D77">
    <cfRule type="containsText" dxfId="405" priority="1257" operator="containsText" text="Yet to be approved">
      <formula>NOT(ISERROR(SEARCH("Yet to be approved",D65)))</formula>
    </cfRule>
    <cfRule type="containsText" dxfId="404" priority="1256" operator="containsText" text="DPR not submitted">
      <formula>NOT(ISERROR(SEARCH("DPR not submitted",D65)))</formula>
    </cfRule>
  </conditionalFormatting>
  <conditionalFormatting sqref="D116:D158">
    <cfRule type="containsText" dxfId="403" priority="2" operator="containsText" text="Yet to be approved">
      <formula>NOT(ISERROR(SEARCH("Yet to be approved",D116)))</formula>
    </cfRule>
    <cfRule type="containsText" dxfId="402" priority="1" operator="containsText" text="DPR not submitted">
      <formula>NOT(ISERROR(SEARCH("DPR not submitted",D116)))</formula>
    </cfRule>
  </conditionalFormatting>
  <conditionalFormatting sqref="D63:E64 G63:L64 D78:E79 G78:L79">
    <cfRule type="containsText" dxfId="401" priority="205" operator="containsText" text="Yet to be approved">
      <formula>NOT(ISERROR(SEARCH("Yet to be approved",D63)))</formula>
    </cfRule>
    <cfRule type="containsText" dxfId="400" priority="204" operator="containsText" text="DPR not submitted">
      <formula>NOT(ISERROR(SEARCH("DPR not submitted",D63)))</formula>
    </cfRule>
  </conditionalFormatting>
  <conditionalFormatting sqref="D115:E115">
    <cfRule type="containsText" dxfId="399" priority="1156" operator="containsText" text="DPR not submitted">
      <formula>NOT(ISERROR(SEARCH("DPR not submitted",D115)))</formula>
    </cfRule>
    <cfRule type="containsText" dxfId="398" priority="1157" operator="containsText" text="Yet to be approved">
      <formula>NOT(ISERROR(SEARCH("Yet to be approved",D115)))</formula>
    </cfRule>
  </conditionalFormatting>
  <conditionalFormatting sqref="E11:E14">
    <cfRule type="containsText" dxfId="397" priority="1347" operator="containsText" text="Yet to be approved">
      <formula>NOT(ISERROR(SEARCH("Yet to be approved",E11)))</formula>
    </cfRule>
    <cfRule type="containsText" dxfId="396" priority="1346" operator="containsText" text="DPR not submitted">
      <formula>NOT(ISERROR(SEARCH("DPR not submitted",E11)))</formula>
    </cfRule>
  </conditionalFormatting>
  <conditionalFormatting sqref="E16:E17">
    <cfRule type="containsText" dxfId="395" priority="1342" operator="containsText" text="DPR not submitted">
      <formula>NOT(ISERROR(SEARCH("DPR not submitted",E16)))</formula>
    </cfRule>
    <cfRule type="containsText" dxfId="394" priority="1343" operator="containsText" text="Yet to be approved">
      <formula>NOT(ISERROR(SEARCH("Yet to be approved",E16)))</formula>
    </cfRule>
  </conditionalFormatting>
  <conditionalFormatting sqref="E19">
    <cfRule type="containsText" dxfId="393" priority="1338" operator="containsText" text="DPR not submitted">
      <formula>NOT(ISERROR(SEARCH("DPR not submitted",E19)))</formula>
    </cfRule>
    <cfRule type="containsText" dxfId="392" priority="1339" operator="containsText" text="Yet to be approved">
      <formula>NOT(ISERROR(SEARCH("Yet to be approved",E19)))</formula>
    </cfRule>
  </conditionalFormatting>
  <conditionalFormatting sqref="E21:E23">
    <cfRule type="containsText" dxfId="391" priority="1335" operator="containsText" text="Yet to be approved">
      <formula>NOT(ISERROR(SEARCH("Yet to be approved",E21)))</formula>
    </cfRule>
    <cfRule type="containsText" dxfId="390" priority="1334" operator="containsText" text="DPR not submitted">
      <formula>NOT(ISERROR(SEARCH("DPR not submitted",E21)))</formula>
    </cfRule>
  </conditionalFormatting>
  <conditionalFormatting sqref="E25:E27">
    <cfRule type="containsText" dxfId="389" priority="1331" operator="containsText" text="Yet to be approved">
      <formula>NOT(ISERROR(SEARCH("Yet to be approved",E25)))</formula>
    </cfRule>
    <cfRule type="containsText" dxfId="388" priority="1330" operator="containsText" text="DPR not submitted">
      <formula>NOT(ISERROR(SEARCH("DPR not submitted",E25)))</formula>
    </cfRule>
  </conditionalFormatting>
  <conditionalFormatting sqref="E29">
    <cfRule type="containsText" dxfId="387" priority="1327" operator="containsText" text="Yet to be approved">
      <formula>NOT(ISERROR(SEARCH("Yet to be approved",E29)))</formula>
    </cfRule>
    <cfRule type="containsText" dxfId="386" priority="1326" operator="containsText" text="DPR not submitted">
      <formula>NOT(ISERROR(SEARCH("DPR not submitted",E29)))</formula>
    </cfRule>
  </conditionalFormatting>
  <conditionalFormatting sqref="E31:E34">
    <cfRule type="containsText" dxfId="385" priority="1323" operator="containsText" text="Yet to be approved">
      <formula>NOT(ISERROR(SEARCH("Yet to be approved",E31)))</formula>
    </cfRule>
    <cfRule type="containsText" dxfId="384" priority="1322" operator="containsText" text="DPR not submitted">
      <formula>NOT(ISERROR(SEARCH("DPR not submitted",E31)))</formula>
    </cfRule>
  </conditionalFormatting>
  <conditionalFormatting sqref="E36:E38">
    <cfRule type="containsText" dxfId="383" priority="1319" operator="containsText" text="Yet to be approved">
      <formula>NOT(ISERROR(SEARCH("Yet to be approved",E36)))</formula>
    </cfRule>
    <cfRule type="containsText" dxfId="382" priority="1318" operator="containsText" text="DPR not submitted">
      <formula>NOT(ISERROR(SEARCH("DPR not submitted",E36)))</formula>
    </cfRule>
  </conditionalFormatting>
  <conditionalFormatting sqref="E40:E43">
    <cfRule type="containsText" dxfId="381" priority="1315" operator="containsText" text="Yet to be approved">
      <formula>NOT(ISERROR(SEARCH("Yet to be approved",E40)))</formula>
    </cfRule>
    <cfRule type="containsText" dxfId="380" priority="1314" operator="containsText" text="DPR not submitted">
      <formula>NOT(ISERROR(SEARCH("DPR not submitted",E40)))</formula>
    </cfRule>
  </conditionalFormatting>
  <conditionalFormatting sqref="E45:E52">
    <cfRule type="containsText" dxfId="379" priority="1311" operator="containsText" text="Yet to be approved">
      <formula>NOT(ISERROR(SEARCH("Yet to be approved",E45)))</formula>
    </cfRule>
    <cfRule type="containsText" dxfId="378" priority="1310" operator="containsText" text="DPR not submitted">
      <formula>NOT(ISERROR(SEARCH("DPR not submitted",E45)))</formula>
    </cfRule>
  </conditionalFormatting>
  <conditionalFormatting sqref="E54">
    <cfRule type="containsText" dxfId="377" priority="1306" operator="containsText" text="DPR not submitted">
      <formula>NOT(ISERROR(SEARCH("DPR not submitted",E54)))</formula>
    </cfRule>
    <cfRule type="containsText" dxfId="376" priority="1307" operator="containsText" text="Yet to be approved">
      <formula>NOT(ISERROR(SEARCH("Yet to be approved",E54)))</formula>
    </cfRule>
  </conditionalFormatting>
  <conditionalFormatting sqref="E56:E61">
    <cfRule type="containsText" dxfId="375" priority="1299" operator="containsText" text="Yet to be approved">
      <formula>NOT(ISERROR(SEARCH("Yet to be approved",E56)))</formula>
    </cfRule>
    <cfRule type="containsText" dxfId="374" priority="1298" operator="containsText" text="DPR not submitted">
      <formula>NOT(ISERROR(SEARCH("DPR not submitted",E56)))</formula>
    </cfRule>
  </conditionalFormatting>
  <conditionalFormatting sqref="E66:E68">
    <cfRule type="containsText" dxfId="373" priority="1266" operator="containsText" text="DPR not submitted">
      <formula>NOT(ISERROR(SEARCH("DPR not submitted",E66)))</formula>
    </cfRule>
    <cfRule type="containsText" dxfId="372" priority="1267" operator="containsText" text="Yet to be approved">
      <formula>NOT(ISERROR(SEARCH("Yet to be approved",E66)))</formula>
    </cfRule>
  </conditionalFormatting>
  <conditionalFormatting sqref="E70:E71">
    <cfRule type="containsText" dxfId="371" priority="1263" operator="containsText" text="Yet to be approved">
      <formula>NOT(ISERROR(SEARCH("Yet to be approved",E70)))</formula>
    </cfRule>
    <cfRule type="containsText" dxfId="370" priority="1262" operator="containsText" text="DPR not submitted">
      <formula>NOT(ISERROR(SEARCH("DPR not submitted",E70)))</formula>
    </cfRule>
  </conditionalFormatting>
  <conditionalFormatting sqref="E73:E76">
    <cfRule type="containsText" dxfId="369" priority="1258" operator="containsText" text="DPR not submitted">
      <formula>NOT(ISERROR(SEARCH("DPR not submitted",E73)))</formula>
    </cfRule>
    <cfRule type="containsText" dxfId="368" priority="1259" operator="containsText" text="Yet to be approved">
      <formula>NOT(ISERROR(SEARCH("Yet to be approved",E73)))</formula>
    </cfRule>
  </conditionalFormatting>
  <conditionalFormatting sqref="E81:E83">
    <cfRule type="containsText" dxfId="367" priority="1250" operator="containsText" text="DPR not submitted">
      <formula>NOT(ISERROR(SEARCH("DPR not submitted",E81)))</formula>
    </cfRule>
    <cfRule type="containsText" dxfId="366" priority="1251" operator="containsText" text="Yet to be approved">
      <formula>NOT(ISERROR(SEARCH("Yet to be approved",E81)))</formula>
    </cfRule>
  </conditionalFormatting>
  <conditionalFormatting sqref="E85:E87">
    <cfRule type="containsText" dxfId="365" priority="1246" operator="containsText" text="DPR not submitted">
      <formula>NOT(ISERROR(SEARCH("DPR not submitted",E85)))</formula>
    </cfRule>
    <cfRule type="containsText" dxfId="364" priority="1247" operator="containsText" text="Yet to be approved">
      <formula>NOT(ISERROR(SEARCH("Yet to be approved",E85)))</formula>
    </cfRule>
  </conditionalFormatting>
  <conditionalFormatting sqref="E89:E91">
    <cfRule type="containsText" dxfId="363" priority="1238" operator="containsText" text="DPR not submitted">
      <formula>NOT(ISERROR(SEARCH("DPR not submitted",E89)))</formula>
    </cfRule>
    <cfRule type="containsText" dxfId="362" priority="1239" operator="containsText" text="Yet to be approved">
      <formula>NOT(ISERROR(SEARCH("Yet to be approved",E89)))</formula>
    </cfRule>
  </conditionalFormatting>
  <conditionalFormatting sqref="E93:E94">
    <cfRule type="containsText" dxfId="361" priority="1234" operator="containsText" text="DPR not submitted">
      <formula>NOT(ISERROR(SEARCH("DPR not submitted",E93)))</formula>
    </cfRule>
    <cfRule type="containsText" dxfId="360" priority="1235" operator="containsText" text="Yet to be approved">
      <formula>NOT(ISERROR(SEARCH("Yet to be approved",E93)))</formula>
    </cfRule>
  </conditionalFormatting>
  <conditionalFormatting sqref="E96:E97">
    <cfRule type="containsText" dxfId="359" priority="1175" operator="containsText" text="Yet to be approved">
      <formula>NOT(ISERROR(SEARCH("Yet to be approved",E96)))</formula>
    </cfRule>
    <cfRule type="containsText" dxfId="358" priority="1174" operator="containsText" text="DPR not submitted">
      <formula>NOT(ISERROR(SEARCH("DPR not submitted",E96)))</formula>
    </cfRule>
  </conditionalFormatting>
  <conditionalFormatting sqref="E99:E100">
    <cfRule type="containsText" dxfId="357" priority="1171" operator="containsText" text="Yet to be approved">
      <formula>NOT(ISERROR(SEARCH("Yet to be approved",E99)))</formula>
    </cfRule>
    <cfRule type="containsText" dxfId="356" priority="1170" operator="containsText" text="DPR not submitted">
      <formula>NOT(ISERROR(SEARCH("DPR not submitted",E99)))</formula>
    </cfRule>
  </conditionalFormatting>
  <conditionalFormatting sqref="E102">
    <cfRule type="containsText" dxfId="355" priority="1167" operator="containsText" text="Yet to be approved">
      <formula>NOT(ISERROR(SEARCH("Yet to be approved",E102)))</formula>
    </cfRule>
    <cfRule type="containsText" dxfId="354" priority="1166" operator="containsText" text="DPR not submitted">
      <formula>NOT(ISERROR(SEARCH("DPR not submitted",E102)))</formula>
    </cfRule>
  </conditionalFormatting>
  <conditionalFormatting sqref="E104">
    <cfRule type="containsText" dxfId="353" priority="1162" operator="containsText" text="DPR not submitted">
      <formula>NOT(ISERROR(SEARCH("DPR not submitted",E104)))</formula>
    </cfRule>
    <cfRule type="containsText" dxfId="352" priority="1163" operator="containsText" text="Yet to be approved">
      <formula>NOT(ISERROR(SEARCH("Yet to be approved",E104)))</formula>
    </cfRule>
  </conditionalFormatting>
  <conditionalFormatting sqref="E106:E108">
    <cfRule type="containsText" dxfId="351" priority="1159" operator="containsText" text="Yet to be approved">
      <formula>NOT(ISERROR(SEARCH("Yet to be approved",E106)))</formula>
    </cfRule>
    <cfRule type="containsText" dxfId="350" priority="1158" operator="containsText" text="DPR not submitted">
      <formula>NOT(ISERROR(SEARCH("DPR not submitted",E106)))</formula>
    </cfRule>
  </conditionalFormatting>
  <conditionalFormatting sqref="E110">
    <cfRule type="containsText" dxfId="349" priority="196" operator="containsText" text="DPR not submitted">
      <formula>NOT(ISERROR(SEARCH("DPR not submitted",E110)))</formula>
    </cfRule>
    <cfRule type="containsText" dxfId="348" priority="197" operator="containsText" text="Yet to be approved">
      <formula>NOT(ISERROR(SEARCH("Yet to be approved",E110)))</formula>
    </cfRule>
  </conditionalFormatting>
  <conditionalFormatting sqref="E112">
    <cfRule type="containsText" dxfId="347" priority="174" operator="containsText" text="DPR not submitted">
      <formula>NOT(ISERROR(SEARCH("DPR not submitted",E112)))</formula>
    </cfRule>
    <cfRule type="containsText" dxfId="346" priority="175" operator="containsText" text="Yet to be approved">
      <formula>NOT(ISERROR(SEARCH("Yet to be approved",E112)))</formula>
    </cfRule>
  </conditionalFormatting>
  <conditionalFormatting sqref="E114">
    <cfRule type="containsText" dxfId="345" priority="158" operator="containsText" text="DPR not submitted">
      <formula>NOT(ISERROR(SEARCH("DPR not submitted",E114)))</formula>
    </cfRule>
    <cfRule type="containsText" dxfId="344" priority="159" operator="containsText" text="Yet to be approved">
      <formula>NOT(ISERROR(SEARCH("Yet to be approved",E114)))</formula>
    </cfRule>
  </conditionalFormatting>
  <conditionalFormatting sqref="E123">
    <cfRule type="containsText" dxfId="343" priority="103" operator="containsText" text="DPR not submitted">
      <formula>NOT(ISERROR(SEARCH("DPR not submitted",E123)))</formula>
    </cfRule>
    <cfRule type="containsText" dxfId="342" priority="104" operator="containsText" text="Yet to be approved">
      <formula>NOT(ISERROR(SEARCH("Yet to be approved",E123)))</formula>
    </cfRule>
  </conditionalFormatting>
  <conditionalFormatting sqref="E128">
    <cfRule type="containsText" dxfId="341" priority="91" operator="containsText" text="Yet to be approved">
      <formula>NOT(ISERROR(SEARCH("Yet to be approved",E128)))</formula>
    </cfRule>
    <cfRule type="containsText" dxfId="340" priority="90" operator="containsText" text="DPR not submitted">
      <formula>NOT(ISERROR(SEARCH("DPR not submitted",E128)))</formula>
    </cfRule>
  </conditionalFormatting>
  <conditionalFormatting sqref="E131">
    <cfRule type="containsText" dxfId="339" priority="78" operator="containsText" text="Yet to be approved">
      <formula>NOT(ISERROR(SEARCH("Yet to be approved",E131)))</formula>
    </cfRule>
    <cfRule type="containsText" dxfId="338" priority="77" operator="containsText" text="DPR not submitted">
      <formula>NOT(ISERROR(SEARCH("DPR not submitted",E131)))</formula>
    </cfRule>
  </conditionalFormatting>
  <conditionalFormatting sqref="E134">
    <cfRule type="containsText" dxfId="337" priority="64" operator="containsText" text="DPR not submitted">
      <formula>NOT(ISERROR(SEARCH("DPR not submitted",E134)))</formula>
    </cfRule>
    <cfRule type="containsText" dxfId="336" priority="65" operator="containsText" text="Yet to be approved">
      <formula>NOT(ISERROR(SEARCH("Yet to be approved",E134)))</formula>
    </cfRule>
  </conditionalFormatting>
  <conditionalFormatting sqref="E140">
    <cfRule type="containsText" dxfId="335" priority="51" operator="containsText" text="DPR not submitted">
      <formula>NOT(ISERROR(SEARCH("DPR not submitted",E140)))</formula>
    </cfRule>
    <cfRule type="containsText" dxfId="334" priority="52" operator="containsText" text="Yet to be approved">
      <formula>NOT(ISERROR(SEARCH("Yet to be approved",E140)))</formula>
    </cfRule>
  </conditionalFormatting>
  <conditionalFormatting sqref="E147">
    <cfRule type="containsText" dxfId="333" priority="38" operator="containsText" text="DPR not submitted">
      <formula>NOT(ISERROR(SEARCH("DPR not submitted",E147)))</formula>
    </cfRule>
    <cfRule type="containsText" dxfId="332" priority="39" operator="containsText" text="Yet to be approved">
      <formula>NOT(ISERROR(SEARCH("Yet to be approved",E147)))</formula>
    </cfRule>
  </conditionalFormatting>
  <conditionalFormatting sqref="E150">
    <cfRule type="containsText" dxfId="331" priority="26" operator="containsText" text="Yet to be approved">
      <formula>NOT(ISERROR(SEARCH("Yet to be approved",E150)))</formula>
    </cfRule>
    <cfRule type="containsText" dxfId="330" priority="25" operator="containsText" text="DPR not submitted">
      <formula>NOT(ISERROR(SEARCH("DPR not submitted",E150)))</formula>
    </cfRule>
  </conditionalFormatting>
  <conditionalFormatting sqref="E153">
    <cfRule type="containsText" dxfId="329" priority="12" operator="containsText" text="DPR not submitted">
      <formula>NOT(ISERROR(SEARCH("DPR not submitted",E153)))</formula>
    </cfRule>
    <cfRule type="containsText" dxfId="328" priority="13" operator="containsText" text="Yet to be approved">
      <formula>NOT(ISERROR(SEARCH("Yet to be approved",E153)))</formula>
    </cfRule>
  </conditionalFormatting>
  <conditionalFormatting sqref="G118:G158">
    <cfRule type="containsText" dxfId="327" priority="11" operator="containsText" text="Yet to be approved">
      <formula>NOT(ISERROR(SEARCH("Yet to be approved",G118)))</formula>
    </cfRule>
    <cfRule type="containsText" dxfId="326" priority="10" operator="containsText" text="DPR not submitted">
      <formula>NOT(ISERROR(SEARCH("DPR not submitted",G118)))</formula>
    </cfRule>
  </conditionalFormatting>
  <conditionalFormatting sqref="G11:L14">
    <cfRule type="containsText" dxfId="325" priority="325" operator="containsText" text="Yet to be approved">
      <formula>NOT(ISERROR(SEARCH("Yet to be approved",G11)))</formula>
    </cfRule>
    <cfRule type="containsText" dxfId="324" priority="324" operator="containsText" text="DPR not submitted">
      <formula>NOT(ISERROR(SEARCH("DPR not submitted",G11)))</formula>
    </cfRule>
  </conditionalFormatting>
  <conditionalFormatting sqref="G16:L17">
    <cfRule type="containsText" dxfId="323" priority="323" operator="containsText" text="Yet to be approved">
      <formula>NOT(ISERROR(SEARCH("Yet to be approved",G16)))</formula>
    </cfRule>
    <cfRule type="containsText" dxfId="322" priority="322" operator="containsText" text="DPR not submitted">
      <formula>NOT(ISERROR(SEARCH("DPR not submitted",G16)))</formula>
    </cfRule>
  </conditionalFormatting>
  <conditionalFormatting sqref="G19:L19">
    <cfRule type="containsText" dxfId="321" priority="320" operator="containsText" text="DPR not submitted">
      <formula>NOT(ISERROR(SEARCH("DPR not submitted",G19)))</formula>
    </cfRule>
    <cfRule type="containsText" dxfId="320" priority="321" operator="containsText" text="Yet to be approved">
      <formula>NOT(ISERROR(SEARCH("Yet to be approved",G19)))</formula>
    </cfRule>
  </conditionalFormatting>
  <conditionalFormatting sqref="G21:L23">
    <cfRule type="containsText" dxfId="319" priority="318" operator="containsText" text="DPR not submitted">
      <formula>NOT(ISERROR(SEARCH("DPR not submitted",G21)))</formula>
    </cfRule>
    <cfRule type="containsText" dxfId="318" priority="319" operator="containsText" text="Yet to be approved">
      <formula>NOT(ISERROR(SEARCH("Yet to be approved",G21)))</formula>
    </cfRule>
  </conditionalFormatting>
  <conditionalFormatting sqref="G25:L27">
    <cfRule type="containsText" dxfId="317" priority="316" operator="containsText" text="DPR not submitted">
      <formula>NOT(ISERROR(SEARCH("DPR not submitted",G25)))</formula>
    </cfRule>
    <cfRule type="containsText" dxfId="316" priority="317" operator="containsText" text="Yet to be approved">
      <formula>NOT(ISERROR(SEARCH("Yet to be approved",G25)))</formula>
    </cfRule>
  </conditionalFormatting>
  <conditionalFormatting sqref="G29:L29">
    <cfRule type="containsText" dxfId="315" priority="314" operator="containsText" text="DPR not submitted">
      <formula>NOT(ISERROR(SEARCH("DPR not submitted",G29)))</formula>
    </cfRule>
    <cfRule type="containsText" dxfId="314" priority="315" operator="containsText" text="Yet to be approved">
      <formula>NOT(ISERROR(SEARCH("Yet to be approved",G29)))</formula>
    </cfRule>
  </conditionalFormatting>
  <conditionalFormatting sqref="G31:L34">
    <cfRule type="containsText" dxfId="313" priority="312" operator="containsText" text="DPR not submitted">
      <formula>NOT(ISERROR(SEARCH("DPR not submitted",G31)))</formula>
    </cfRule>
    <cfRule type="containsText" dxfId="312" priority="313" operator="containsText" text="Yet to be approved">
      <formula>NOT(ISERROR(SEARCH("Yet to be approved",G31)))</formula>
    </cfRule>
  </conditionalFormatting>
  <conditionalFormatting sqref="G36:L38">
    <cfRule type="containsText" dxfId="311" priority="310" operator="containsText" text="DPR not submitted">
      <formula>NOT(ISERROR(SEARCH("DPR not submitted",G36)))</formula>
    </cfRule>
    <cfRule type="containsText" dxfId="310" priority="311" operator="containsText" text="Yet to be approved">
      <formula>NOT(ISERROR(SEARCH("Yet to be approved",G36)))</formula>
    </cfRule>
  </conditionalFormatting>
  <conditionalFormatting sqref="G40:L43">
    <cfRule type="containsText" dxfId="309" priority="308" operator="containsText" text="DPR not submitted">
      <formula>NOT(ISERROR(SEARCH("DPR not submitted",G40)))</formula>
    </cfRule>
    <cfRule type="containsText" dxfId="308" priority="309" operator="containsText" text="Yet to be approved">
      <formula>NOT(ISERROR(SEARCH("Yet to be approved",G40)))</formula>
    </cfRule>
  </conditionalFormatting>
  <conditionalFormatting sqref="G45:L52">
    <cfRule type="containsText" dxfId="307" priority="307" operator="containsText" text="Yet to be approved">
      <formula>NOT(ISERROR(SEARCH("Yet to be approved",G45)))</formula>
    </cfRule>
    <cfRule type="containsText" dxfId="306" priority="306" operator="containsText" text="DPR not submitted">
      <formula>NOT(ISERROR(SEARCH("DPR not submitted",G45)))</formula>
    </cfRule>
  </conditionalFormatting>
  <conditionalFormatting sqref="G54:L54">
    <cfRule type="containsText" dxfId="305" priority="305" operator="containsText" text="Yet to be approved">
      <formula>NOT(ISERROR(SEARCH("Yet to be approved",G54)))</formula>
    </cfRule>
    <cfRule type="containsText" dxfId="304" priority="304" operator="containsText" text="DPR not submitted">
      <formula>NOT(ISERROR(SEARCH("DPR not submitted",G54)))</formula>
    </cfRule>
  </conditionalFormatting>
  <conditionalFormatting sqref="G56:L61">
    <cfRule type="containsText" dxfId="303" priority="300" operator="containsText" text="DPR not submitted">
      <formula>NOT(ISERROR(SEARCH("DPR not submitted",G56)))</formula>
    </cfRule>
    <cfRule type="containsText" dxfId="302" priority="301" operator="containsText" text="Yet to be approved">
      <formula>NOT(ISERROR(SEARCH("Yet to be approved",G56)))</formula>
    </cfRule>
  </conditionalFormatting>
  <conditionalFormatting sqref="G66:L68">
    <cfRule type="containsText" dxfId="301" priority="284" operator="containsText" text="DPR not submitted">
      <formula>NOT(ISERROR(SEARCH("DPR not submitted",G66)))</formula>
    </cfRule>
    <cfRule type="containsText" dxfId="300" priority="285" operator="containsText" text="Yet to be approved">
      <formula>NOT(ISERROR(SEARCH("Yet to be approved",G66)))</formula>
    </cfRule>
  </conditionalFormatting>
  <conditionalFormatting sqref="G70:L71">
    <cfRule type="containsText" dxfId="299" priority="282" operator="containsText" text="DPR not submitted">
      <formula>NOT(ISERROR(SEARCH("DPR not submitted",G70)))</formula>
    </cfRule>
    <cfRule type="containsText" dxfId="298" priority="283" operator="containsText" text="Yet to be approved">
      <formula>NOT(ISERROR(SEARCH("Yet to be approved",G70)))</formula>
    </cfRule>
  </conditionalFormatting>
  <conditionalFormatting sqref="G73:L76">
    <cfRule type="containsText" dxfId="297" priority="280" operator="containsText" text="DPR not submitted">
      <formula>NOT(ISERROR(SEARCH("DPR not submitted",G73)))</formula>
    </cfRule>
    <cfRule type="containsText" dxfId="296" priority="281" operator="containsText" text="Yet to be approved">
      <formula>NOT(ISERROR(SEARCH("Yet to be approved",G73)))</formula>
    </cfRule>
  </conditionalFormatting>
  <conditionalFormatting sqref="G81:L83">
    <cfRule type="containsText" dxfId="295" priority="276" operator="containsText" text="DPR not submitted">
      <formula>NOT(ISERROR(SEARCH("DPR not submitted",G81)))</formula>
    </cfRule>
    <cfRule type="containsText" dxfId="294" priority="277" operator="containsText" text="Yet to be approved">
      <formula>NOT(ISERROR(SEARCH("Yet to be approved",G81)))</formula>
    </cfRule>
  </conditionalFormatting>
  <conditionalFormatting sqref="G85:L87">
    <cfRule type="containsText" dxfId="293" priority="275" operator="containsText" text="Yet to be approved">
      <formula>NOT(ISERROR(SEARCH("Yet to be approved",G85)))</formula>
    </cfRule>
    <cfRule type="containsText" dxfId="292" priority="274" operator="containsText" text="DPR not submitted">
      <formula>NOT(ISERROR(SEARCH("DPR not submitted",G85)))</formula>
    </cfRule>
  </conditionalFormatting>
  <conditionalFormatting sqref="G89:L91">
    <cfRule type="containsText" dxfId="291" priority="270" operator="containsText" text="DPR not submitted">
      <formula>NOT(ISERROR(SEARCH("DPR not submitted",G89)))</formula>
    </cfRule>
    <cfRule type="containsText" dxfId="290" priority="271" operator="containsText" text="Yet to be approved">
      <formula>NOT(ISERROR(SEARCH("Yet to be approved",G89)))</formula>
    </cfRule>
  </conditionalFormatting>
  <conditionalFormatting sqref="G93:L94">
    <cfRule type="containsText" dxfId="289" priority="268" operator="containsText" text="DPR not submitted">
      <formula>NOT(ISERROR(SEARCH("DPR not submitted",G93)))</formula>
    </cfRule>
    <cfRule type="containsText" dxfId="288" priority="269" operator="containsText" text="Yet to be approved">
      <formula>NOT(ISERROR(SEARCH("Yet to be approved",G93)))</formula>
    </cfRule>
  </conditionalFormatting>
  <conditionalFormatting sqref="G96:L97">
    <cfRule type="containsText" dxfId="287" priority="238" operator="containsText" text="DPR not submitted">
      <formula>NOT(ISERROR(SEARCH("DPR not submitted",G96)))</formula>
    </cfRule>
    <cfRule type="containsText" dxfId="286" priority="239" operator="containsText" text="Yet to be approved">
      <formula>NOT(ISERROR(SEARCH("Yet to be approved",G96)))</formula>
    </cfRule>
  </conditionalFormatting>
  <conditionalFormatting sqref="G99:L100">
    <cfRule type="containsText" dxfId="285" priority="236" operator="containsText" text="DPR not submitted">
      <formula>NOT(ISERROR(SEARCH("DPR not submitted",G99)))</formula>
    </cfRule>
    <cfRule type="containsText" dxfId="284" priority="237" operator="containsText" text="Yet to be approved">
      <formula>NOT(ISERROR(SEARCH("Yet to be approved",G99)))</formula>
    </cfRule>
  </conditionalFormatting>
  <conditionalFormatting sqref="G102:L102">
    <cfRule type="containsText" dxfId="283" priority="234" operator="containsText" text="DPR not submitted">
      <formula>NOT(ISERROR(SEARCH("DPR not submitted",G102)))</formula>
    </cfRule>
    <cfRule type="containsText" dxfId="282" priority="235" operator="containsText" text="Yet to be approved">
      <formula>NOT(ISERROR(SEARCH("Yet to be approved",G102)))</formula>
    </cfRule>
  </conditionalFormatting>
  <conditionalFormatting sqref="G104:L104">
    <cfRule type="containsText" dxfId="281" priority="232" operator="containsText" text="DPR not submitted">
      <formula>NOT(ISERROR(SEARCH("DPR not submitted",G104)))</formula>
    </cfRule>
    <cfRule type="containsText" dxfId="280" priority="233" operator="containsText" text="Yet to be approved">
      <formula>NOT(ISERROR(SEARCH("Yet to be approved",G104)))</formula>
    </cfRule>
  </conditionalFormatting>
  <conditionalFormatting sqref="G106:L108">
    <cfRule type="containsText" dxfId="279" priority="231" operator="containsText" text="Yet to be approved">
      <formula>NOT(ISERROR(SEARCH("Yet to be approved",G106)))</formula>
    </cfRule>
    <cfRule type="containsText" dxfId="278" priority="230" operator="containsText" text="DPR not submitted">
      <formula>NOT(ISERROR(SEARCH("DPR not submitted",G106)))</formula>
    </cfRule>
  </conditionalFormatting>
  <conditionalFormatting sqref="G110:L110">
    <cfRule type="containsText" dxfId="277" priority="182" operator="containsText" text="DPR not submitted">
      <formula>NOT(ISERROR(SEARCH("DPR not submitted",G110)))</formula>
    </cfRule>
    <cfRule type="containsText" dxfId="276" priority="183" operator="containsText" text="Yet to be approved">
      <formula>NOT(ISERROR(SEARCH("Yet to be approved",G110)))</formula>
    </cfRule>
  </conditionalFormatting>
  <conditionalFormatting sqref="G112:L112">
    <cfRule type="containsText" dxfId="275" priority="161" operator="containsText" text="Yet to be approved">
      <formula>NOT(ISERROR(SEARCH("Yet to be approved",G112)))</formula>
    </cfRule>
    <cfRule type="containsText" dxfId="274" priority="160" operator="containsText" text="DPR not submitted">
      <formula>NOT(ISERROR(SEARCH("DPR not submitted",G112)))</formula>
    </cfRule>
  </conditionalFormatting>
  <conditionalFormatting sqref="G114:L115">
    <cfRule type="containsText" dxfId="273" priority="145" operator="containsText" text="Yet to be approved">
      <formula>NOT(ISERROR(SEARCH("Yet to be approved",G114)))</formula>
    </cfRule>
    <cfRule type="containsText" dxfId="272" priority="144" operator="containsText" text="DPR not submitted">
      <formula>NOT(ISERROR(SEARCH("DPR not submitted",G114)))</formula>
    </cfRule>
  </conditionalFormatting>
  <conditionalFormatting sqref="G117:L117">
    <cfRule type="containsText" dxfId="271" priority="129" operator="containsText" text="Yet to be approved">
      <formula>NOT(ISERROR(SEARCH("Yet to be approved",G117)))</formula>
    </cfRule>
    <cfRule type="containsText" dxfId="270" priority="128" operator="containsText" text="DPR not submitted">
      <formula>NOT(ISERROR(SEARCH("DPR not submitted",G117)))</formula>
    </cfRule>
  </conditionalFormatting>
  <conditionalFormatting sqref="H123">
    <cfRule type="containsText" dxfId="269" priority="100" operator="containsText" text="Yet to be approved">
      <formula>NOT(ISERROR(SEARCH("Yet to be approved",H123)))</formula>
    </cfRule>
    <cfRule type="containsText" dxfId="268" priority="99" operator="containsText" text="DPR not submitted">
      <formula>NOT(ISERROR(SEARCH("DPR not submitted",H123)))</formula>
    </cfRule>
  </conditionalFormatting>
  <conditionalFormatting sqref="H128">
    <cfRule type="containsText" dxfId="267" priority="86" operator="containsText" text="DPR not submitted">
      <formula>NOT(ISERROR(SEARCH("DPR not submitted",H128)))</formula>
    </cfRule>
    <cfRule type="containsText" dxfId="266" priority="87" operator="containsText" text="Yet to be approved">
      <formula>NOT(ISERROR(SEARCH("Yet to be approved",H128)))</formula>
    </cfRule>
  </conditionalFormatting>
  <conditionalFormatting sqref="H131">
    <cfRule type="containsText" dxfId="265" priority="74" operator="containsText" text="Yet to be approved">
      <formula>NOT(ISERROR(SEARCH("Yet to be approved",H131)))</formula>
    </cfRule>
    <cfRule type="containsText" dxfId="264" priority="73" operator="containsText" text="DPR not submitted">
      <formula>NOT(ISERROR(SEARCH("DPR not submitted",H131)))</formula>
    </cfRule>
  </conditionalFormatting>
  <conditionalFormatting sqref="H134">
    <cfRule type="containsText" dxfId="263" priority="61" operator="containsText" text="Yet to be approved">
      <formula>NOT(ISERROR(SEARCH("Yet to be approved",H134)))</formula>
    </cfRule>
    <cfRule type="containsText" dxfId="262" priority="60" operator="containsText" text="DPR not submitted">
      <formula>NOT(ISERROR(SEARCH("DPR not submitted",H134)))</formula>
    </cfRule>
  </conditionalFormatting>
  <conditionalFormatting sqref="H140">
    <cfRule type="containsText" dxfId="261" priority="48" operator="containsText" text="Yet to be approved">
      <formula>NOT(ISERROR(SEARCH("Yet to be approved",H140)))</formula>
    </cfRule>
    <cfRule type="containsText" dxfId="260" priority="47" operator="containsText" text="DPR not submitted">
      <formula>NOT(ISERROR(SEARCH("DPR not submitted",H140)))</formula>
    </cfRule>
  </conditionalFormatting>
  <conditionalFormatting sqref="H147">
    <cfRule type="containsText" dxfId="259" priority="35" operator="containsText" text="Yet to be approved">
      <formula>NOT(ISERROR(SEARCH("Yet to be approved",H147)))</formula>
    </cfRule>
    <cfRule type="containsText" dxfId="258" priority="34" operator="containsText" text="DPR not submitted">
      <formula>NOT(ISERROR(SEARCH("DPR not submitted",H147)))</formula>
    </cfRule>
  </conditionalFormatting>
  <conditionalFormatting sqref="H150">
    <cfRule type="containsText" dxfId="257" priority="21" operator="containsText" text="DPR not submitted">
      <formula>NOT(ISERROR(SEARCH("DPR not submitted",H150)))</formula>
    </cfRule>
    <cfRule type="containsText" dxfId="256" priority="22" operator="containsText" text="Yet to be approved">
      <formula>NOT(ISERROR(SEARCH("Yet to be approved",H150)))</formula>
    </cfRule>
  </conditionalFormatting>
  <conditionalFormatting sqref="H153">
    <cfRule type="containsText" dxfId="255" priority="8" operator="containsText" text="DPR not submitted">
      <formula>NOT(ISERROR(SEARCH("DPR not submitted",H153)))</formula>
    </cfRule>
    <cfRule type="containsText" dxfId="254" priority="9" operator="containsText" text="Yet to be approved">
      <formula>NOT(ISERROR(SEARCH("Yet to be approved",H153)))</formula>
    </cfRule>
  </conditionalFormatting>
  <conditionalFormatting sqref="I118:I158">
    <cfRule type="containsText" dxfId="253" priority="7" operator="containsText" text="Yet to be approved">
      <formula>NOT(ISERROR(SEARCH("Yet to be approved",I118)))</formula>
    </cfRule>
    <cfRule type="containsText" dxfId="252" priority="6" operator="containsText" text="DPR not submitted">
      <formula>NOT(ISERROR(SEARCH("DPR not submitted",I118)))</formula>
    </cfRule>
  </conditionalFormatting>
  <conditionalFormatting sqref="J123:L123">
    <cfRule type="containsText" dxfId="251" priority="95" operator="containsText" text="DPR not submitted">
      <formula>NOT(ISERROR(SEARCH("DPR not submitted",J123)))</formula>
    </cfRule>
    <cfRule type="containsText" dxfId="250" priority="96" operator="containsText" text="Yet to be approved">
      <formula>NOT(ISERROR(SEARCH("Yet to be approved",J123)))</formula>
    </cfRule>
  </conditionalFormatting>
  <conditionalFormatting sqref="J128:L128">
    <cfRule type="containsText" dxfId="249" priority="83" operator="containsText" text="Yet to be approved">
      <formula>NOT(ISERROR(SEARCH("Yet to be approved",J128)))</formula>
    </cfRule>
    <cfRule type="containsText" dxfId="248" priority="82" operator="containsText" text="DPR not submitted">
      <formula>NOT(ISERROR(SEARCH("DPR not submitted",J128)))</formula>
    </cfRule>
  </conditionalFormatting>
  <conditionalFormatting sqref="J131:L131">
    <cfRule type="containsText" dxfId="247" priority="69" operator="containsText" text="DPR not submitted">
      <formula>NOT(ISERROR(SEARCH("DPR not submitted",J131)))</formula>
    </cfRule>
    <cfRule type="containsText" dxfId="246" priority="70" operator="containsText" text="Yet to be approved">
      <formula>NOT(ISERROR(SEARCH("Yet to be approved",J131)))</formula>
    </cfRule>
  </conditionalFormatting>
  <conditionalFormatting sqref="J134:L134">
    <cfRule type="containsText" dxfId="245" priority="57" operator="containsText" text="Yet to be approved">
      <formula>NOT(ISERROR(SEARCH("Yet to be approved",J134)))</formula>
    </cfRule>
    <cfRule type="containsText" dxfId="244" priority="56" operator="containsText" text="DPR not submitted">
      <formula>NOT(ISERROR(SEARCH("DPR not submitted",J134)))</formula>
    </cfRule>
  </conditionalFormatting>
  <conditionalFormatting sqref="J140:L140">
    <cfRule type="containsText" dxfId="243" priority="43" operator="containsText" text="DPR not submitted">
      <formula>NOT(ISERROR(SEARCH("DPR not submitted",J140)))</formula>
    </cfRule>
    <cfRule type="containsText" dxfId="242" priority="44" operator="containsText" text="Yet to be approved">
      <formula>NOT(ISERROR(SEARCH("Yet to be approved",J140)))</formula>
    </cfRule>
  </conditionalFormatting>
  <conditionalFormatting sqref="J147:L147">
    <cfRule type="containsText" dxfId="241" priority="31" operator="containsText" text="Yet to be approved">
      <formula>NOT(ISERROR(SEARCH("Yet to be approved",J147)))</formula>
    </cfRule>
    <cfRule type="containsText" dxfId="240" priority="30" operator="containsText" text="DPR not submitted">
      <formula>NOT(ISERROR(SEARCH("DPR not submitted",J147)))</formula>
    </cfRule>
  </conditionalFormatting>
  <conditionalFormatting sqref="J150:L150">
    <cfRule type="containsText" dxfId="239" priority="18" operator="containsText" text="Yet to be approved">
      <formula>NOT(ISERROR(SEARCH("Yet to be approved",J150)))</formula>
    </cfRule>
    <cfRule type="containsText" dxfId="238" priority="17" operator="containsText" text="DPR not submitted">
      <formula>NOT(ISERROR(SEARCH("DPR not submitted",J150)))</formula>
    </cfRule>
  </conditionalFormatting>
  <conditionalFormatting sqref="J153:L153">
    <cfRule type="containsText" dxfId="237" priority="5" operator="containsText" text="Yet to be approved">
      <formula>NOT(ISERROR(SEARCH("Yet to be approved",J153)))</formula>
    </cfRule>
    <cfRule type="containsText" dxfId="236" priority="4" operator="containsText" text="DPR not submitted">
      <formula>NOT(ISERROR(SEARCH("DPR not submitted",J153)))</formula>
    </cfRule>
  </conditionalFormatting>
  <conditionalFormatting sqref="S1:S1048576">
    <cfRule type="cellIs" dxfId="235" priority="3" operator="lessThan">
      <formula>0</formula>
    </cfRule>
  </conditionalFormatting>
  <pageMargins left="0.39370078740157483" right="0.39370078740157483" top="0.39370078740157483" bottom="0.39370078740157483" header="0.23622047244094491" footer="0.23622047244094491"/>
  <pageSetup paperSize="9" scale="50" fitToWidth="2" fitToHeight="0" pageOrder="overThenDown" orientation="landscape" blackAndWhite="1" r:id="rId1"/>
  <headerFooter alignWithMargins="0">
    <oddHeader>&amp;F</oddHeader>
  </headerFooter>
  <rowBreaks count="1" manualBreakCount="1">
    <brk id="68" max="18"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B433"/>
  <sheetViews>
    <sheetView view="pageBreakPreview" zoomScale="80" zoomScaleNormal="80" zoomScaleSheetLayoutView="80" workbookViewId="0">
      <pane xSplit="2" ySplit="6" topLeftCell="AE424" activePane="bottomRight" state="frozen"/>
      <selection pane="topRight" activeCell="C1" sqref="C1"/>
      <selection pane="bottomLeft" activeCell="A7" sqref="A7"/>
      <selection pane="bottomRight" activeCell="AQ431" sqref="AQ431"/>
    </sheetView>
  </sheetViews>
  <sheetFormatPr defaultColWidth="9.140625" defaultRowHeight="15" outlineLevelRow="2" outlineLevelCol="1" x14ac:dyDescent="0.25"/>
  <cols>
    <col min="1" max="1" width="6.42578125" style="13" customWidth="1"/>
    <col min="2" max="2" width="48.140625" style="8" customWidth="1"/>
    <col min="3" max="3" width="9.28515625" style="13" customWidth="1" outlineLevel="1"/>
    <col min="4" max="4" width="30" style="13" customWidth="1" outlineLevel="1"/>
    <col min="5" max="5" width="11.85546875" style="66" customWidth="1" outlineLevel="1"/>
    <col min="6" max="6" width="12.7109375" style="66" customWidth="1" outlineLevel="1"/>
    <col min="7" max="7" width="8.85546875" style="52" customWidth="1" outlineLevel="1"/>
    <col min="8" max="8" width="12" style="8" customWidth="1"/>
    <col min="9" max="9" width="8.85546875" style="8" customWidth="1" outlineLevel="1"/>
    <col min="10" max="10" width="10.85546875" style="8" customWidth="1" outlineLevel="1"/>
    <col min="11" max="11" width="12.42578125" style="66" customWidth="1" outlineLevel="1"/>
    <col min="12" max="12" width="10.7109375" style="66" customWidth="1" outlineLevel="1"/>
    <col min="13" max="13" width="15.28515625" style="66" customWidth="1" outlineLevel="1"/>
    <col min="14" max="14" width="14.42578125" style="66" customWidth="1" outlineLevel="1"/>
    <col min="15" max="15" width="40.140625" style="57" customWidth="1"/>
    <col min="16" max="16" width="11.28515625" style="79" hidden="1" customWidth="1"/>
    <col min="17" max="19" width="11.28515625" style="94" hidden="1" customWidth="1"/>
    <col min="20" max="20" width="11.28515625" style="94" customWidth="1" outlineLevel="1"/>
    <col min="21" max="21" width="13.140625" style="94" customWidth="1" outlineLevel="1"/>
    <col min="22" max="27" width="11.28515625" style="94" customWidth="1" outlineLevel="1"/>
    <col min="28" max="28" width="11.28515625" style="94" customWidth="1"/>
    <col min="29" max="29" width="12.28515625" style="94" customWidth="1" outlineLevel="1"/>
    <col min="30" max="34" width="11.140625" style="68" customWidth="1" outlineLevel="1"/>
    <col min="35" max="35" width="11.140625" style="68" customWidth="1"/>
    <col min="36" max="36" width="17.42578125" style="94" hidden="1" customWidth="1"/>
    <col min="37" max="39" width="11.28515625" style="94" hidden="1" customWidth="1"/>
    <col min="40" max="40" width="11.28515625" style="94" customWidth="1" outlineLevel="1"/>
    <col min="41" max="41" width="13.5703125" style="94" customWidth="1" outlineLevel="1"/>
    <col min="42" max="48" width="11.28515625" style="94" customWidth="1" outlineLevel="1"/>
    <col min="49" max="49" width="14.42578125" style="94" customWidth="1" outlineLevel="1"/>
    <col min="50" max="50" width="45" style="8" customWidth="1"/>
    <col min="51" max="51" width="15.7109375" style="13" bestFit="1" customWidth="1"/>
    <col min="52" max="52" width="15.28515625" style="8" customWidth="1"/>
    <col min="53" max="53" width="12.5703125" style="8" customWidth="1"/>
    <col min="54" max="54" width="13.42578125" style="8" customWidth="1"/>
    <col min="55" max="55" width="13.5703125" style="8" customWidth="1"/>
    <col min="56" max="58" width="9.140625" style="8"/>
    <col min="59" max="59" width="11.28515625" style="8" customWidth="1"/>
    <col min="60" max="16384" width="9.140625" style="8"/>
  </cols>
  <sheetData>
    <row r="1" spans="1:54" x14ac:dyDescent="0.25">
      <c r="D1" s="85" t="s">
        <v>0</v>
      </c>
      <c r="U1" s="94">
        <v>2</v>
      </c>
    </row>
    <row r="2" spans="1:54" x14ac:dyDescent="0.25">
      <c r="D2" s="23" t="s">
        <v>1</v>
      </c>
    </row>
    <row r="3" spans="1:54" x14ac:dyDescent="0.25">
      <c r="A3" s="99"/>
      <c r="B3" s="100" t="s">
        <v>30</v>
      </c>
      <c r="C3" s="101"/>
      <c r="D3" s="86" t="s">
        <v>52</v>
      </c>
      <c r="E3" s="102"/>
      <c r="F3" s="102"/>
      <c r="G3" s="140"/>
      <c r="H3" s="103"/>
      <c r="I3" s="103"/>
      <c r="J3" s="103"/>
      <c r="K3" s="102"/>
      <c r="L3" s="102"/>
      <c r="M3" s="102"/>
      <c r="N3" s="102"/>
      <c r="O3" s="139"/>
      <c r="P3" s="70"/>
      <c r="Q3" s="96"/>
      <c r="R3" s="96"/>
      <c r="S3" s="96"/>
      <c r="T3" s="96"/>
      <c r="U3" s="96"/>
      <c r="V3" s="96"/>
      <c r="W3" s="97" t="s">
        <v>3</v>
      </c>
      <c r="X3" s="97"/>
      <c r="Y3" s="97"/>
      <c r="Z3" s="97"/>
      <c r="AA3" s="97"/>
      <c r="AB3" s="97"/>
      <c r="AC3" s="98"/>
      <c r="AD3" s="72"/>
      <c r="AE3" s="71"/>
      <c r="AF3" s="71"/>
      <c r="AG3" s="71"/>
      <c r="AH3" s="71"/>
      <c r="AI3" s="73"/>
      <c r="AJ3" s="54"/>
      <c r="AK3" s="54"/>
      <c r="AL3" s="114"/>
      <c r="AO3" s="114"/>
      <c r="AP3" s="114"/>
      <c r="AQ3" s="115" t="s">
        <v>3</v>
      </c>
      <c r="AR3" s="97"/>
      <c r="AS3" s="97"/>
      <c r="AT3" s="97"/>
      <c r="AU3" s="97"/>
      <c r="AV3" s="97"/>
      <c r="AW3" s="115"/>
      <c r="AX3" s="104"/>
      <c r="AY3" s="105"/>
      <c r="BB3" s="69"/>
    </row>
    <row r="4" spans="1:54" x14ac:dyDescent="0.25">
      <c r="A4" s="394" t="s">
        <v>4</v>
      </c>
      <c r="B4" s="394" t="s">
        <v>32</v>
      </c>
      <c r="C4" s="394" t="s">
        <v>53</v>
      </c>
      <c r="D4" s="394" t="s">
        <v>34</v>
      </c>
      <c r="E4" s="395" t="s">
        <v>54</v>
      </c>
      <c r="F4" s="395" t="s">
        <v>35</v>
      </c>
      <c r="G4" s="410" t="s">
        <v>55</v>
      </c>
      <c r="H4" s="394" t="s">
        <v>56</v>
      </c>
      <c r="I4" s="394" t="s">
        <v>57</v>
      </c>
      <c r="J4" s="394" t="s">
        <v>58</v>
      </c>
      <c r="K4" s="395" t="s">
        <v>59</v>
      </c>
      <c r="L4" s="395" t="s">
        <v>60</v>
      </c>
      <c r="M4" s="395" t="s">
        <v>61</v>
      </c>
      <c r="N4" s="395" t="s">
        <v>62</v>
      </c>
      <c r="O4" s="394" t="s">
        <v>63</v>
      </c>
      <c r="P4" s="392" t="s">
        <v>25</v>
      </c>
      <c r="Q4" s="392"/>
      <c r="R4" s="392"/>
      <c r="S4" s="392"/>
      <c r="T4" s="392"/>
      <c r="U4" s="392"/>
      <c r="V4" s="392"/>
      <c r="W4" s="392"/>
      <c r="X4" s="116"/>
      <c r="Y4" s="116"/>
      <c r="Z4" s="116"/>
      <c r="AA4" s="116"/>
      <c r="AB4" s="116"/>
      <c r="AC4" s="403" t="s">
        <v>64</v>
      </c>
      <c r="AD4" s="403"/>
      <c r="AE4" s="403"/>
      <c r="AF4" s="403"/>
      <c r="AG4" s="403"/>
      <c r="AH4" s="403"/>
      <c r="AI4" s="403"/>
      <c r="AJ4" s="392" t="s">
        <v>26</v>
      </c>
      <c r="AK4" s="392"/>
      <c r="AL4" s="392"/>
      <c r="AM4" s="392"/>
      <c r="AN4" s="392"/>
      <c r="AO4" s="392"/>
      <c r="AP4" s="392"/>
      <c r="AQ4" s="392"/>
      <c r="AR4" s="116"/>
      <c r="AS4" s="116"/>
      <c r="AT4" s="116"/>
      <c r="AU4" s="116"/>
      <c r="AV4" s="116"/>
      <c r="AW4" s="404" t="s">
        <v>65</v>
      </c>
      <c r="AX4" s="407" t="s">
        <v>12</v>
      </c>
      <c r="AY4" s="402" t="s">
        <v>66</v>
      </c>
    </row>
    <row r="5" spans="1:54" ht="15" customHeight="1" x14ac:dyDescent="0.25">
      <c r="A5" s="394"/>
      <c r="B5" s="394"/>
      <c r="C5" s="394"/>
      <c r="D5" s="394"/>
      <c r="E5" s="395"/>
      <c r="F5" s="395"/>
      <c r="G5" s="410"/>
      <c r="H5" s="394"/>
      <c r="I5" s="394"/>
      <c r="J5" s="394"/>
      <c r="K5" s="395"/>
      <c r="L5" s="395"/>
      <c r="M5" s="395"/>
      <c r="N5" s="395"/>
      <c r="O5" s="394"/>
      <c r="P5" s="392" t="s">
        <v>67</v>
      </c>
      <c r="Q5" s="116" t="s">
        <v>43</v>
      </c>
      <c r="R5" s="116" t="s">
        <v>43</v>
      </c>
      <c r="S5" s="116" t="s">
        <v>43</v>
      </c>
      <c r="T5" s="392" t="s">
        <v>694</v>
      </c>
      <c r="U5" s="116" t="s">
        <v>310</v>
      </c>
      <c r="V5" s="116" t="s">
        <v>310</v>
      </c>
      <c r="W5" s="116" t="s">
        <v>311</v>
      </c>
      <c r="X5" s="116" t="s">
        <v>340</v>
      </c>
      <c r="Y5" s="116" t="s">
        <v>340</v>
      </c>
      <c r="Z5" s="116" t="s">
        <v>340</v>
      </c>
      <c r="AA5" s="116" t="s">
        <v>340</v>
      </c>
      <c r="AB5" s="116" t="s">
        <v>340</v>
      </c>
      <c r="AC5" s="392" t="s">
        <v>68</v>
      </c>
      <c r="AD5" s="117" t="s">
        <v>43</v>
      </c>
      <c r="AE5" s="117" t="s">
        <v>43</v>
      </c>
      <c r="AF5" s="117" t="s">
        <v>43</v>
      </c>
      <c r="AG5" s="117" t="s">
        <v>310</v>
      </c>
      <c r="AH5" s="117" t="s">
        <v>310</v>
      </c>
      <c r="AI5" s="117" t="s">
        <v>311</v>
      </c>
      <c r="AJ5" s="392" t="s">
        <v>69</v>
      </c>
      <c r="AK5" s="116" t="s">
        <v>43</v>
      </c>
      <c r="AL5" s="116" t="s">
        <v>43</v>
      </c>
      <c r="AM5" s="116" t="s">
        <v>43</v>
      </c>
      <c r="AN5" s="392" t="s">
        <v>695</v>
      </c>
      <c r="AO5" s="116" t="s">
        <v>310</v>
      </c>
      <c r="AP5" s="116" t="s">
        <v>310</v>
      </c>
      <c r="AQ5" s="116" t="s">
        <v>311</v>
      </c>
      <c r="AR5" s="116" t="s">
        <v>340</v>
      </c>
      <c r="AS5" s="116" t="s">
        <v>340</v>
      </c>
      <c r="AT5" s="116" t="s">
        <v>340</v>
      </c>
      <c r="AU5" s="116" t="s">
        <v>340</v>
      </c>
      <c r="AV5" s="116" t="s">
        <v>340</v>
      </c>
      <c r="AW5" s="405"/>
      <c r="AX5" s="408"/>
      <c r="AY5" s="402"/>
    </row>
    <row r="6" spans="1:54" ht="28.5" x14ac:dyDescent="0.25">
      <c r="A6" s="394"/>
      <c r="B6" s="394"/>
      <c r="C6" s="394"/>
      <c r="D6" s="394"/>
      <c r="E6" s="395"/>
      <c r="F6" s="395"/>
      <c r="G6" s="410"/>
      <c r="H6" s="394"/>
      <c r="I6" s="394"/>
      <c r="J6" s="394"/>
      <c r="K6" s="395"/>
      <c r="L6" s="395"/>
      <c r="M6" s="395"/>
      <c r="N6" s="395"/>
      <c r="O6" s="394"/>
      <c r="P6" s="392"/>
      <c r="Q6" s="116" t="s">
        <v>6</v>
      </c>
      <c r="R6" s="116" t="s">
        <v>7</v>
      </c>
      <c r="S6" s="116" t="s">
        <v>8</v>
      </c>
      <c r="T6" s="392"/>
      <c r="U6" s="116" t="s">
        <v>9</v>
      </c>
      <c r="V6" s="116" t="s">
        <v>10</v>
      </c>
      <c r="W6" s="116" t="s">
        <v>11</v>
      </c>
      <c r="X6" s="116" t="s">
        <v>341</v>
      </c>
      <c r="Y6" s="116" t="s">
        <v>342</v>
      </c>
      <c r="Z6" s="116" t="s">
        <v>343</v>
      </c>
      <c r="AA6" s="116" t="s">
        <v>344</v>
      </c>
      <c r="AB6" s="116" t="s">
        <v>345</v>
      </c>
      <c r="AC6" s="392"/>
      <c r="AD6" s="117" t="s">
        <v>6</v>
      </c>
      <c r="AE6" s="117" t="s">
        <v>7</v>
      </c>
      <c r="AF6" s="117" t="s">
        <v>8</v>
      </c>
      <c r="AG6" s="117" t="s">
        <v>9</v>
      </c>
      <c r="AH6" s="117" t="s">
        <v>10</v>
      </c>
      <c r="AI6" s="117" t="s">
        <v>11</v>
      </c>
      <c r="AJ6" s="392"/>
      <c r="AK6" s="116" t="s">
        <v>6</v>
      </c>
      <c r="AL6" s="116" t="s">
        <v>7</v>
      </c>
      <c r="AM6" s="116" t="s">
        <v>8</v>
      </c>
      <c r="AN6" s="392"/>
      <c r="AO6" s="116" t="s">
        <v>9</v>
      </c>
      <c r="AP6" s="116" t="s">
        <v>10</v>
      </c>
      <c r="AQ6" s="116" t="s">
        <v>11</v>
      </c>
      <c r="AR6" s="116" t="s">
        <v>341</v>
      </c>
      <c r="AS6" s="116" t="s">
        <v>342</v>
      </c>
      <c r="AT6" s="116" t="s">
        <v>343</v>
      </c>
      <c r="AU6" s="116" t="s">
        <v>344</v>
      </c>
      <c r="AV6" s="116" t="s">
        <v>345</v>
      </c>
      <c r="AW6" s="406"/>
      <c r="AX6" s="409"/>
      <c r="AY6" s="402"/>
    </row>
    <row r="7" spans="1:54" x14ac:dyDescent="0.25">
      <c r="A7" s="41"/>
      <c r="B7" s="41"/>
      <c r="C7" s="41"/>
      <c r="D7" s="41"/>
      <c r="E7" s="64"/>
      <c r="F7" s="64"/>
      <c r="G7" s="141"/>
      <c r="H7" s="41"/>
      <c r="I7" s="41"/>
      <c r="J7" s="41"/>
      <c r="K7" s="64"/>
      <c r="L7" s="64"/>
      <c r="M7" s="64"/>
      <c r="N7" s="64"/>
      <c r="O7" s="41"/>
      <c r="P7" s="42"/>
      <c r="Q7" s="42"/>
      <c r="R7" s="42"/>
      <c r="S7" s="42"/>
      <c r="T7" s="42"/>
      <c r="U7" s="42"/>
      <c r="V7" s="42"/>
      <c r="W7" s="42"/>
      <c r="X7" s="42"/>
      <c r="Y7" s="42"/>
      <c r="Z7" s="42"/>
      <c r="AA7" s="42"/>
      <c r="AB7" s="42"/>
      <c r="AC7" s="42"/>
      <c r="AD7" s="122"/>
      <c r="AE7" s="122"/>
      <c r="AF7" s="122"/>
      <c r="AG7" s="122"/>
      <c r="AH7" s="122"/>
      <c r="AI7" s="122"/>
      <c r="AJ7" s="42"/>
      <c r="AK7" s="42"/>
      <c r="AL7" s="42"/>
      <c r="AM7" s="42"/>
      <c r="AN7" s="42"/>
      <c r="AO7" s="42"/>
      <c r="AP7" s="42"/>
      <c r="AQ7" s="42"/>
      <c r="AR7" s="42"/>
      <c r="AS7" s="42"/>
      <c r="AT7" s="42"/>
      <c r="AU7" s="42"/>
      <c r="AV7" s="42"/>
      <c r="AW7" s="42"/>
      <c r="AX7" s="41"/>
      <c r="AY7" s="43" t="s">
        <v>70</v>
      </c>
      <c r="AZ7" s="13" t="s">
        <v>53</v>
      </c>
      <c r="BA7" s="8" t="s">
        <v>71</v>
      </c>
    </row>
    <row r="8" spans="1:54" x14ac:dyDescent="0.25">
      <c r="A8" s="24"/>
      <c r="B8" s="74" t="s">
        <v>72</v>
      </c>
      <c r="C8" s="9"/>
      <c r="D8" s="9"/>
      <c r="E8" s="65"/>
      <c r="F8" s="65"/>
      <c r="G8" s="58"/>
      <c r="H8" s="10"/>
      <c r="I8" s="10"/>
      <c r="J8" s="10"/>
      <c r="K8" s="65"/>
      <c r="L8" s="65"/>
      <c r="M8" s="65"/>
      <c r="N8" s="65"/>
      <c r="O8" s="120"/>
      <c r="P8" s="56"/>
      <c r="Q8" s="56"/>
      <c r="R8" s="56"/>
      <c r="S8" s="56"/>
      <c r="T8" s="56"/>
      <c r="U8" s="56"/>
      <c r="V8" s="56"/>
      <c r="W8" s="56"/>
      <c r="X8" s="56"/>
      <c r="Y8" s="56"/>
      <c r="Z8" s="56"/>
      <c r="AA8" s="56"/>
      <c r="AB8" s="56"/>
      <c r="AC8" s="56"/>
      <c r="AD8" s="75"/>
      <c r="AE8" s="75"/>
      <c r="AF8" s="75"/>
      <c r="AG8" s="75"/>
      <c r="AH8" s="75"/>
      <c r="AI8" s="75"/>
      <c r="AJ8" s="56"/>
      <c r="AK8" s="56"/>
      <c r="AL8" s="56"/>
      <c r="AM8" s="56"/>
      <c r="AN8" s="56"/>
      <c r="AO8" s="56"/>
      <c r="AP8" s="56"/>
      <c r="AQ8" s="56"/>
      <c r="AR8" s="56"/>
      <c r="AS8" s="56"/>
      <c r="AT8" s="56"/>
      <c r="AU8" s="56"/>
      <c r="AV8" s="56"/>
      <c r="AW8" s="56"/>
      <c r="AX8" s="10"/>
      <c r="AY8" s="9" t="s">
        <v>70</v>
      </c>
      <c r="AZ8" s="13" t="s">
        <v>73</v>
      </c>
      <c r="BA8" s="8" t="s">
        <v>74</v>
      </c>
    </row>
    <row r="9" spans="1:54" x14ac:dyDescent="0.25">
      <c r="A9" s="24"/>
      <c r="B9" s="26" t="s">
        <v>75</v>
      </c>
      <c r="C9" s="9"/>
      <c r="D9" s="9"/>
      <c r="E9" s="65"/>
      <c r="F9" s="65"/>
      <c r="G9" s="58"/>
      <c r="H9" s="10"/>
      <c r="I9" s="10"/>
      <c r="J9" s="10"/>
      <c r="K9" s="65"/>
      <c r="L9" s="65"/>
      <c r="M9" s="65"/>
      <c r="N9" s="65"/>
      <c r="O9" s="120"/>
      <c r="P9" s="56"/>
      <c r="Q9" s="56"/>
      <c r="R9" s="56"/>
      <c r="S9" s="56"/>
      <c r="T9" s="56"/>
      <c r="U9" s="56"/>
      <c r="V9" s="56"/>
      <c r="W9" s="56"/>
      <c r="X9" s="56"/>
      <c r="Y9" s="56"/>
      <c r="Z9" s="56"/>
      <c r="AA9" s="56"/>
      <c r="AB9" s="56"/>
      <c r="AC9" s="56"/>
      <c r="AD9" s="75"/>
      <c r="AE9" s="75"/>
      <c r="AF9" s="75"/>
      <c r="AG9" s="75"/>
      <c r="AH9" s="75"/>
      <c r="AI9" s="75"/>
      <c r="AJ9" s="56"/>
      <c r="AK9" s="56"/>
      <c r="AL9" s="56"/>
      <c r="AM9" s="56"/>
      <c r="AN9" s="56"/>
      <c r="AO9" s="56"/>
      <c r="AP9" s="56"/>
      <c r="AQ9" s="56"/>
      <c r="AR9" s="56"/>
      <c r="AS9" s="56"/>
      <c r="AT9" s="56"/>
      <c r="AU9" s="56"/>
      <c r="AV9" s="56"/>
      <c r="AW9" s="56"/>
      <c r="AX9" s="10"/>
      <c r="AY9" s="9" t="s">
        <v>70</v>
      </c>
      <c r="AZ9" s="13" t="s">
        <v>27</v>
      </c>
      <c r="BA9" s="8" t="s">
        <v>262</v>
      </c>
    </row>
    <row r="10" spans="1:54" s="289" customFormat="1" ht="31.5" outlineLevel="1" x14ac:dyDescent="0.25">
      <c r="A10" s="136">
        <v>1</v>
      </c>
      <c r="B10" s="137" t="s">
        <v>76</v>
      </c>
      <c r="C10" s="136" t="s">
        <v>53</v>
      </c>
      <c r="D10" s="136" t="s">
        <v>77</v>
      </c>
      <c r="E10" s="282">
        <v>40434</v>
      </c>
      <c r="F10" s="282">
        <v>40480</v>
      </c>
      <c r="G10" s="283">
        <f>SUM(G11:G14)</f>
        <v>10.742999999999999</v>
      </c>
      <c r="H10" s="284">
        <f>SUM(H11:H14)</f>
        <v>10.742999999999999</v>
      </c>
      <c r="I10" s="78"/>
      <c r="J10" s="78"/>
      <c r="K10" s="198">
        <f>IF(F10=0,"-",F10)</f>
        <v>40480</v>
      </c>
      <c r="L10" s="198"/>
      <c r="M10" s="198"/>
      <c r="N10" s="198"/>
      <c r="O10" s="129"/>
      <c r="P10" s="67"/>
      <c r="Q10" s="67"/>
      <c r="R10" s="67"/>
      <c r="S10" s="67"/>
      <c r="T10" s="67">
        <f>SUM(P10:S10)</f>
        <v>0</v>
      </c>
      <c r="U10" s="67"/>
      <c r="V10" s="285"/>
      <c r="W10" s="67"/>
      <c r="X10" s="67"/>
      <c r="Y10" s="67"/>
      <c r="Z10" s="67"/>
      <c r="AA10" s="67"/>
      <c r="AB10" s="67"/>
      <c r="AC10" s="95"/>
      <c r="AD10" s="77"/>
      <c r="AE10" s="77"/>
      <c r="AF10" s="77"/>
      <c r="AG10" s="286"/>
      <c r="AH10" s="286"/>
      <c r="AI10" s="286"/>
      <c r="AJ10" s="67"/>
      <c r="AK10" s="67"/>
      <c r="AL10" s="67"/>
      <c r="AM10" s="67"/>
      <c r="AN10" s="67">
        <f>SUM(AJ10:AM10)</f>
        <v>0</v>
      </c>
      <c r="AO10" s="67"/>
      <c r="AP10" s="67"/>
      <c r="AQ10" s="67"/>
      <c r="AR10" s="67"/>
      <c r="AS10" s="67"/>
      <c r="AT10" s="67"/>
      <c r="AU10" s="67"/>
      <c r="AV10" s="67"/>
      <c r="AW10" s="67"/>
      <c r="AX10" s="78"/>
      <c r="AY10" s="9" t="s">
        <v>70</v>
      </c>
      <c r="AZ10" s="287" t="s">
        <v>78</v>
      </c>
      <c r="BA10" s="288" t="s">
        <v>79</v>
      </c>
    </row>
    <row r="11" spans="1:54" s="289" customFormat="1" ht="31.5" outlineLevel="1" x14ac:dyDescent="0.25">
      <c r="A11" s="130">
        <v>1.1000000000000001</v>
      </c>
      <c r="B11" s="135" t="s">
        <v>80</v>
      </c>
      <c r="C11" s="290" t="s">
        <v>73</v>
      </c>
      <c r="D11" s="130" t="str">
        <f t="shared" ref="D11:E14" si="0">D10</f>
        <v>MERC/CAP/DPR/10/2010-11/1491</v>
      </c>
      <c r="E11" s="291">
        <f t="shared" si="0"/>
        <v>40434</v>
      </c>
      <c r="F11" s="198">
        <f>IF(F10=0,"-",F10)</f>
        <v>40480</v>
      </c>
      <c r="G11" s="292">
        <v>8.17</v>
      </c>
      <c r="H11" s="132">
        <v>8.17</v>
      </c>
      <c r="I11" s="78"/>
      <c r="J11" s="78"/>
      <c r="K11" s="198">
        <f t="shared" ref="K11:K74" si="1">IF(F11=0,"-",F11)</f>
        <v>40480</v>
      </c>
      <c r="L11" s="198"/>
      <c r="M11" s="198"/>
      <c r="N11" s="198"/>
      <c r="O11" s="129"/>
      <c r="P11" s="95"/>
      <c r="Q11" s="95"/>
      <c r="R11" s="95"/>
      <c r="S11" s="95"/>
      <c r="T11" s="67">
        <f t="shared" ref="T11:T74" si="2">SUM(P11:S11)</f>
        <v>0</v>
      </c>
      <c r="U11" s="95"/>
      <c r="V11" s="293"/>
      <c r="W11" s="95"/>
      <c r="X11" s="95"/>
      <c r="Y11" s="95"/>
      <c r="Z11" s="95"/>
      <c r="AA11" s="95"/>
      <c r="AB11" s="95"/>
      <c r="AC11" s="95"/>
      <c r="AD11" s="77"/>
      <c r="AE11" s="77"/>
      <c r="AF11" s="77"/>
      <c r="AG11" s="286"/>
      <c r="AH11" s="286"/>
      <c r="AI11" s="286"/>
      <c r="AJ11" s="95"/>
      <c r="AK11" s="95"/>
      <c r="AL11" s="95"/>
      <c r="AM11" s="95"/>
      <c r="AN11" s="67">
        <f t="shared" ref="AN11:AN74" si="3">SUM(AJ11:AM11)</f>
        <v>0</v>
      </c>
      <c r="AO11" s="95"/>
      <c r="AP11" s="95"/>
      <c r="AQ11" s="95"/>
      <c r="AR11" s="95"/>
      <c r="AS11" s="95"/>
      <c r="AT11" s="95"/>
      <c r="AU11" s="95"/>
      <c r="AV11" s="95"/>
      <c r="AW11" s="95"/>
      <c r="AX11" s="78"/>
      <c r="AY11" s="210" t="s">
        <v>81</v>
      </c>
      <c r="BA11" s="288" t="s">
        <v>81</v>
      </c>
    </row>
    <row r="12" spans="1:54" s="289" customFormat="1" ht="31.5" outlineLevel="1" x14ac:dyDescent="0.25">
      <c r="A12" s="130">
        <v>1.2</v>
      </c>
      <c r="B12" s="135" t="s">
        <v>82</v>
      </c>
      <c r="C12" s="290" t="s">
        <v>73</v>
      </c>
      <c r="D12" s="130" t="str">
        <f t="shared" si="0"/>
        <v>MERC/CAP/DPR/10/2010-11/1491</v>
      </c>
      <c r="E12" s="291">
        <f t="shared" si="0"/>
        <v>40434</v>
      </c>
      <c r="F12" s="198">
        <f>IF(F11=0,"-",F11)</f>
        <v>40480</v>
      </c>
      <c r="G12" s="292">
        <v>1.19</v>
      </c>
      <c r="H12" s="132">
        <v>1.19</v>
      </c>
      <c r="I12" s="78"/>
      <c r="J12" s="78"/>
      <c r="K12" s="198">
        <f t="shared" si="1"/>
        <v>40480</v>
      </c>
      <c r="L12" s="198"/>
      <c r="M12" s="198"/>
      <c r="N12" s="198"/>
      <c r="O12" s="129"/>
      <c r="P12" s="95"/>
      <c r="Q12" s="95"/>
      <c r="R12" s="95"/>
      <c r="S12" s="95"/>
      <c r="T12" s="67">
        <f t="shared" si="2"/>
        <v>0</v>
      </c>
      <c r="U12" s="95"/>
      <c r="V12" s="293"/>
      <c r="W12" s="95"/>
      <c r="X12" s="95"/>
      <c r="Y12" s="95"/>
      <c r="Z12" s="95"/>
      <c r="AA12" s="95"/>
      <c r="AB12" s="95"/>
      <c r="AC12" s="95"/>
      <c r="AD12" s="77"/>
      <c r="AE12" s="77"/>
      <c r="AF12" s="77"/>
      <c r="AG12" s="286"/>
      <c r="AH12" s="286"/>
      <c r="AI12" s="286"/>
      <c r="AJ12" s="95"/>
      <c r="AK12" s="95"/>
      <c r="AL12" s="95"/>
      <c r="AM12" s="95"/>
      <c r="AN12" s="67">
        <f t="shared" si="3"/>
        <v>0</v>
      </c>
      <c r="AO12" s="95"/>
      <c r="AP12" s="95"/>
      <c r="AQ12" s="95"/>
      <c r="AR12" s="95"/>
      <c r="AS12" s="95"/>
      <c r="AT12" s="95"/>
      <c r="AU12" s="95"/>
      <c r="AV12" s="95"/>
      <c r="AW12" s="95"/>
      <c r="AX12" s="78"/>
      <c r="AY12" s="210" t="s">
        <v>81</v>
      </c>
      <c r="BA12" s="288" t="s">
        <v>83</v>
      </c>
    </row>
    <row r="13" spans="1:54" s="289" customFormat="1" ht="31.5" outlineLevel="1" x14ac:dyDescent="0.25">
      <c r="A13" s="130">
        <v>1.3</v>
      </c>
      <c r="B13" s="135" t="s">
        <v>84</v>
      </c>
      <c r="C13" s="290" t="s">
        <v>73</v>
      </c>
      <c r="D13" s="130" t="str">
        <f t="shared" si="0"/>
        <v>MERC/CAP/DPR/10/2010-11/1491</v>
      </c>
      <c r="E13" s="291">
        <f t="shared" si="0"/>
        <v>40434</v>
      </c>
      <c r="F13" s="198">
        <f>IF(F12=0,"-",F12)</f>
        <v>40480</v>
      </c>
      <c r="G13" s="292">
        <v>0.78300000000000003</v>
      </c>
      <c r="H13" s="132">
        <v>0.78300000000000003</v>
      </c>
      <c r="I13" s="78"/>
      <c r="J13" s="78"/>
      <c r="K13" s="198">
        <f t="shared" si="1"/>
        <v>40480</v>
      </c>
      <c r="L13" s="198"/>
      <c r="M13" s="198"/>
      <c r="N13" s="198"/>
      <c r="O13" s="129"/>
      <c r="P13" s="294">
        <f>0.56763+0.1892</f>
        <v>0.75683</v>
      </c>
      <c r="Q13" s="95"/>
      <c r="R13" s="95"/>
      <c r="S13" s="95"/>
      <c r="T13" s="67">
        <f t="shared" si="2"/>
        <v>0.75683</v>
      </c>
      <c r="U13" s="95"/>
      <c r="V13" s="293"/>
      <c r="W13" s="95"/>
      <c r="X13" s="95"/>
      <c r="Y13" s="95"/>
      <c r="Z13" s="95"/>
      <c r="AA13" s="95"/>
      <c r="AB13" s="95"/>
      <c r="AC13" s="95"/>
      <c r="AD13" s="77"/>
      <c r="AE13" s="77"/>
      <c r="AF13" s="77"/>
      <c r="AG13" s="286"/>
      <c r="AH13" s="286"/>
      <c r="AI13" s="286"/>
      <c r="AJ13" s="294">
        <f>0.56763+0.1892</f>
        <v>0.75683</v>
      </c>
      <c r="AK13" s="95"/>
      <c r="AL13" s="95"/>
      <c r="AM13" s="95"/>
      <c r="AN13" s="67">
        <f t="shared" si="3"/>
        <v>0.75683</v>
      </c>
      <c r="AO13" s="95"/>
      <c r="AP13" s="95"/>
      <c r="AQ13" s="95"/>
      <c r="AR13" s="95"/>
      <c r="AS13" s="95"/>
      <c r="AT13" s="95"/>
      <c r="AU13" s="95"/>
      <c r="AV13" s="95"/>
      <c r="AW13" s="95"/>
      <c r="AX13" s="78"/>
      <c r="AY13" s="207" t="s">
        <v>79</v>
      </c>
      <c r="BA13" s="289" t="s">
        <v>70</v>
      </c>
    </row>
    <row r="14" spans="1:54" s="289" customFormat="1" ht="31.5" outlineLevel="1" x14ac:dyDescent="0.25">
      <c r="A14" s="130"/>
      <c r="B14" s="135" t="s">
        <v>27</v>
      </c>
      <c r="C14" s="130" t="s">
        <v>27</v>
      </c>
      <c r="D14" s="130" t="str">
        <f t="shared" si="0"/>
        <v>MERC/CAP/DPR/10/2010-11/1491</v>
      </c>
      <c r="E14" s="291">
        <f t="shared" si="0"/>
        <v>40434</v>
      </c>
      <c r="F14" s="198">
        <f>IF(F13=0,"-",F13)</f>
        <v>40480</v>
      </c>
      <c r="G14" s="292">
        <v>0.6</v>
      </c>
      <c r="H14" s="132">
        <v>0.6</v>
      </c>
      <c r="I14" s="78"/>
      <c r="J14" s="78"/>
      <c r="K14" s="198">
        <f t="shared" si="1"/>
        <v>40480</v>
      </c>
      <c r="L14" s="198"/>
      <c r="M14" s="198"/>
      <c r="N14" s="198"/>
      <c r="O14" s="129"/>
      <c r="P14" s="95"/>
      <c r="Q14" s="95"/>
      <c r="R14" s="95"/>
      <c r="S14" s="95"/>
      <c r="T14" s="67">
        <f t="shared" si="2"/>
        <v>0</v>
      </c>
      <c r="U14" s="95"/>
      <c r="V14" s="293"/>
      <c r="W14" s="95"/>
      <c r="X14" s="95"/>
      <c r="Y14" s="95"/>
      <c r="Z14" s="95"/>
      <c r="AA14" s="95"/>
      <c r="AB14" s="95"/>
      <c r="AC14" s="95"/>
      <c r="AD14" s="77"/>
      <c r="AE14" s="77"/>
      <c r="AF14" s="77"/>
      <c r="AG14" s="286"/>
      <c r="AH14" s="286"/>
      <c r="AI14" s="286"/>
      <c r="AJ14" s="95"/>
      <c r="AK14" s="95"/>
      <c r="AL14" s="95"/>
      <c r="AM14" s="95"/>
      <c r="AN14" s="67">
        <f t="shared" si="3"/>
        <v>0</v>
      </c>
      <c r="AO14" s="95"/>
      <c r="AP14" s="95"/>
      <c r="AQ14" s="95"/>
      <c r="AR14" s="95"/>
      <c r="AS14" s="95"/>
      <c r="AT14" s="95"/>
      <c r="AU14" s="95"/>
      <c r="AV14" s="95"/>
      <c r="AW14" s="95"/>
      <c r="AX14" s="78"/>
      <c r="AY14" s="210" t="s">
        <v>70</v>
      </c>
      <c r="BA14" s="289" t="s">
        <v>85</v>
      </c>
    </row>
    <row r="15" spans="1:54" s="289" customFormat="1" ht="31.5" outlineLevel="1" x14ac:dyDescent="0.25">
      <c r="A15" s="136">
        <v>2</v>
      </c>
      <c r="B15" s="137" t="s">
        <v>86</v>
      </c>
      <c r="C15" s="136" t="s">
        <v>53</v>
      </c>
      <c r="D15" s="136" t="s">
        <v>87</v>
      </c>
      <c r="E15" s="282">
        <v>40408</v>
      </c>
      <c r="F15" s="282">
        <v>40477</v>
      </c>
      <c r="G15" s="283">
        <f>SUM(G16:G17)</f>
        <v>26.459003039999999</v>
      </c>
      <c r="H15" s="284">
        <f>SUM(H16:H17)</f>
        <v>26.459003039999999</v>
      </c>
      <c r="I15" s="78"/>
      <c r="J15" s="78"/>
      <c r="K15" s="198">
        <f t="shared" si="1"/>
        <v>40477</v>
      </c>
      <c r="L15" s="198"/>
      <c r="M15" s="198"/>
      <c r="N15" s="198"/>
      <c r="O15" s="129"/>
      <c r="P15" s="67"/>
      <c r="Q15" s="67"/>
      <c r="R15" s="67"/>
      <c r="S15" s="67"/>
      <c r="T15" s="67">
        <f t="shared" si="2"/>
        <v>0</v>
      </c>
      <c r="U15" s="67"/>
      <c r="V15" s="285"/>
      <c r="W15" s="67"/>
      <c r="X15" s="67"/>
      <c r="Y15" s="67"/>
      <c r="Z15" s="67"/>
      <c r="AA15" s="67"/>
      <c r="AB15" s="67"/>
      <c r="AC15" s="95"/>
      <c r="AD15" s="77"/>
      <c r="AE15" s="77"/>
      <c r="AF15" s="77"/>
      <c r="AG15" s="286"/>
      <c r="AH15" s="286"/>
      <c r="AI15" s="286"/>
      <c r="AJ15" s="67"/>
      <c r="AK15" s="67"/>
      <c r="AL15" s="67"/>
      <c r="AM15" s="67"/>
      <c r="AN15" s="67">
        <f t="shared" si="3"/>
        <v>0</v>
      </c>
      <c r="AO15" s="67"/>
      <c r="AP15" s="67"/>
      <c r="AQ15" s="67"/>
      <c r="AR15" s="67"/>
      <c r="AS15" s="67"/>
      <c r="AT15" s="67"/>
      <c r="AU15" s="67"/>
      <c r="AV15" s="67"/>
      <c r="AW15" s="67"/>
      <c r="AX15" s="78"/>
      <c r="AY15" s="9" t="s">
        <v>70</v>
      </c>
    </row>
    <row r="16" spans="1:54" s="289" customFormat="1" ht="31.5" outlineLevel="1" x14ac:dyDescent="0.25">
      <c r="A16" s="130">
        <v>2.1</v>
      </c>
      <c r="B16" s="135" t="s">
        <v>88</v>
      </c>
      <c r="C16" s="295" t="s">
        <v>73</v>
      </c>
      <c r="D16" s="130" t="str">
        <f>D15</f>
        <v>MERC/CAP/DPR/10/2010-11/1466</v>
      </c>
      <c r="E16" s="291">
        <f>E15</f>
        <v>40408</v>
      </c>
      <c r="F16" s="198">
        <f>IF(F15=0,"-",F15)</f>
        <v>40477</v>
      </c>
      <c r="G16" s="292">
        <v>23.03787814</v>
      </c>
      <c r="H16" s="132">
        <v>23.03787814</v>
      </c>
      <c r="I16" s="78"/>
      <c r="J16" s="78"/>
      <c r="K16" s="198">
        <f t="shared" si="1"/>
        <v>40477</v>
      </c>
      <c r="L16" s="198"/>
      <c r="M16" s="198"/>
      <c r="N16" s="198"/>
      <c r="O16" s="129"/>
      <c r="P16" s="294">
        <v>23.907399999999999</v>
      </c>
      <c r="Q16" s="95"/>
      <c r="R16" s="95"/>
      <c r="S16" s="95"/>
      <c r="T16" s="67">
        <f t="shared" si="2"/>
        <v>23.907399999999999</v>
      </c>
      <c r="U16" s="95"/>
      <c r="V16" s="293"/>
      <c r="W16" s="95"/>
      <c r="X16" s="95"/>
      <c r="Y16" s="95"/>
      <c r="Z16" s="95"/>
      <c r="AA16" s="95"/>
      <c r="AB16" s="95"/>
      <c r="AC16" s="95"/>
      <c r="AD16" s="77"/>
      <c r="AE16" s="77"/>
      <c r="AF16" s="77"/>
      <c r="AG16" s="286"/>
      <c r="AH16" s="286"/>
      <c r="AI16" s="286"/>
      <c r="AJ16" s="294">
        <v>23.907399999999999</v>
      </c>
      <c r="AK16" s="95"/>
      <c r="AL16" s="95"/>
      <c r="AM16" s="95"/>
      <c r="AN16" s="67">
        <f t="shared" si="3"/>
        <v>23.907399999999999</v>
      </c>
      <c r="AO16" s="95"/>
      <c r="AP16" s="95"/>
      <c r="AQ16" s="95"/>
      <c r="AR16" s="95"/>
      <c r="AS16" s="95"/>
      <c r="AT16" s="95"/>
      <c r="AU16" s="95"/>
      <c r="AV16" s="95"/>
      <c r="AW16" s="95"/>
      <c r="AX16" s="78"/>
      <c r="AY16" s="207" t="s">
        <v>79</v>
      </c>
    </row>
    <row r="17" spans="1:51" s="289" customFormat="1" ht="31.5" outlineLevel="1" x14ac:dyDescent="0.25">
      <c r="A17" s="130"/>
      <c r="B17" s="135" t="s">
        <v>27</v>
      </c>
      <c r="C17" s="295" t="s">
        <v>27</v>
      </c>
      <c r="D17" s="130" t="str">
        <f>D16</f>
        <v>MERC/CAP/DPR/10/2010-11/1466</v>
      </c>
      <c r="E17" s="291">
        <f>E16</f>
        <v>40408</v>
      </c>
      <c r="F17" s="198">
        <f>IF(F16=0,"-",F16)</f>
        <v>40477</v>
      </c>
      <c r="G17" s="292">
        <v>3.4211249000000001</v>
      </c>
      <c r="H17" s="132">
        <v>3.4211249000000001</v>
      </c>
      <c r="I17" s="78"/>
      <c r="J17" s="78"/>
      <c r="K17" s="198">
        <f t="shared" si="1"/>
        <v>40477</v>
      </c>
      <c r="L17" s="198"/>
      <c r="M17" s="198"/>
      <c r="N17" s="198"/>
      <c r="O17" s="129"/>
      <c r="P17" s="95"/>
      <c r="Q17" s="95"/>
      <c r="R17" s="95"/>
      <c r="S17" s="95"/>
      <c r="T17" s="67">
        <f t="shared" si="2"/>
        <v>0</v>
      </c>
      <c r="U17" s="95"/>
      <c r="V17" s="293"/>
      <c r="W17" s="95"/>
      <c r="X17" s="95"/>
      <c r="Y17" s="95"/>
      <c r="Z17" s="95"/>
      <c r="AA17" s="95"/>
      <c r="AB17" s="95"/>
      <c r="AC17" s="95"/>
      <c r="AD17" s="77"/>
      <c r="AE17" s="77"/>
      <c r="AF17" s="77"/>
      <c r="AG17" s="286"/>
      <c r="AH17" s="286"/>
      <c r="AI17" s="286"/>
      <c r="AJ17" s="95"/>
      <c r="AK17" s="95"/>
      <c r="AL17" s="95"/>
      <c r="AM17" s="95"/>
      <c r="AN17" s="67">
        <f t="shared" si="3"/>
        <v>0</v>
      </c>
      <c r="AO17" s="95"/>
      <c r="AP17" s="95"/>
      <c r="AQ17" s="95"/>
      <c r="AR17" s="95"/>
      <c r="AS17" s="95"/>
      <c r="AT17" s="95"/>
      <c r="AU17" s="95"/>
      <c r="AV17" s="95"/>
      <c r="AW17" s="95"/>
      <c r="AX17" s="78"/>
      <c r="AY17" s="210" t="s">
        <v>70</v>
      </c>
    </row>
    <row r="18" spans="1:51" s="289" customFormat="1" ht="31.5" outlineLevel="1" x14ac:dyDescent="0.25">
      <c r="A18" s="136">
        <v>3</v>
      </c>
      <c r="B18" s="137" t="s">
        <v>89</v>
      </c>
      <c r="C18" s="136" t="s">
        <v>53</v>
      </c>
      <c r="D18" s="136" t="s">
        <v>90</v>
      </c>
      <c r="E18" s="282">
        <v>40505</v>
      </c>
      <c r="F18" s="282">
        <v>40527</v>
      </c>
      <c r="G18" s="283">
        <f>SUM(G19:G19)</f>
        <v>26.349999999999998</v>
      </c>
      <c r="H18" s="284">
        <f>SUM(H19:H19)</f>
        <v>26.349999999999998</v>
      </c>
      <c r="I18" s="78"/>
      <c r="J18" s="78"/>
      <c r="K18" s="198">
        <f t="shared" si="1"/>
        <v>40527</v>
      </c>
      <c r="L18" s="198"/>
      <c r="M18" s="198"/>
      <c r="N18" s="198"/>
      <c r="O18" s="129"/>
      <c r="P18" s="67"/>
      <c r="Q18" s="67"/>
      <c r="R18" s="67"/>
      <c r="S18" s="67"/>
      <c r="T18" s="67">
        <f t="shared" si="2"/>
        <v>0</v>
      </c>
      <c r="U18" s="67"/>
      <c r="V18" s="285"/>
      <c r="W18" s="67"/>
      <c r="X18" s="67"/>
      <c r="Y18" s="67"/>
      <c r="Z18" s="67"/>
      <c r="AA18" s="67"/>
      <c r="AB18" s="67"/>
      <c r="AC18" s="95"/>
      <c r="AD18" s="77"/>
      <c r="AE18" s="77"/>
      <c r="AF18" s="77"/>
      <c r="AG18" s="286"/>
      <c r="AH18" s="286"/>
      <c r="AI18" s="286"/>
      <c r="AJ18" s="67"/>
      <c r="AK18" s="67"/>
      <c r="AL18" s="67"/>
      <c r="AM18" s="67"/>
      <c r="AN18" s="67">
        <f t="shared" si="3"/>
        <v>0</v>
      </c>
      <c r="AO18" s="67"/>
      <c r="AP18" s="67"/>
      <c r="AQ18" s="67"/>
      <c r="AR18" s="67"/>
      <c r="AS18" s="67"/>
      <c r="AT18" s="67"/>
      <c r="AU18" s="67"/>
      <c r="AV18" s="67"/>
      <c r="AW18" s="67"/>
      <c r="AX18" s="78"/>
      <c r="AY18" s="9" t="s">
        <v>70</v>
      </c>
    </row>
    <row r="19" spans="1:51" s="289" customFormat="1" ht="31.5" outlineLevel="1" x14ac:dyDescent="0.25">
      <c r="A19" s="130">
        <v>3.1</v>
      </c>
      <c r="B19" s="135" t="s">
        <v>89</v>
      </c>
      <c r="C19" s="295" t="s">
        <v>73</v>
      </c>
      <c r="D19" s="130" t="str">
        <f>D18</f>
        <v>MERC/CAP/DPR/10/2010-11/1695</v>
      </c>
      <c r="E19" s="291">
        <f>E18</f>
        <v>40505</v>
      </c>
      <c r="F19" s="198">
        <f>IF(F18=0,"-",F18)</f>
        <v>40527</v>
      </c>
      <c r="G19" s="292">
        <v>26.349999999999998</v>
      </c>
      <c r="H19" s="132">
        <v>26.349999999999998</v>
      </c>
      <c r="I19" s="78"/>
      <c r="J19" s="78"/>
      <c r="K19" s="198">
        <f t="shared" si="1"/>
        <v>40527</v>
      </c>
      <c r="L19" s="198"/>
      <c r="M19" s="198"/>
      <c r="N19" s="198"/>
      <c r="O19" s="129"/>
      <c r="P19" s="292">
        <v>11.77</v>
      </c>
      <c r="Q19" s="95"/>
      <c r="R19" s="95"/>
      <c r="S19" s="95"/>
      <c r="T19" s="67">
        <f t="shared" si="2"/>
        <v>11.77</v>
      </c>
      <c r="U19" s="95"/>
      <c r="V19" s="293"/>
      <c r="W19" s="95"/>
      <c r="X19" s="95"/>
      <c r="Y19" s="95"/>
      <c r="Z19" s="95"/>
      <c r="AA19" s="95"/>
      <c r="AB19" s="95"/>
      <c r="AC19" s="95"/>
      <c r="AD19" s="77"/>
      <c r="AE19" s="77"/>
      <c r="AF19" s="77"/>
      <c r="AG19" s="286"/>
      <c r="AH19" s="286"/>
      <c r="AI19" s="286"/>
      <c r="AJ19" s="292">
        <v>11.77</v>
      </c>
      <c r="AK19" s="95"/>
      <c r="AL19" s="95"/>
      <c r="AM19" s="95"/>
      <c r="AN19" s="67">
        <f t="shared" si="3"/>
        <v>11.77</v>
      </c>
      <c r="AO19" s="95"/>
      <c r="AP19" s="95"/>
      <c r="AQ19" s="95"/>
      <c r="AR19" s="95"/>
      <c r="AS19" s="95"/>
      <c r="AT19" s="95"/>
      <c r="AU19" s="95"/>
      <c r="AV19" s="95"/>
      <c r="AW19" s="95"/>
      <c r="AX19" s="78"/>
      <c r="AY19" s="207" t="s">
        <v>79</v>
      </c>
    </row>
    <row r="20" spans="1:51" s="289" customFormat="1" ht="31.5" customHeight="1" outlineLevel="1" x14ac:dyDescent="0.25">
      <c r="A20" s="136">
        <v>4</v>
      </c>
      <c r="B20" s="137" t="s">
        <v>91</v>
      </c>
      <c r="C20" s="136" t="s">
        <v>53</v>
      </c>
      <c r="D20" s="136" t="s">
        <v>92</v>
      </c>
      <c r="E20" s="282">
        <v>40630</v>
      </c>
      <c r="F20" s="282">
        <v>40753</v>
      </c>
      <c r="G20" s="283">
        <f>SUM(G21:G23)</f>
        <v>34.791566500000002</v>
      </c>
      <c r="H20" s="284">
        <f>SUM(H21:H23)</f>
        <v>34.791566500000002</v>
      </c>
      <c r="I20" s="78"/>
      <c r="J20" s="78"/>
      <c r="K20" s="198">
        <f t="shared" si="1"/>
        <v>40753</v>
      </c>
      <c r="L20" s="198"/>
      <c r="M20" s="198"/>
      <c r="N20" s="198"/>
      <c r="O20" s="129"/>
      <c r="P20" s="67"/>
      <c r="Q20" s="67"/>
      <c r="R20" s="67"/>
      <c r="S20" s="67"/>
      <c r="T20" s="67">
        <f t="shared" si="2"/>
        <v>0</v>
      </c>
      <c r="U20" s="67"/>
      <c r="V20" s="285"/>
      <c r="W20" s="67"/>
      <c r="X20" s="67"/>
      <c r="Y20" s="67"/>
      <c r="Z20" s="67"/>
      <c r="AA20" s="67"/>
      <c r="AB20" s="67"/>
      <c r="AC20" s="95"/>
      <c r="AD20" s="77"/>
      <c r="AE20" s="77"/>
      <c r="AF20" s="77"/>
      <c r="AG20" s="286"/>
      <c r="AH20" s="286"/>
      <c r="AI20" s="286"/>
      <c r="AJ20" s="67"/>
      <c r="AK20" s="67"/>
      <c r="AL20" s="67"/>
      <c r="AM20" s="67"/>
      <c r="AN20" s="67">
        <f t="shared" si="3"/>
        <v>0</v>
      </c>
      <c r="AO20" s="67"/>
      <c r="AP20" s="67"/>
      <c r="AQ20" s="67"/>
      <c r="AR20" s="67"/>
      <c r="AS20" s="67"/>
      <c r="AT20" s="67"/>
      <c r="AU20" s="67"/>
      <c r="AV20" s="67"/>
      <c r="AW20" s="67"/>
      <c r="AX20" s="78"/>
      <c r="AY20" s="9" t="s">
        <v>70</v>
      </c>
    </row>
    <row r="21" spans="1:51" s="289" customFormat="1" ht="31.5" outlineLevel="1" x14ac:dyDescent="0.25">
      <c r="A21" s="130">
        <v>4.0999999999999996</v>
      </c>
      <c r="B21" s="135" t="s">
        <v>93</v>
      </c>
      <c r="C21" s="295" t="s">
        <v>73</v>
      </c>
      <c r="D21" s="130" t="str">
        <f t="shared" ref="D21:E23" si="4">D20</f>
        <v>MERC/CAPEX/20112012/01155</v>
      </c>
      <c r="E21" s="291">
        <f t="shared" si="4"/>
        <v>40630</v>
      </c>
      <c r="F21" s="198">
        <f>IF(F20=0,"-",F20)</f>
        <v>40753</v>
      </c>
      <c r="G21" s="292">
        <f>14.803758+1.7772/2</f>
        <v>15.692358</v>
      </c>
      <c r="H21" s="132">
        <f>14.803758+1.7772/2</f>
        <v>15.692358</v>
      </c>
      <c r="I21" s="78"/>
      <c r="J21" s="78"/>
      <c r="K21" s="198">
        <f t="shared" si="1"/>
        <v>40753</v>
      </c>
      <c r="L21" s="198"/>
      <c r="M21" s="198"/>
      <c r="N21" s="198"/>
      <c r="O21" s="129"/>
      <c r="P21" s="132">
        <f>14.803758+1.7772/2</f>
        <v>15.692358</v>
      </c>
      <c r="Q21" s="95"/>
      <c r="R21" s="95"/>
      <c r="S21" s="95"/>
      <c r="T21" s="67">
        <f t="shared" si="2"/>
        <v>15.692358</v>
      </c>
      <c r="U21" s="95"/>
      <c r="V21" s="293"/>
      <c r="W21" s="95"/>
      <c r="X21" s="95"/>
      <c r="Y21" s="95"/>
      <c r="Z21" s="95"/>
      <c r="AA21" s="95"/>
      <c r="AB21" s="95"/>
      <c r="AC21" s="95"/>
      <c r="AD21" s="77"/>
      <c r="AE21" s="77"/>
      <c r="AF21" s="77"/>
      <c r="AG21" s="286"/>
      <c r="AH21" s="286"/>
      <c r="AI21" s="286"/>
      <c r="AJ21" s="132">
        <f>14.803758+1.7772/2</f>
        <v>15.692358</v>
      </c>
      <c r="AK21" s="95"/>
      <c r="AL21" s="95"/>
      <c r="AM21" s="95"/>
      <c r="AN21" s="67">
        <f t="shared" si="3"/>
        <v>15.692358</v>
      </c>
      <c r="AO21" s="95"/>
      <c r="AP21" s="95"/>
      <c r="AQ21" s="95"/>
      <c r="AR21" s="95"/>
      <c r="AS21" s="95"/>
      <c r="AT21" s="95"/>
      <c r="AU21" s="95"/>
      <c r="AV21" s="95"/>
      <c r="AW21" s="95"/>
      <c r="AX21" s="78"/>
      <c r="AY21" s="207" t="s">
        <v>79</v>
      </c>
    </row>
    <row r="22" spans="1:51" s="289" customFormat="1" ht="31.5" outlineLevel="1" x14ac:dyDescent="0.25">
      <c r="A22" s="130">
        <v>4.2</v>
      </c>
      <c r="B22" s="135" t="s">
        <v>94</v>
      </c>
      <c r="C22" s="295" t="s">
        <v>73</v>
      </c>
      <c r="D22" s="130" t="str">
        <f t="shared" si="4"/>
        <v>MERC/CAPEX/20112012/01155</v>
      </c>
      <c r="E22" s="291">
        <f t="shared" si="4"/>
        <v>40630</v>
      </c>
      <c r="F22" s="198">
        <f>IF(F21=0,"-",F21)</f>
        <v>40753</v>
      </c>
      <c r="G22" s="292">
        <f>15.2642001+1.7772/2</f>
        <v>16.1528001</v>
      </c>
      <c r="H22" s="132">
        <f>15.2642001+1.7772/2</f>
        <v>16.1528001</v>
      </c>
      <c r="I22" s="78"/>
      <c r="J22" s="78"/>
      <c r="K22" s="198">
        <f t="shared" si="1"/>
        <v>40753</v>
      </c>
      <c r="L22" s="198"/>
      <c r="M22" s="198"/>
      <c r="N22" s="198"/>
      <c r="O22" s="129"/>
      <c r="P22" s="132">
        <f>15.2642001+1.7772/2</f>
        <v>16.1528001</v>
      </c>
      <c r="Q22" s="95"/>
      <c r="R22" s="95"/>
      <c r="S22" s="95"/>
      <c r="T22" s="67">
        <f t="shared" si="2"/>
        <v>16.1528001</v>
      </c>
      <c r="U22" s="95"/>
      <c r="V22" s="293"/>
      <c r="W22" s="95"/>
      <c r="X22" s="95"/>
      <c r="Y22" s="95"/>
      <c r="Z22" s="95"/>
      <c r="AA22" s="95"/>
      <c r="AB22" s="95"/>
      <c r="AC22" s="95"/>
      <c r="AD22" s="77"/>
      <c r="AE22" s="77"/>
      <c r="AF22" s="77"/>
      <c r="AG22" s="286"/>
      <c r="AH22" s="286"/>
      <c r="AI22" s="286"/>
      <c r="AJ22" s="132">
        <f>15.2642001+1.7772/2</f>
        <v>16.1528001</v>
      </c>
      <c r="AK22" s="95"/>
      <c r="AL22" s="95"/>
      <c r="AM22" s="95"/>
      <c r="AN22" s="67">
        <f t="shared" si="3"/>
        <v>16.1528001</v>
      </c>
      <c r="AO22" s="95"/>
      <c r="AP22" s="95"/>
      <c r="AQ22" s="95"/>
      <c r="AR22" s="95"/>
      <c r="AS22" s="95"/>
      <c r="AT22" s="95"/>
      <c r="AU22" s="95"/>
      <c r="AV22" s="95"/>
      <c r="AW22" s="95"/>
      <c r="AX22" s="78"/>
      <c r="AY22" s="207" t="s">
        <v>79</v>
      </c>
    </row>
    <row r="23" spans="1:51" s="289" customFormat="1" ht="31.5" outlineLevel="1" x14ac:dyDescent="0.25">
      <c r="A23" s="130"/>
      <c r="B23" s="131" t="s">
        <v>27</v>
      </c>
      <c r="C23" s="295" t="s">
        <v>27</v>
      </c>
      <c r="D23" s="130" t="str">
        <f t="shared" si="4"/>
        <v>MERC/CAPEX/20112012/01155</v>
      </c>
      <c r="E23" s="291">
        <f t="shared" si="4"/>
        <v>40630</v>
      </c>
      <c r="F23" s="198">
        <f>IF(F22=0,"-",F22)</f>
        <v>40753</v>
      </c>
      <c r="G23" s="292">
        <f>1.3770579+1.5693505</f>
        <v>2.9464084000000001</v>
      </c>
      <c r="H23" s="132">
        <f>1.3770579+1.5693505</f>
        <v>2.9464084000000001</v>
      </c>
      <c r="I23" s="78"/>
      <c r="J23" s="78"/>
      <c r="K23" s="198">
        <f t="shared" si="1"/>
        <v>40753</v>
      </c>
      <c r="L23" s="198"/>
      <c r="M23" s="198"/>
      <c r="N23" s="198"/>
      <c r="O23" s="129"/>
      <c r="P23" s="95"/>
      <c r="Q23" s="95"/>
      <c r="R23" s="95"/>
      <c r="S23" s="95"/>
      <c r="T23" s="67">
        <f t="shared" si="2"/>
        <v>0</v>
      </c>
      <c r="U23" s="95"/>
      <c r="V23" s="293"/>
      <c r="W23" s="95"/>
      <c r="X23" s="95"/>
      <c r="Y23" s="95"/>
      <c r="Z23" s="95"/>
      <c r="AA23" s="95"/>
      <c r="AB23" s="95"/>
      <c r="AC23" s="95"/>
      <c r="AD23" s="77"/>
      <c r="AE23" s="77"/>
      <c r="AF23" s="77"/>
      <c r="AG23" s="286"/>
      <c r="AH23" s="286"/>
      <c r="AI23" s="286"/>
      <c r="AJ23" s="95"/>
      <c r="AK23" s="95"/>
      <c r="AL23" s="95"/>
      <c r="AM23" s="95"/>
      <c r="AN23" s="67">
        <f t="shared" si="3"/>
        <v>0</v>
      </c>
      <c r="AO23" s="95"/>
      <c r="AP23" s="95"/>
      <c r="AQ23" s="95"/>
      <c r="AR23" s="95"/>
      <c r="AS23" s="95"/>
      <c r="AT23" s="95"/>
      <c r="AU23" s="95"/>
      <c r="AV23" s="95"/>
      <c r="AW23" s="95"/>
      <c r="AX23" s="78"/>
      <c r="AY23" s="210" t="s">
        <v>70</v>
      </c>
    </row>
    <row r="24" spans="1:51" s="289" customFormat="1" ht="47.25" outlineLevel="1" x14ac:dyDescent="0.25">
      <c r="A24" s="136">
        <v>5</v>
      </c>
      <c r="B24" s="137" t="s">
        <v>95</v>
      </c>
      <c r="C24" s="136" t="s">
        <v>53</v>
      </c>
      <c r="D24" s="136" t="s">
        <v>96</v>
      </c>
      <c r="E24" s="282">
        <v>40918</v>
      </c>
      <c r="F24" s="282">
        <v>41078</v>
      </c>
      <c r="G24" s="283">
        <f>SUM(G25:G27)</f>
        <v>10.373849700000001</v>
      </c>
      <c r="H24" s="284">
        <f>SUM(H25:H27)</f>
        <v>10.373849700000001</v>
      </c>
      <c r="I24" s="78"/>
      <c r="J24" s="78"/>
      <c r="K24" s="198">
        <f t="shared" si="1"/>
        <v>41078</v>
      </c>
      <c r="L24" s="198"/>
      <c r="M24" s="198"/>
      <c r="N24" s="198"/>
      <c r="O24" s="129"/>
      <c r="P24" s="67"/>
      <c r="Q24" s="67"/>
      <c r="R24" s="67"/>
      <c r="S24" s="67"/>
      <c r="T24" s="67">
        <f t="shared" si="2"/>
        <v>0</v>
      </c>
      <c r="U24" s="67"/>
      <c r="V24" s="285"/>
      <c r="W24" s="67"/>
      <c r="X24" s="67"/>
      <c r="Y24" s="67"/>
      <c r="Z24" s="67"/>
      <c r="AA24" s="67"/>
      <c r="AB24" s="67"/>
      <c r="AC24" s="95"/>
      <c r="AD24" s="77"/>
      <c r="AE24" s="77"/>
      <c r="AF24" s="77"/>
      <c r="AG24" s="286"/>
      <c r="AH24" s="286"/>
      <c r="AI24" s="286"/>
      <c r="AJ24" s="67"/>
      <c r="AK24" s="67"/>
      <c r="AL24" s="67"/>
      <c r="AM24" s="67"/>
      <c r="AN24" s="67">
        <f t="shared" si="3"/>
        <v>0</v>
      </c>
      <c r="AO24" s="67"/>
      <c r="AP24" s="67"/>
      <c r="AQ24" s="67"/>
      <c r="AR24" s="67"/>
      <c r="AS24" s="67"/>
      <c r="AT24" s="67"/>
      <c r="AU24" s="67"/>
      <c r="AV24" s="67"/>
      <c r="AW24" s="67"/>
      <c r="AX24" s="78"/>
      <c r="AY24" s="9" t="s">
        <v>70</v>
      </c>
    </row>
    <row r="25" spans="1:51" s="289" customFormat="1" ht="31.5" outlineLevel="1" x14ac:dyDescent="0.25">
      <c r="A25" s="130">
        <v>5.0999999999999996</v>
      </c>
      <c r="B25" s="135" t="s">
        <v>97</v>
      </c>
      <c r="C25" s="295" t="s">
        <v>73</v>
      </c>
      <c r="D25" s="130" t="str">
        <f t="shared" ref="D25:E27" si="5">D24</f>
        <v>MERC/CAPEX/20122013/00603</v>
      </c>
      <c r="E25" s="291">
        <f t="shared" si="5"/>
        <v>40918</v>
      </c>
      <c r="F25" s="198">
        <f>IF(F24=0,"-",F24)</f>
        <v>41078</v>
      </c>
      <c r="G25" s="292">
        <f>4.6399504+0.9735519/2</f>
        <v>5.1267263500000002</v>
      </c>
      <c r="H25" s="132">
        <f>4.6399504+0.9735519/2</f>
        <v>5.1267263500000002</v>
      </c>
      <c r="I25" s="78"/>
      <c r="J25" s="78"/>
      <c r="K25" s="198">
        <f t="shared" si="1"/>
        <v>41078</v>
      </c>
      <c r="L25" s="198"/>
      <c r="M25" s="198"/>
      <c r="N25" s="198"/>
      <c r="O25" s="129"/>
      <c r="P25" s="132">
        <f>4.6399504+0.9735519/2</f>
        <v>5.1267263500000002</v>
      </c>
      <c r="Q25" s="95"/>
      <c r="R25" s="95"/>
      <c r="S25" s="95"/>
      <c r="T25" s="67">
        <f t="shared" si="2"/>
        <v>5.1267263500000002</v>
      </c>
      <c r="U25" s="95"/>
      <c r="V25" s="293"/>
      <c r="W25" s="95"/>
      <c r="X25" s="95"/>
      <c r="Y25" s="95"/>
      <c r="Z25" s="95"/>
      <c r="AA25" s="95"/>
      <c r="AB25" s="95"/>
      <c r="AC25" s="95"/>
      <c r="AD25" s="77"/>
      <c r="AE25" s="77"/>
      <c r="AF25" s="77"/>
      <c r="AG25" s="286"/>
      <c r="AH25" s="286"/>
      <c r="AI25" s="286"/>
      <c r="AJ25" s="132">
        <f>4.6399504+0.9735519/2</f>
        <v>5.1267263500000002</v>
      </c>
      <c r="AK25" s="95"/>
      <c r="AL25" s="95"/>
      <c r="AM25" s="95"/>
      <c r="AN25" s="67">
        <f t="shared" si="3"/>
        <v>5.1267263500000002</v>
      </c>
      <c r="AO25" s="95"/>
      <c r="AP25" s="95"/>
      <c r="AQ25" s="95"/>
      <c r="AR25" s="95"/>
      <c r="AS25" s="95"/>
      <c r="AT25" s="95"/>
      <c r="AU25" s="95"/>
      <c r="AV25" s="95"/>
      <c r="AW25" s="95"/>
      <c r="AX25" s="78"/>
      <c r="AY25" s="207" t="s">
        <v>79</v>
      </c>
    </row>
    <row r="26" spans="1:51" s="289" customFormat="1" ht="31.5" outlineLevel="1" x14ac:dyDescent="0.25">
      <c r="A26" s="130">
        <v>5.2</v>
      </c>
      <c r="B26" s="135" t="s">
        <v>98</v>
      </c>
      <c r="C26" s="295" t="s">
        <v>73</v>
      </c>
      <c r="D26" s="130" t="str">
        <f t="shared" si="5"/>
        <v>MERC/CAPEX/20122013/00603</v>
      </c>
      <c r="E26" s="291">
        <f t="shared" si="5"/>
        <v>40918</v>
      </c>
      <c r="F26" s="198">
        <f>IF(F25=0,"-",F25)</f>
        <v>41078</v>
      </c>
      <c r="G26" s="292">
        <f>4.6399504+0.9735519/2</f>
        <v>5.1267263500000002</v>
      </c>
      <c r="H26" s="132">
        <f>4.6399504+0.9735519/2</f>
        <v>5.1267263500000002</v>
      </c>
      <c r="I26" s="78"/>
      <c r="J26" s="78"/>
      <c r="K26" s="198">
        <f>IF(F26=0,"-",F26)</f>
        <v>41078</v>
      </c>
      <c r="L26" s="198"/>
      <c r="M26" s="198"/>
      <c r="N26" s="198"/>
      <c r="O26" s="129"/>
      <c r="P26" s="294">
        <v>5.55</v>
      </c>
      <c r="Q26" s="95"/>
      <c r="R26" s="95"/>
      <c r="S26" s="95"/>
      <c r="T26" s="67">
        <f t="shared" si="2"/>
        <v>5.55</v>
      </c>
      <c r="U26" s="95"/>
      <c r="V26" s="293"/>
      <c r="W26" s="95"/>
      <c r="X26" s="95"/>
      <c r="Y26" s="95"/>
      <c r="Z26" s="95"/>
      <c r="AA26" s="95"/>
      <c r="AB26" s="95"/>
      <c r="AC26" s="95"/>
      <c r="AD26" s="77"/>
      <c r="AE26" s="77"/>
      <c r="AF26" s="77"/>
      <c r="AG26" s="286"/>
      <c r="AH26" s="286"/>
      <c r="AI26" s="286"/>
      <c r="AJ26" s="294">
        <v>5.55</v>
      </c>
      <c r="AK26" s="95"/>
      <c r="AL26" s="95"/>
      <c r="AM26" s="95"/>
      <c r="AN26" s="67">
        <f t="shared" si="3"/>
        <v>5.55</v>
      </c>
      <c r="AO26" s="95"/>
      <c r="AP26" s="95"/>
      <c r="AQ26" s="95"/>
      <c r="AR26" s="95"/>
      <c r="AS26" s="95"/>
      <c r="AT26" s="95"/>
      <c r="AU26" s="95"/>
      <c r="AV26" s="95"/>
      <c r="AW26" s="95"/>
      <c r="AX26" s="78"/>
      <c r="AY26" s="207" t="s">
        <v>79</v>
      </c>
    </row>
    <row r="27" spans="1:51" s="289" customFormat="1" ht="31.5" outlineLevel="1" x14ac:dyDescent="0.25">
      <c r="A27" s="130"/>
      <c r="B27" s="131" t="s">
        <v>27</v>
      </c>
      <c r="C27" s="295" t="s">
        <v>27</v>
      </c>
      <c r="D27" s="130" t="str">
        <f t="shared" si="5"/>
        <v>MERC/CAPEX/20122013/00603</v>
      </c>
      <c r="E27" s="291">
        <f t="shared" si="5"/>
        <v>40918</v>
      </c>
      <c r="F27" s="198">
        <f>IF(F26=0,"-",F26)</f>
        <v>41078</v>
      </c>
      <c r="G27" s="292">
        <f>0.0340747+0.0863223</f>
        <v>0.120397</v>
      </c>
      <c r="H27" s="132">
        <f>0.0340747+0.0863223</f>
        <v>0.120397</v>
      </c>
      <c r="I27" s="78"/>
      <c r="J27" s="78"/>
      <c r="K27" s="198">
        <f>IF(F27=0,"-",F27)</f>
        <v>41078</v>
      </c>
      <c r="L27" s="198"/>
      <c r="M27" s="198"/>
      <c r="N27" s="198"/>
      <c r="O27" s="129"/>
      <c r="P27" s="95"/>
      <c r="Q27" s="95"/>
      <c r="R27" s="95"/>
      <c r="S27" s="95"/>
      <c r="T27" s="67">
        <f t="shared" si="2"/>
        <v>0</v>
      </c>
      <c r="U27" s="95"/>
      <c r="V27" s="293"/>
      <c r="W27" s="95"/>
      <c r="X27" s="95"/>
      <c r="Y27" s="95"/>
      <c r="Z27" s="95"/>
      <c r="AA27" s="95"/>
      <c r="AB27" s="95"/>
      <c r="AC27" s="95"/>
      <c r="AD27" s="77"/>
      <c r="AE27" s="77"/>
      <c r="AF27" s="77"/>
      <c r="AG27" s="286"/>
      <c r="AH27" s="286"/>
      <c r="AI27" s="286"/>
      <c r="AJ27" s="95"/>
      <c r="AK27" s="95"/>
      <c r="AL27" s="95"/>
      <c r="AM27" s="95"/>
      <c r="AN27" s="67">
        <f t="shared" si="3"/>
        <v>0</v>
      </c>
      <c r="AO27" s="95"/>
      <c r="AP27" s="95"/>
      <c r="AQ27" s="95"/>
      <c r="AR27" s="95"/>
      <c r="AS27" s="95"/>
      <c r="AT27" s="95"/>
      <c r="AU27" s="95"/>
      <c r="AV27" s="95"/>
      <c r="AW27" s="95"/>
      <c r="AX27" s="78"/>
      <c r="AY27" s="210" t="s">
        <v>70</v>
      </c>
    </row>
    <row r="28" spans="1:51" s="289" customFormat="1" ht="31.5" outlineLevel="1" x14ac:dyDescent="0.25">
      <c r="A28" s="136">
        <v>6</v>
      </c>
      <c r="B28" s="137" t="s">
        <v>99</v>
      </c>
      <c r="C28" s="136" t="s">
        <v>53</v>
      </c>
      <c r="D28" s="136" t="s">
        <v>100</v>
      </c>
      <c r="E28" s="282">
        <v>41444</v>
      </c>
      <c r="F28" s="282">
        <v>41656</v>
      </c>
      <c r="G28" s="283">
        <f>SUM(G29)</f>
        <v>36.200000000000003</v>
      </c>
      <c r="H28" s="284">
        <f>SUM(H29)</f>
        <v>36.200000000000003</v>
      </c>
      <c r="I28" s="78"/>
      <c r="J28" s="78"/>
      <c r="K28" s="198">
        <f t="shared" si="1"/>
        <v>41656</v>
      </c>
      <c r="L28" s="198"/>
      <c r="M28" s="198"/>
      <c r="N28" s="198"/>
      <c r="O28" s="129"/>
      <c r="P28" s="67"/>
      <c r="Q28" s="67"/>
      <c r="R28" s="67"/>
      <c r="S28" s="67"/>
      <c r="T28" s="67">
        <f t="shared" si="2"/>
        <v>0</v>
      </c>
      <c r="U28" s="67"/>
      <c r="V28" s="285"/>
      <c r="W28" s="67"/>
      <c r="X28" s="67"/>
      <c r="Y28" s="67"/>
      <c r="Z28" s="67"/>
      <c r="AA28" s="67"/>
      <c r="AB28" s="67"/>
      <c r="AC28" s="95"/>
      <c r="AD28" s="77"/>
      <c r="AE28" s="77"/>
      <c r="AF28" s="77"/>
      <c r="AG28" s="286"/>
      <c r="AH28" s="286"/>
      <c r="AI28" s="286"/>
      <c r="AJ28" s="67"/>
      <c r="AK28" s="67"/>
      <c r="AL28" s="67"/>
      <c r="AM28" s="67"/>
      <c r="AN28" s="67">
        <f t="shared" si="3"/>
        <v>0</v>
      </c>
      <c r="AO28" s="67"/>
      <c r="AP28" s="67"/>
      <c r="AQ28" s="67"/>
      <c r="AR28" s="67"/>
      <c r="AS28" s="67"/>
      <c r="AT28" s="67"/>
      <c r="AU28" s="67"/>
      <c r="AV28" s="67"/>
      <c r="AW28" s="67"/>
      <c r="AX28" s="78"/>
      <c r="AY28" s="9" t="s">
        <v>70</v>
      </c>
    </row>
    <row r="29" spans="1:51" s="289" customFormat="1" ht="31.5" outlineLevel="1" x14ac:dyDescent="0.25">
      <c r="A29" s="130">
        <v>6.1</v>
      </c>
      <c r="B29" s="135" t="s">
        <v>99</v>
      </c>
      <c r="C29" s="295" t="s">
        <v>73</v>
      </c>
      <c r="D29" s="130" t="str">
        <f>D28</f>
        <v>MERC/TECH-1/CAPEX/ 20132014/02001</v>
      </c>
      <c r="E29" s="291">
        <f>E28</f>
        <v>41444</v>
      </c>
      <c r="F29" s="198">
        <f>IF(F28=0,"-",F28)</f>
        <v>41656</v>
      </c>
      <c r="G29" s="292">
        <v>36.200000000000003</v>
      </c>
      <c r="H29" s="132">
        <v>36.200000000000003</v>
      </c>
      <c r="I29" s="78"/>
      <c r="J29" s="78"/>
      <c r="K29" s="198">
        <f t="shared" si="1"/>
        <v>41656</v>
      </c>
      <c r="L29" s="198"/>
      <c r="M29" s="198"/>
      <c r="N29" s="198"/>
      <c r="O29" s="129"/>
      <c r="P29" s="294">
        <v>32.401600000000002</v>
      </c>
      <c r="Q29" s="95"/>
      <c r="R29" s="95"/>
      <c r="S29" s="95"/>
      <c r="T29" s="67">
        <f t="shared" si="2"/>
        <v>32.401600000000002</v>
      </c>
      <c r="U29" s="95"/>
      <c r="V29" s="293"/>
      <c r="W29" s="95"/>
      <c r="X29" s="95"/>
      <c r="Y29" s="95"/>
      <c r="Z29" s="95"/>
      <c r="AA29" s="95"/>
      <c r="AB29" s="95"/>
      <c r="AC29" s="95"/>
      <c r="AD29" s="77"/>
      <c r="AE29" s="77"/>
      <c r="AF29" s="77"/>
      <c r="AG29" s="286"/>
      <c r="AH29" s="286"/>
      <c r="AI29" s="286"/>
      <c r="AJ29" s="294">
        <v>32.401600000000002</v>
      </c>
      <c r="AK29" s="95"/>
      <c r="AL29" s="95"/>
      <c r="AM29" s="95"/>
      <c r="AN29" s="67">
        <f t="shared" si="3"/>
        <v>32.401600000000002</v>
      </c>
      <c r="AO29" s="95"/>
      <c r="AP29" s="95"/>
      <c r="AQ29" s="95"/>
      <c r="AR29" s="95"/>
      <c r="AS29" s="95"/>
      <c r="AT29" s="95"/>
      <c r="AU29" s="95"/>
      <c r="AV29" s="95"/>
      <c r="AW29" s="95"/>
      <c r="AX29" s="78"/>
      <c r="AY29" s="207" t="s">
        <v>79</v>
      </c>
    </row>
    <row r="30" spans="1:51" s="289" customFormat="1" ht="31.5" outlineLevel="1" x14ac:dyDescent="0.25">
      <c r="A30" s="136">
        <v>7</v>
      </c>
      <c r="B30" s="137" t="s">
        <v>101</v>
      </c>
      <c r="C30" s="136" t="s">
        <v>53</v>
      </c>
      <c r="D30" s="136" t="s">
        <v>102</v>
      </c>
      <c r="E30" s="282">
        <v>41716</v>
      </c>
      <c r="F30" s="282">
        <v>41779</v>
      </c>
      <c r="G30" s="283">
        <f>SUM(G31:G34)</f>
        <v>18.452125568</v>
      </c>
      <c r="H30" s="284">
        <f>SUM(H31:H34)</f>
        <v>18.452125568</v>
      </c>
      <c r="I30" s="78"/>
      <c r="J30" s="78"/>
      <c r="K30" s="198">
        <f t="shared" si="1"/>
        <v>41779</v>
      </c>
      <c r="L30" s="198"/>
      <c r="M30" s="198"/>
      <c r="N30" s="198"/>
      <c r="O30" s="129"/>
      <c r="P30" s="67"/>
      <c r="Q30" s="67"/>
      <c r="R30" s="67"/>
      <c r="S30" s="67"/>
      <c r="T30" s="67">
        <f t="shared" si="2"/>
        <v>0</v>
      </c>
      <c r="U30" s="67"/>
      <c r="V30" s="285"/>
      <c r="W30" s="67"/>
      <c r="X30" s="67"/>
      <c r="Y30" s="67"/>
      <c r="Z30" s="67"/>
      <c r="AA30" s="67"/>
      <c r="AB30" s="67"/>
      <c r="AC30" s="95"/>
      <c r="AD30" s="77"/>
      <c r="AE30" s="77"/>
      <c r="AF30" s="77"/>
      <c r="AG30" s="286"/>
      <c r="AH30" s="286"/>
      <c r="AI30" s="286"/>
      <c r="AJ30" s="67"/>
      <c r="AK30" s="67"/>
      <c r="AL30" s="67"/>
      <c r="AM30" s="67"/>
      <c r="AN30" s="67">
        <f t="shared" si="3"/>
        <v>0</v>
      </c>
      <c r="AO30" s="67"/>
      <c r="AP30" s="67"/>
      <c r="AQ30" s="67"/>
      <c r="AR30" s="67"/>
      <c r="AS30" s="67"/>
      <c r="AT30" s="67"/>
      <c r="AU30" s="67"/>
      <c r="AV30" s="67"/>
      <c r="AW30" s="67"/>
      <c r="AX30" s="78"/>
      <c r="AY30" s="9" t="s">
        <v>70</v>
      </c>
    </row>
    <row r="31" spans="1:51" s="289" customFormat="1" ht="31.5" outlineLevel="1" x14ac:dyDescent="0.25">
      <c r="A31" s="130">
        <v>7.1</v>
      </c>
      <c r="B31" s="135" t="s">
        <v>103</v>
      </c>
      <c r="C31" s="295" t="s">
        <v>73</v>
      </c>
      <c r="D31" s="130" t="str">
        <f t="shared" ref="D31:E34" si="6">D30</f>
        <v>MERC/TECH-1/CAPEX/ 20142015/00364</v>
      </c>
      <c r="E31" s="291">
        <f t="shared" si="6"/>
        <v>41716</v>
      </c>
      <c r="F31" s="198">
        <f>IF(F30=0,"-",F30)</f>
        <v>41779</v>
      </c>
      <c r="G31" s="292">
        <v>10.349649700000001</v>
      </c>
      <c r="H31" s="132">
        <v>10.349649700000001</v>
      </c>
      <c r="I31" s="78"/>
      <c r="J31" s="78"/>
      <c r="K31" s="198">
        <f t="shared" si="1"/>
        <v>41779</v>
      </c>
      <c r="L31" s="198"/>
      <c r="M31" s="198"/>
      <c r="N31" s="198"/>
      <c r="O31" s="129"/>
      <c r="P31" s="95">
        <v>11.251108000000002</v>
      </c>
      <c r="Q31" s="95"/>
      <c r="R31" s="95"/>
      <c r="S31" s="95"/>
      <c r="T31" s="67">
        <f t="shared" si="2"/>
        <v>11.251108000000002</v>
      </c>
      <c r="U31" s="95"/>
      <c r="V31" s="293"/>
      <c r="W31" s="95"/>
      <c r="X31" s="95"/>
      <c r="Y31" s="95"/>
      <c r="Z31" s="95"/>
      <c r="AA31" s="95"/>
      <c r="AB31" s="95"/>
      <c r="AC31" s="95"/>
      <c r="AD31" s="77"/>
      <c r="AE31" s="77"/>
      <c r="AF31" s="77"/>
      <c r="AG31" s="286"/>
      <c r="AH31" s="286"/>
      <c r="AI31" s="286"/>
      <c r="AJ31" s="95">
        <v>11.251108000000002</v>
      </c>
      <c r="AK31" s="95"/>
      <c r="AL31" s="95"/>
      <c r="AM31" s="95"/>
      <c r="AN31" s="67">
        <f t="shared" si="3"/>
        <v>11.251108000000002</v>
      </c>
      <c r="AO31" s="95"/>
      <c r="AP31" s="95"/>
      <c r="AQ31" s="95"/>
      <c r="AR31" s="95"/>
      <c r="AS31" s="95"/>
      <c r="AT31" s="95"/>
      <c r="AU31" s="95"/>
      <c r="AV31" s="95"/>
      <c r="AW31" s="95"/>
      <c r="AX31" s="78"/>
      <c r="AY31" s="207" t="s">
        <v>79</v>
      </c>
    </row>
    <row r="32" spans="1:51" s="289" customFormat="1" ht="31.5" outlineLevel="1" x14ac:dyDescent="0.25">
      <c r="A32" s="130">
        <v>7.2</v>
      </c>
      <c r="B32" s="135" t="s">
        <v>104</v>
      </c>
      <c r="C32" s="295" t="s">
        <v>73</v>
      </c>
      <c r="D32" s="130" t="str">
        <f t="shared" si="6"/>
        <v>MERC/TECH-1/CAPEX/ 20142015/00364</v>
      </c>
      <c r="E32" s="291">
        <f t="shared" si="6"/>
        <v>41716</v>
      </c>
      <c r="F32" s="198">
        <f>IF(F31=0,"-",F31)</f>
        <v>41779</v>
      </c>
      <c r="G32" s="292">
        <v>5.9926899479999998</v>
      </c>
      <c r="H32" s="132">
        <v>5.9926899479999998</v>
      </c>
      <c r="I32" s="78"/>
      <c r="J32" s="78"/>
      <c r="K32" s="198">
        <f t="shared" si="1"/>
        <v>41779</v>
      </c>
      <c r="L32" s="198"/>
      <c r="M32" s="198"/>
      <c r="N32" s="198"/>
      <c r="O32" s="129"/>
      <c r="P32" s="95">
        <v>5.9927000000000001</v>
      </c>
      <c r="Q32" s="95"/>
      <c r="R32" s="95"/>
      <c r="S32" s="95"/>
      <c r="T32" s="67">
        <f t="shared" si="2"/>
        <v>5.9927000000000001</v>
      </c>
      <c r="U32" s="95"/>
      <c r="V32" s="293"/>
      <c r="W32" s="95"/>
      <c r="X32" s="95"/>
      <c r="Y32" s="95"/>
      <c r="Z32" s="95"/>
      <c r="AA32" s="95"/>
      <c r="AB32" s="95"/>
      <c r="AC32" s="95"/>
      <c r="AD32" s="77"/>
      <c r="AE32" s="77"/>
      <c r="AF32" s="77"/>
      <c r="AG32" s="286"/>
      <c r="AH32" s="286"/>
      <c r="AI32" s="286"/>
      <c r="AJ32" s="95">
        <v>5.9927000000000001</v>
      </c>
      <c r="AK32" s="95"/>
      <c r="AL32" s="95"/>
      <c r="AM32" s="95"/>
      <c r="AN32" s="67">
        <f t="shared" si="3"/>
        <v>5.9927000000000001</v>
      </c>
      <c r="AO32" s="95"/>
      <c r="AP32" s="95"/>
      <c r="AQ32" s="95"/>
      <c r="AR32" s="95"/>
      <c r="AS32" s="95"/>
      <c r="AT32" s="95"/>
      <c r="AU32" s="95"/>
      <c r="AV32" s="95"/>
      <c r="AW32" s="95"/>
      <c r="AX32" s="78"/>
      <c r="AY32" s="207" t="s">
        <v>79</v>
      </c>
    </row>
    <row r="33" spans="1:51" s="289" customFormat="1" ht="31.5" outlineLevel="1" x14ac:dyDescent="0.25">
      <c r="A33" s="130">
        <v>7.3</v>
      </c>
      <c r="B33" s="135" t="s">
        <v>105</v>
      </c>
      <c r="C33" s="295" t="s">
        <v>73</v>
      </c>
      <c r="D33" s="130" t="str">
        <f t="shared" si="6"/>
        <v>MERC/TECH-1/CAPEX/ 20142015/00364</v>
      </c>
      <c r="E33" s="291">
        <f t="shared" si="6"/>
        <v>41716</v>
      </c>
      <c r="F33" s="198">
        <f>IF(F32=0,"-",F32)</f>
        <v>41779</v>
      </c>
      <c r="G33" s="292">
        <v>0.42978591999999999</v>
      </c>
      <c r="H33" s="132">
        <v>0.42978591999999999</v>
      </c>
      <c r="I33" s="78"/>
      <c r="J33" s="78"/>
      <c r="K33" s="198">
        <f t="shared" si="1"/>
        <v>41779</v>
      </c>
      <c r="L33" s="198"/>
      <c r="M33" s="198"/>
      <c r="N33" s="198"/>
      <c r="O33" s="129"/>
      <c r="P33" s="95">
        <v>0.42980000000000002</v>
      </c>
      <c r="Q33" s="95"/>
      <c r="R33" s="95"/>
      <c r="S33" s="95"/>
      <c r="T33" s="67">
        <f t="shared" si="2"/>
        <v>0.42980000000000002</v>
      </c>
      <c r="U33" s="95"/>
      <c r="V33" s="293"/>
      <c r="W33" s="95"/>
      <c r="X33" s="95"/>
      <c r="Y33" s="95"/>
      <c r="Z33" s="95"/>
      <c r="AA33" s="95"/>
      <c r="AB33" s="95"/>
      <c r="AC33" s="95"/>
      <c r="AD33" s="77"/>
      <c r="AE33" s="77"/>
      <c r="AF33" s="77"/>
      <c r="AG33" s="286"/>
      <c r="AH33" s="286"/>
      <c r="AI33" s="286"/>
      <c r="AJ33" s="95">
        <v>0.42980000000000002</v>
      </c>
      <c r="AK33" s="95"/>
      <c r="AL33" s="95"/>
      <c r="AM33" s="95"/>
      <c r="AN33" s="67">
        <f t="shared" si="3"/>
        <v>0.42980000000000002</v>
      </c>
      <c r="AO33" s="95"/>
      <c r="AP33" s="95"/>
      <c r="AQ33" s="95"/>
      <c r="AR33" s="95"/>
      <c r="AS33" s="95"/>
      <c r="AT33" s="95"/>
      <c r="AU33" s="95"/>
      <c r="AV33" s="95"/>
      <c r="AW33" s="95"/>
      <c r="AX33" s="78"/>
      <c r="AY33" s="207" t="s">
        <v>79</v>
      </c>
    </row>
    <row r="34" spans="1:51" s="289" customFormat="1" ht="31.5" outlineLevel="1" x14ac:dyDescent="0.25">
      <c r="A34" s="130"/>
      <c r="B34" s="135" t="s">
        <v>27</v>
      </c>
      <c r="C34" s="295" t="s">
        <v>27</v>
      </c>
      <c r="D34" s="130" t="str">
        <f t="shared" si="6"/>
        <v>MERC/TECH-1/CAPEX/ 20142015/00364</v>
      </c>
      <c r="E34" s="291">
        <f t="shared" si="6"/>
        <v>41716</v>
      </c>
      <c r="F34" s="198">
        <f>IF(F33=0,"-",F33)</f>
        <v>41779</v>
      </c>
      <c r="G34" s="292">
        <v>1.68</v>
      </c>
      <c r="H34" s="132">
        <v>1.68</v>
      </c>
      <c r="I34" s="78"/>
      <c r="J34" s="78"/>
      <c r="K34" s="198"/>
      <c r="L34" s="198"/>
      <c r="M34" s="198"/>
      <c r="N34" s="198"/>
      <c r="O34" s="129"/>
      <c r="P34" s="95"/>
      <c r="Q34" s="95"/>
      <c r="R34" s="95"/>
      <c r="S34" s="95"/>
      <c r="T34" s="67">
        <f t="shared" si="2"/>
        <v>0</v>
      </c>
      <c r="U34" s="95"/>
      <c r="V34" s="293"/>
      <c r="W34" s="95"/>
      <c r="X34" s="95"/>
      <c r="Y34" s="95"/>
      <c r="Z34" s="95"/>
      <c r="AA34" s="95"/>
      <c r="AB34" s="95"/>
      <c r="AC34" s="95"/>
      <c r="AD34" s="77"/>
      <c r="AE34" s="77"/>
      <c r="AF34" s="77"/>
      <c r="AG34" s="286"/>
      <c r="AH34" s="286"/>
      <c r="AI34" s="286"/>
      <c r="AJ34" s="95"/>
      <c r="AK34" s="95"/>
      <c r="AL34" s="95"/>
      <c r="AM34" s="95"/>
      <c r="AN34" s="67">
        <f t="shared" si="3"/>
        <v>0</v>
      </c>
      <c r="AO34" s="95"/>
      <c r="AP34" s="95"/>
      <c r="AQ34" s="95"/>
      <c r="AR34" s="95"/>
      <c r="AS34" s="95"/>
      <c r="AT34" s="95"/>
      <c r="AU34" s="95"/>
      <c r="AV34" s="95"/>
      <c r="AW34" s="95"/>
      <c r="AX34" s="78"/>
      <c r="AY34" s="210" t="s">
        <v>70</v>
      </c>
    </row>
    <row r="35" spans="1:51" s="289" customFormat="1" ht="31.5" outlineLevel="1" x14ac:dyDescent="0.25">
      <c r="A35" s="136">
        <v>8</v>
      </c>
      <c r="B35" s="137" t="s">
        <v>106</v>
      </c>
      <c r="C35" s="136" t="s">
        <v>53</v>
      </c>
      <c r="D35" s="136" t="s">
        <v>107</v>
      </c>
      <c r="E35" s="282">
        <v>41710</v>
      </c>
      <c r="F35" s="282">
        <v>41779</v>
      </c>
      <c r="G35" s="283">
        <f>SUM(G36:G38)</f>
        <v>17.809999999999999</v>
      </c>
      <c r="H35" s="284">
        <f>SUM(H36:H38)</f>
        <v>17.809999999999999</v>
      </c>
      <c r="I35" s="78"/>
      <c r="J35" s="78"/>
      <c r="K35" s="198">
        <f t="shared" si="1"/>
        <v>41779</v>
      </c>
      <c r="L35" s="198"/>
      <c r="M35" s="198"/>
      <c r="N35" s="198"/>
      <c r="O35" s="129"/>
      <c r="P35" s="67"/>
      <c r="Q35" s="67"/>
      <c r="R35" s="67"/>
      <c r="S35" s="67"/>
      <c r="T35" s="67">
        <f t="shared" si="2"/>
        <v>0</v>
      </c>
      <c r="U35" s="67"/>
      <c r="V35" s="285"/>
      <c r="W35" s="67"/>
      <c r="X35" s="67"/>
      <c r="Y35" s="67"/>
      <c r="Z35" s="67"/>
      <c r="AA35" s="67"/>
      <c r="AB35" s="67"/>
      <c r="AC35" s="95"/>
      <c r="AD35" s="77"/>
      <c r="AE35" s="77"/>
      <c r="AF35" s="77"/>
      <c r="AG35" s="286"/>
      <c r="AH35" s="286"/>
      <c r="AI35" s="286"/>
      <c r="AJ35" s="67"/>
      <c r="AK35" s="67"/>
      <c r="AL35" s="67"/>
      <c r="AM35" s="67"/>
      <c r="AN35" s="67">
        <f t="shared" si="3"/>
        <v>0</v>
      </c>
      <c r="AO35" s="67"/>
      <c r="AP35" s="67"/>
      <c r="AQ35" s="67"/>
      <c r="AR35" s="67"/>
      <c r="AS35" s="67"/>
      <c r="AT35" s="67"/>
      <c r="AU35" s="67"/>
      <c r="AV35" s="67"/>
      <c r="AW35" s="67"/>
      <c r="AX35" s="78"/>
      <c r="AY35" s="9" t="s">
        <v>70</v>
      </c>
    </row>
    <row r="36" spans="1:51" s="289" customFormat="1" ht="270" outlineLevel="1" x14ac:dyDescent="0.25">
      <c r="A36" s="130">
        <v>8.1</v>
      </c>
      <c r="B36" s="135" t="s">
        <v>108</v>
      </c>
      <c r="C36" s="295" t="s">
        <v>73</v>
      </c>
      <c r="D36" s="130" t="str">
        <f t="shared" ref="D36:E38" si="7">D35</f>
        <v>MERC/TECH-1/CAPEX/ 20142015/00363</v>
      </c>
      <c r="E36" s="291">
        <f t="shared" si="7"/>
        <v>41710</v>
      </c>
      <c r="F36" s="198">
        <f>IF(F35=0,"-",F35)</f>
        <v>41779</v>
      </c>
      <c r="G36" s="292">
        <v>8.58</v>
      </c>
      <c r="H36" s="132">
        <v>8.58</v>
      </c>
      <c r="I36" s="78"/>
      <c r="J36" s="78"/>
      <c r="K36" s="198">
        <f t="shared" si="1"/>
        <v>41779</v>
      </c>
      <c r="L36" s="200">
        <v>42122</v>
      </c>
      <c r="M36" s="200">
        <v>42875</v>
      </c>
      <c r="N36" s="200">
        <v>42606</v>
      </c>
      <c r="O36" s="201" t="s">
        <v>109</v>
      </c>
      <c r="P36" s="95">
        <v>3.4291356200000003</v>
      </c>
      <c r="Q36" s="95"/>
      <c r="R36" s="95"/>
      <c r="S36" s="95"/>
      <c r="T36" s="67">
        <f t="shared" si="2"/>
        <v>3.4291356200000003</v>
      </c>
      <c r="U36" s="95"/>
      <c r="V36" s="293"/>
      <c r="W36" s="95"/>
      <c r="X36" s="95"/>
      <c r="Y36" s="95"/>
      <c r="Z36" s="95"/>
      <c r="AA36" s="95"/>
      <c r="AB36" s="95"/>
      <c r="AC36" s="95"/>
      <c r="AD36" s="77"/>
      <c r="AE36" s="77"/>
      <c r="AF36" s="77"/>
      <c r="AG36" s="286"/>
      <c r="AH36" s="286"/>
      <c r="AI36" s="286"/>
      <c r="AJ36" s="95">
        <v>3.4291356200000003</v>
      </c>
      <c r="AK36" s="95"/>
      <c r="AL36" s="95"/>
      <c r="AM36" s="95"/>
      <c r="AN36" s="67">
        <f t="shared" si="3"/>
        <v>3.4291356200000003</v>
      </c>
      <c r="AO36" s="95"/>
      <c r="AP36" s="95"/>
      <c r="AQ36" s="95"/>
      <c r="AR36" s="95"/>
      <c r="AS36" s="95"/>
      <c r="AT36" s="95"/>
      <c r="AU36" s="95"/>
      <c r="AV36" s="95"/>
      <c r="AW36" s="95"/>
      <c r="AX36" s="78"/>
      <c r="AY36" s="207" t="s">
        <v>79</v>
      </c>
    </row>
    <row r="37" spans="1:51" s="289" customFormat="1" ht="270" outlineLevel="1" x14ac:dyDescent="0.25">
      <c r="A37" s="130">
        <v>8.1999999999999993</v>
      </c>
      <c r="B37" s="135" t="s">
        <v>110</v>
      </c>
      <c r="C37" s="295" t="s">
        <v>73</v>
      </c>
      <c r="D37" s="130" t="str">
        <f t="shared" si="7"/>
        <v>MERC/TECH-1/CAPEX/ 20142015/00363</v>
      </c>
      <c r="E37" s="291">
        <f t="shared" si="7"/>
        <v>41710</v>
      </c>
      <c r="F37" s="198">
        <f>IF(F36=0,"-",F36)</f>
        <v>41779</v>
      </c>
      <c r="G37" s="292">
        <v>8.58</v>
      </c>
      <c r="H37" s="132">
        <v>8.58</v>
      </c>
      <c r="I37" s="78"/>
      <c r="J37" s="78"/>
      <c r="K37" s="198">
        <f t="shared" si="1"/>
        <v>41779</v>
      </c>
      <c r="L37" s="200">
        <v>42756</v>
      </c>
      <c r="M37" s="200">
        <v>42875</v>
      </c>
      <c r="N37" s="200">
        <v>42983</v>
      </c>
      <c r="O37" s="201" t="s">
        <v>109</v>
      </c>
      <c r="P37" s="95">
        <v>3.1809037929999997</v>
      </c>
      <c r="Q37" s="95"/>
      <c r="R37" s="95"/>
      <c r="S37" s="95"/>
      <c r="T37" s="67">
        <f t="shared" si="2"/>
        <v>3.1809037929999997</v>
      </c>
      <c r="U37" s="95"/>
      <c r="V37" s="293"/>
      <c r="W37" s="95"/>
      <c r="X37" s="95"/>
      <c r="Y37" s="95"/>
      <c r="Z37" s="95"/>
      <c r="AA37" s="95"/>
      <c r="AB37" s="95"/>
      <c r="AC37" s="95"/>
      <c r="AD37" s="77"/>
      <c r="AE37" s="77"/>
      <c r="AF37" s="77"/>
      <c r="AG37" s="286"/>
      <c r="AH37" s="286"/>
      <c r="AI37" s="286"/>
      <c r="AJ37" s="95">
        <v>3.1809037929999997</v>
      </c>
      <c r="AK37" s="95"/>
      <c r="AL37" s="95"/>
      <c r="AM37" s="95"/>
      <c r="AN37" s="67">
        <f t="shared" si="3"/>
        <v>3.1809037929999997</v>
      </c>
      <c r="AO37" s="95"/>
      <c r="AP37" s="95"/>
      <c r="AQ37" s="95"/>
      <c r="AR37" s="95"/>
      <c r="AS37" s="95"/>
      <c r="AT37" s="95"/>
      <c r="AU37" s="95"/>
      <c r="AV37" s="95"/>
      <c r="AW37" s="95"/>
      <c r="AX37" s="78"/>
      <c r="AY37" s="207" t="s">
        <v>79</v>
      </c>
    </row>
    <row r="38" spans="1:51" s="289" customFormat="1" ht="31.5" outlineLevel="1" x14ac:dyDescent="0.25">
      <c r="A38" s="130"/>
      <c r="B38" s="135" t="s">
        <v>27</v>
      </c>
      <c r="C38" s="295" t="s">
        <v>27</v>
      </c>
      <c r="D38" s="130" t="str">
        <f t="shared" si="7"/>
        <v>MERC/TECH-1/CAPEX/ 20142015/00363</v>
      </c>
      <c r="E38" s="291">
        <f t="shared" si="7"/>
        <v>41710</v>
      </c>
      <c r="F38" s="198">
        <f>IF(F37=0,"-",F37)</f>
        <v>41779</v>
      </c>
      <c r="G38" s="292">
        <v>0.65</v>
      </c>
      <c r="H38" s="132">
        <v>0.65</v>
      </c>
      <c r="I38" s="78"/>
      <c r="J38" s="78"/>
      <c r="K38" s="198">
        <f t="shared" si="1"/>
        <v>41779</v>
      </c>
      <c r="L38" s="198"/>
      <c r="M38" s="198"/>
      <c r="N38" s="198"/>
      <c r="O38" s="129"/>
      <c r="P38" s="95"/>
      <c r="Q38" s="95"/>
      <c r="R38" s="95"/>
      <c r="S38" s="95"/>
      <c r="T38" s="67">
        <f t="shared" si="2"/>
        <v>0</v>
      </c>
      <c r="U38" s="95"/>
      <c r="V38" s="293"/>
      <c r="W38" s="95"/>
      <c r="X38" s="95"/>
      <c r="Y38" s="95"/>
      <c r="Z38" s="95"/>
      <c r="AA38" s="95"/>
      <c r="AB38" s="95"/>
      <c r="AC38" s="95"/>
      <c r="AD38" s="77"/>
      <c r="AE38" s="77"/>
      <c r="AF38" s="77"/>
      <c r="AG38" s="286"/>
      <c r="AH38" s="286"/>
      <c r="AI38" s="286"/>
      <c r="AJ38" s="95"/>
      <c r="AK38" s="95"/>
      <c r="AL38" s="95"/>
      <c r="AM38" s="95"/>
      <c r="AN38" s="67">
        <f t="shared" si="3"/>
        <v>0</v>
      </c>
      <c r="AO38" s="95"/>
      <c r="AP38" s="95"/>
      <c r="AQ38" s="95"/>
      <c r="AR38" s="95"/>
      <c r="AS38" s="95"/>
      <c r="AT38" s="95"/>
      <c r="AU38" s="95"/>
      <c r="AV38" s="95"/>
      <c r="AW38" s="95"/>
      <c r="AX38" s="78"/>
      <c r="AY38" s="210" t="s">
        <v>70</v>
      </c>
    </row>
    <row r="39" spans="1:51" s="289" customFormat="1" ht="31.5" outlineLevel="1" x14ac:dyDescent="0.25">
      <c r="A39" s="136">
        <v>9</v>
      </c>
      <c r="B39" s="137" t="s">
        <v>111</v>
      </c>
      <c r="C39" s="136" t="s">
        <v>53</v>
      </c>
      <c r="D39" s="136" t="s">
        <v>112</v>
      </c>
      <c r="E39" s="282">
        <v>41074</v>
      </c>
      <c r="F39" s="282">
        <v>41464</v>
      </c>
      <c r="G39" s="283">
        <f>SUM(G40:G43)</f>
        <v>38.745911020999998</v>
      </c>
      <c r="H39" s="284">
        <f>SUM(H40:H43)</f>
        <v>38.745911020999998</v>
      </c>
      <c r="I39" s="78"/>
      <c r="J39" s="78"/>
      <c r="K39" s="198">
        <f t="shared" si="1"/>
        <v>41464</v>
      </c>
      <c r="L39" s="198"/>
      <c r="M39" s="198"/>
      <c r="N39" s="198"/>
      <c r="O39" s="129"/>
      <c r="P39" s="67"/>
      <c r="Q39" s="67"/>
      <c r="R39" s="67"/>
      <c r="S39" s="67"/>
      <c r="T39" s="67">
        <f t="shared" si="2"/>
        <v>0</v>
      </c>
      <c r="U39" s="67"/>
      <c r="V39" s="285"/>
      <c r="W39" s="67"/>
      <c r="X39" s="67"/>
      <c r="Y39" s="67"/>
      <c r="Z39" s="67"/>
      <c r="AA39" s="67"/>
      <c r="AB39" s="67"/>
      <c r="AC39" s="95"/>
      <c r="AD39" s="77"/>
      <c r="AE39" s="77"/>
      <c r="AF39" s="77"/>
      <c r="AG39" s="286"/>
      <c r="AH39" s="286"/>
      <c r="AI39" s="286"/>
      <c r="AJ39" s="67"/>
      <c r="AK39" s="67"/>
      <c r="AL39" s="67"/>
      <c r="AM39" s="67"/>
      <c r="AN39" s="67">
        <f t="shared" si="3"/>
        <v>0</v>
      </c>
      <c r="AO39" s="67"/>
      <c r="AP39" s="67"/>
      <c r="AQ39" s="67"/>
      <c r="AR39" s="67"/>
      <c r="AS39" s="67"/>
      <c r="AT39" s="67"/>
      <c r="AU39" s="67"/>
      <c r="AV39" s="67"/>
      <c r="AW39" s="67"/>
      <c r="AX39" s="78"/>
      <c r="AY39" s="9" t="s">
        <v>70</v>
      </c>
    </row>
    <row r="40" spans="1:51" s="289" customFormat="1" ht="157.5" outlineLevel="1" x14ac:dyDescent="0.25">
      <c r="A40" s="130">
        <v>9.1</v>
      </c>
      <c r="B40" s="135" t="s">
        <v>113</v>
      </c>
      <c r="C40" s="290" t="s">
        <v>73</v>
      </c>
      <c r="D40" s="130" t="str">
        <f t="shared" ref="D40:E43" si="8">D39</f>
        <v>MERC/TECH 1/CAPEX/20132014/00823</v>
      </c>
      <c r="E40" s="291">
        <f t="shared" si="8"/>
        <v>41074</v>
      </c>
      <c r="F40" s="198">
        <f>IF(F39=0,"-",F39)</f>
        <v>41464</v>
      </c>
      <c r="G40" s="292">
        <v>33.858543730000001</v>
      </c>
      <c r="H40" s="132">
        <v>33.858543730000001</v>
      </c>
      <c r="I40" s="78"/>
      <c r="J40" s="78"/>
      <c r="K40" s="198">
        <f t="shared" si="1"/>
        <v>41464</v>
      </c>
      <c r="L40" s="200">
        <v>42167</v>
      </c>
      <c r="M40" s="200">
        <v>42721</v>
      </c>
      <c r="N40" s="200">
        <v>43682</v>
      </c>
      <c r="O40" s="296" t="s">
        <v>114</v>
      </c>
      <c r="P40" s="95">
        <v>30.138125582000001</v>
      </c>
      <c r="Q40" s="95">
        <f>23993876/10000000</f>
        <v>2.3993875999999998</v>
      </c>
      <c r="R40" s="95"/>
      <c r="S40" s="95"/>
      <c r="T40" s="67">
        <f t="shared" si="2"/>
        <v>32.537513181999998</v>
      </c>
      <c r="U40" s="95"/>
      <c r="V40" s="293"/>
      <c r="W40" s="95"/>
      <c r="X40" s="95"/>
      <c r="Y40" s="95"/>
      <c r="Z40" s="95"/>
      <c r="AA40" s="95"/>
      <c r="AB40" s="95"/>
      <c r="AC40" s="95"/>
      <c r="AD40" s="77"/>
      <c r="AE40" s="77"/>
      <c r="AF40" s="77"/>
      <c r="AG40" s="286"/>
      <c r="AH40" s="286"/>
      <c r="AI40" s="286"/>
      <c r="AJ40" s="95">
        <v>30.138125582000001</v>
      </c>
      <c r="AK40" s="95">
        <f>23993876/10000000</f>
        <v>2.3993875999999998</v>
      </c>
      <c r="AL40" s="399"/>
      <c r="AM40" s="399"/>
      <c r="AN40" s="67">
        <f t="shared" si="3"/>
        <v>32.537513181999998</v>
      </c>
      <c r="AO40" s="399"/>
      <c r="AP40" s="399"/>
      <c r="AQ40" s="399"/>
      <c r="AR40" s="230"/>
      <c r="AS40" s="230"/>
      <c r="AT40" s="230"/>
      <c r="AU40" s="230"/>
      <c r="AV40" s="230"/>
      <c r="AW40" s="399"/>
      <c r="AX40" s="399"/>
      <c r="AY40" s="207" t="s">
        <v>79</v>
      </c>
    </row>
    <row r="41" spans="1:51" s="289" customFormat="1" ht="157.5" outlineLevel="1" x14ac:dyDescent="0.25">
      <c r="A41" s="130">
        <v>9.1999999999999993</v>
      </c>
      <c r="B41" s="135" t="s">
        <v>115</v>
      </c>
      <c r="C41" s="290" t="s">
        <v>73</v>
      </c>
      <c r="D41" s="130" t="str">
        <f t="shared" si="8"/>
        <v>MERC/TECH 1/CAPEX/20132014/00823</v>
      </c>
      <c r="E41" s="291">
        <f t="shared" si="8"/>
        <v>41074</v>
      </c>
      <c r="F41" s="198">
        <f>IF(F40=0,"-",F40)</f>
        <v>41464</v>
      </c>
      <c r="G41" s="292">
        <v>1.0560882</v>
      </c>
      <c r="H41" s="132">
        <v>1.0560882</v>
      </c>
      <c r="I41" s="78"/>
      <c r="J41" s="78"/>
      <c r="K41" s="198">
        <f t="shared" si="1"/>
        <v>41464</v>
      </c>
      <c r="L41" s="200">
        <v>42167</v>
      </c>
      <c r="M41" s="200">
        <v>42721</v>
      </c>
      <c r="N41" s="200">
        <v>43682</v>
      </c>
      <c r="O41" s="296" t="s">
        <v>114</v>
      </c>
      <c r="P41" s="95"/>
      <c r="Q41" s="95"/>
      <c r="R41" s="95"/>
      <c r="S41" s="95"/>
      <c r="T41" s="67">
        <f t="shared" si="2"/>
        <v>0</v>
      </c>
      <c r="U41" s="95"/>
      <c r="V41" s="293"/>
      <c r="W41" s="95"/>
      <c r="X41" s="95"/>
      <c r="Y41" s="95"/>
      <c r="Z41" s="95"/>
      <c r="AA41" s="95"/>
      <c r="AB41" s="95"/>
      <c r="AC41" s="95"/>
      <c r="AD41" s="77"/>
      <c r="AE41" s="77"/>
      <c r="AF41" s="77"/>
      <c r="AG41" s="286"/>
      <c r="AH41" s="286"/>
      <c r="AI41" s="286"/>
      <c r="AJ41" s="95"/>
      <c r="AK41" s="95"/>
      <c r="AL41" s="400"/>
      <c r="AM41" s="400"/>
      <c r="AN41" s="67">
        <f t="shared" si="3"/>
        <v>0</v>
      </c>
      <c r="AO41" s="400"/>
      <c r="AP41" s="400"/>
      <c r="AQ41" s="400"/>
      <c r="AR41" s="231"/>
      <c r="AS41" s="231"/>
      <c r="AT41" s="231"/>
      <c r="AU41" s="231"/>
      <c r="AV41" s="231"/>
      <c r="AW41" s="400"/>
      <c r="AX41" s="400"/>
      <c r="AY41" s="207" t="s">
        <v>79</v>
      </c>
    </row>
    <row r="42" spans="1:51" s="289" customFormat="1" ht="157.5" outlineLevel="1" x14ac:dyDescent="0.25">
      <c r="A42" s="130">
        <v>9.3000000000000007</v>
      </c>
      <c r="B42" s="135" t="s">
        <v>116</v>
      </c>
      <c r="C42" s="290" t="s">
        <v>73</v>
      </c>
      <c r="D42" s="130" t="str">
        <f t="shared" si="8"/>
        <v>MERC/TECH 1/CAPEX/20132014/00823</v>
      </c>
      <c r="E42" s="291">
        <f t="shared" si="8"/>
        <v>41074</v>
      </c>
      <c r="F42" s="198">
        <f>IF(F41=0,"-",F41)</f>
        <v>41464</v>
      </c>
      <c r="G42" s="292">
        <v>0.48487739099999999</v>
      </c>
      <c r="H42" s="132">
        <v>0.48487739099999999</v>
      </c>
      <c r="I42" s="78"/>
      <c r="J42" s="78"/>
      <c r="K42" s="198"/>
      <c r="L42" s="200">
        <v>42167</v>
      </c>
      <c r="M42" s="200">
        <v>42721</v>
      </c>
      <c r="N42" s="200">
        <v>43682</v>
      </c>
      <c r="O42" s="296" t="s">
        <v>114</v>
      </c>
      <c r="P42" s="95"/>
      <c r="Q42" s="95"/>
      <c r="R42" s="95"/>
      <c r="S42" s="95"/>
      <c r="T42" s="67">
        <f t="shared" si="2"/>
        <v>0</v>
      </c>
      <c r="U42" s="95"/>
      <c r="V42" s="293"/>
      <c r="W42" s="95"/>
      <c r="X42" s="95"/>
      <c r="Y42" s="95"/>
      <c r="Z42" s="95"/>
      <c r="AA42" s="95"/>
      <c r="AB42" s="95"/>
      <c r="AC42" s="95"/>
      <c r="AD42" s="77"/>
      <c r="AE42" s="77"/>
      <c r="AF42" s="77"/>
      <c r="AG42" s="286"/>
      <c r="AH42" s="286"/>
      <c r="AI42" s="286"/>
      <c r="AJ42" s="95"/>
      <c r="AK42" s="95"/>
      <c r="AL42" s="401"/>
      <c r="AM42" s="401"/>
      <c r="AN42" s="67">
        <f t="shared" si="3"/>
        <v>0</v>
      </c>
      <c r="AO42" s="401"/>
      <c r="AP42" s="401"/>
      <c r="AQ42" s="401"/>
      <c r="AR42" s="232"/>
      <c r="AS42" s="232"/>
      <c r="AT42" s="232"/>
      <c r="AU42" s="232"/>
      <c r="AV42" s="232"/>
      <c r="AW42" s="401"/>
      <c r="AX42" s="401"/>
      <c r="AY42" s="207" t="s">
        <v>79</v>
      </c>
    </row>
    <row r="43" spans="1:51" s="289" customFormat="1" ht="31.5" outlineLevel="1" x14ac:dyDescent="0.25">
      <c r="A43" s="130"/>
      <c r="B43" s="135" t="s">
        <v>27</v>
      </c>
      <c r="C43" s="130" t="s">
        <v>27</v>
      </c>
      <c r="D43" s="130" t="str">
        <f t="shared" si="8"/>
        <v>MERC/TECH 1/CAPEX/20132014/00823</v>
      </c>
      <c r="E43" s="291">
        <f t="shared" si="8"/>
        <v>41074</v>
      </c>
      <c r="F43" s="198">
        <f>IF(F42=0,"-",F42)</f>
        <v>41464</v>
      </c>
      <c r="G43" s="292">
        <v>3.3464016999999999</v>
      </c>
      <c r="H43" s="132">
        <v>3.3464016999999999</v>
      </c>
      <c r="I43" s="78"/>
      <c r="J43" s="78"/>
      <c r="K43" s="198"/>
      <c r="L43" s="198"/>
      <c r="M43" s="198"/>
      <c r="N43" s="198"/>
      <c r="O43" s="129"/>
      <c r="P43" s="95"/>
      <c r="Q43" s="95"/>
      <c r="R43" s="95"/>
      <c r="S43" s="95"/>
      <c r="T43" s="67">
        <f t="shared" si="2"/>
        <v>0</v>
      </c>
      <c r="U43" s="95"/>
      <c r="V43" s="293"/>
      <c r="W43" s="95"/>
      <c r="X43" s="95"/>
      <c r="Y43" s="95"/>
      <c r="Z43" s="95"/>
      <c r="AA43" s="95"/>
      <c r="AB43" s="95"/>
      <c r="AC43" s="95"/>
      <c r="AD43" s="77"/>
      <c r="AE43" s="77"/>
      <c r="AF43" s="77"/>
      <c r="AG43" s="286"/>
      <c r="AH43" s="286"/>
      <c r="AI43" s="286"/>
      <c r="AJ43" s="95"/>
      <c r="AK43" s="95"/>
      <c r="AL43" s="95"/>
      <c r="AM43" s="95"/>
      <c r="AN43" s="67">
        <f t="shared" si="3"/>
        <v>0</v>
      </c>
      <c r="AO43" s="95"/>
      <c r="AP43" s="95"/>
      <c r="AQ43" s="95"/>
      <c r="AR43" s="95"/>
      <c r="AS43" s="95"/>
      <c r="AT43" s="95"/>
      <c r="AU43" s="95"/>
      <c r="AV43" s="95"/>
      <c r="AW43" s="95"/>
      <c r="AX43" s="78"/>
      <c r="AY43" s="210" t="s">
        <v>70</v>
      </c>
    </row>
    <row r="44" spans="1:51" s="289" customFormat="1" ht="63" outlineLevel="1" x14ac:dyDescent="0.25">
      <c r="A44" s="136">
        <v>10</v>
      </c>
      <c r="B44" s="137" t="s">
        <v>117</v>
      </c>
      <c r="C44" s="136" t="s">
        <v>53</v>
      </c>
      <c r="D44" s="136" t="s">
        <v>118</v>
      </c>
      <c r="E44" s="282">
        <v>42255</v>
      </c>
      <c r="F44" s="282">
        <v>42585</v>
      </c>
      <c r="G44" s="283">
        <f>SUM(G45:G52)</f>
        <v>11.030000000000001</v>
      </c>
      <c r="H44" s="284">
        <f>SUM(H45:H52)</f>
        <v>10.760000000000002</v>
      </c>
      <c r="I44" s="78"/>
      <c r="J44" s="78"/>
      <c r="K44" s="198">
        <f t="shared" si="1"/>
        <v>42585</v>
      </c>
      <c r="L44" s="198"/>
      <c r="M44" s="198"/>
      <c r="N44" s="198"/>
      <c r="O44" s="129"/>
      <c r="P44" s="67"/>
      <c r="Q44" s="67"/>
      <c r="R44" s="67"/>
      <c r="S44" s="67"/>
      <c r="T44" s="67">
        <f t="shared" si="2"/>
        <v>0</v>
      </c>
      <c r="U44" s="67"/>
      <c r="V44" s="285"/>
      <c r="W44" s="67"/>
      <c r="X44" s="67"/>
      <c r="Y44" s="67"/>
      <c r="Z44" s="67"/>
      <c r="AA44" s="67"/>
      <c r="AB44" s="67"/>
      <c r="AC44" s="95"/>
      <c r="AD44" s="77"/>
      <c r="AE44" s="77"/>
      <c r="AF44" s="77"/>
      <c r="AG44" s="286"/>
      <c r="AH44" s="286"/>
      <c r="AI44" s="286"/>
      <c r="AJ44" s="67"/>
      <c r="AK44" s="67"/>
      <c r="AL44" s="67"/>
      <c r="AM44" s="67"/>
      <c r="AN44" s="67">
        <f t="shared" si="3"/>
        <v>0</v>
      </c>
      <c r="AO44" s="67"/>
      <c r="AP44" s="67"/>
      <c r="AQ44" s="67"/>
      <c r="AR44" s="67"/>
      <c r="AS44" s="67"/>
      <c r="AT44" s="67"/>
      <c r="AU44" s="67"/>
      <c r="AV44" s="67"/>
      <c r="AW44" s="67"/>
      <c r="AX44" s="78"/>
      <c r="AY44" s="9" t="s">
        <v>70</v>
      </c>
    </row>
    <row r="45" spans="1:51" s="289" customFormat="1" ht="204.75" outlineLevel="1" x14ac:dyDescent="0.25">
      <c r="A45" s="130">
        <v>10.1</v>
      </c>
      <c r="B45" s="135" t="s">
        <v>119</v>
      </c>
      <c r="C45" s="290" t="s">
        <v>73</v>
      </c>
      <c r="D45" s="130" t="str">
        <f>D44</f>
        <v>MERC/CAPEX/20152016/00422</v>
      </c>
      <c r="E45" s="291">
        <f>E44</f>
        <v>42255</v>
      </c>
      <c r="F45" s="198">
        <f t="shared" ref="F45:F52" si="9">IF(F44=0,"-",F44)</f>
        <v>42585</v>
      </c>
      <c r="G45" s="292">
        <v>2.4300000000000002</v>
      </c>
      <c r="H45" s="132">
        <v>2.1800000000000002</v>
      </c>
      <c r="I45" s="78"/>
      <c r="J45" s="78"/>
      <c r="K45" s="198">
        <f t="shared" si="1"/>
        <v>42585</v>
      </c>
      <c r="L45" s="200">
        <v>43160</v>
      </c>
      <c r="M45" s="200">
        <v>43680</v>
      </c>
      <c r="N45" s="200" t="s">
        <v>120</v>
      </c>
      <c r="O45" s="297" t="s">
        <v>121</v>
      </c>
      <c r="P45" s="95">
        <v>2.2613261600000003</v>
      </c>
      <c r="Q45" s="95"/>
      <c r="R45" s="95"/>
      <c r="S45" s="95"/>
      <c r="T45" s="67">
        <f t="shared" si="2"/>
        <v>2.2613261600000003</v>
      </c>
      <c r="U45" s="95"/>
      <c r="V45" s="293"/>
      <c r="W45" s="95"/>
      <c r="X45" s="95"/>
      <c r="Y45" s="95"/>
      <c r="Z45" s="95"/>
      <c r="AA45" s="95"/>
      <c r="AB45" s="95"/>
      <c r="AC45" s="95"/>
      <c r="AD45" s="77"/>
      <c r="AE45" s="77"/>
      <c r="AF45" s="77"/>
      <c r="AG45" s="286"/>
      <c r="AH45" s="286"/>
      <c r="AI45" s="286"/>
      <c r="AJ45" s="95">
        <v>0</v>
      </c>
      <c r="AK45" s="95">
        <f>22613261.6/10000000</f>
        <v>2.2613261600000003</v>
      </c>
      <c r="AL45" s="95"/>
      <c r="AM45" s="95"/>
      <c r="AN45" s="67">
        <f t="shared" si="3"/>
        <v>2.2613261600000003</v>
      </c>
      <c r="AO45" s="95"/>
      <c r="AP45" s="95"/>
      <c r="AQ45" s="95"/>
      <c r="AR45" s="95"/>
      <c r="AS45" s="95"/>
      <c r="AT45" s="95"/>
      <c r="AU45" s="95"/>
      <c r="AV45" s="95"/>
      <c r="AW45" s="95"/>
      <c r="AX45" s="375" t="s">
        <v>259</v>
      </c>
      <c r="AY45" s="207" t="s">
        <v>79</v>
      </c>
    </row>
    <row r="46" spans="1:51" s="289" customFormat="1" ht="189" outlineLevel="1" x14ac:dyDescent="0.25">
      <c r="A46" s="130">
        <v>10.199999999999999</v>
      </c>
      <c r="B46" s="135" t="s">
        <v>122</v>
      </c>
      <c r="C46" s="290" t="s">
        <v>73</v>
      </c>
      <c r="D46" s="130" t="str">
        <f t="shared" ref="D46:D52" si="10">D45</f>
        <v>MERC/CAPEX/20152016/00422</v>
      </c>
      <c r="E46" s="291">
        <f t="shared" ref="E46:E52" si="11">E45</f>
        <v>42255</v>
      </c>
      <c r="F46" s="198">
        <f t="shared" si="9"/>
        <v>42585</v>
      </c>
      <c r="G46" s="292">
        <v>0.84</v>
      </c>
      <c r="H46" s="132">
        <v>0.84</v>
      </c>
      <c r="I46" s="78"/>
      <c r="J46" s="78"/>
      <c r="K46" s="198">
        <f t="shared" si="1"/>
        <v>42585</v>
      </c>
      <c r="L46" s="200">
        <v>42737</v>
      </c>
      <c r="M46" s="200">
        <v>43680</v>
      </c>
      <c r="N46" s="200">
        <v>42950</v>
      </c>
      <c r="O46" s="297" t="s">
        <v>123</v>
      </c>
      <c r="P46" s="95">
        <v>0.52578864000000003</v>
      </c>
      <c r="Q46" s="95"/>
      <c r="R46" s="95"/>
      <c r="S46" s="95"/>
      <c r="T46" s="67">
        <f t="shared" si="2"/>
        <v>0.52578864000000003</v>
      </c>
      <c r="U46" s="95"/>
      <c r="V46" s="293"/>
      <c r="W46" s="95"/>
      <c r="X46" s="95"/>
      <c r="Y46" s="95"/>
      <c r="Z46" s="95"/>
      <c r="AA46" s="95"/>
      <c r="AB46" s="95"/>
      <c r="AC46" s="95"/>
      <c r="AD46" s="77"/>
      <c r="AE46" s="77"/>
      <c r="AF46" s="77"/>
      <c r="AG46" s="286"/>
      <c r="AH46" s="286"/>
      <c r="AI46" s="286"/>
      <c r="AJ46" s="95">
        <v>0.52578864000000003</v>
      </c>
      <c r="AK46" s="95"/>
      <c r="AL46" s="95"/>
      <c r="AM46" s="95"/>
      <c r="AN46" s="67">
        <f t="shared" si="3"/>
        <v>0.52578864000000003</v>
      </c>
      <c r="AO46" s="95"/>
      <c r="AP46" s="95"/>
      <c r="AQ46" s="95"/>
      <c r="AR46" s="95"/>
      <c r="AS46" s="95"/>
      <c r="AT46" s="95"/>
      <c r="AU46" s="95"/>
      <c r="AV46" s="95"/>
      <c r="AW46" s="95"/>
      <c r="AX46" s="78"/>
      <c r="AY46" s="207" t="s">
        <v>79</v>
      </c>
    </row>
    <row r="47" spans="1:51" s="289" customFormat="1" ht="110.25" outlineLevel="1" x14ac:dyDescent="0.25">
      <c r="A47" s="130">
        <v>10.3</v>
      </c>
      <c r="B47" s="135" t="s">
        <v>124</v>
      </c>
      <c r="C47" s="290" t="s">
        <v>73</v>
      </c>
      <c r="D47" s="130" t="str">
        <f t="shared" si="10"/>
        <v>MERC/CAPEX/20152016/00422</v>
      </c>
      <c r="E47" s="291">
        <f t="shared" si="11"/>
        <v>42255</v>
      </c>
      <c r="F47" s="198">
        <f t="shared" si="9"/>
        <v>42585</v>
      </c>
      <c r="G47" s="292">
        <v>1.1000000000000001</v>
      </c>
      <c r="H47" s="132">
        <v>1.1000000000000001</v>
      </c>
      <c r="I47" s="78"/>
      <c r="J47" s="78"/>
      <c r="K47" s="198">
        <f t="shared" si="1"/>
        <v>42585</v>
      </c>
      <c r="L47" s="200">
        <v>43265</v>
      </c>
      <c r="M47" s="200">
        <v>43680</v>
      </c>
      <c r="N47" s="200" t="s">
        <v>252</v>
      </c>
      <c r="O47" s="201" t="s">
        <v>125</v>
      </c>
      <c r="P47" s="95">
        <v>1.4109130000000001</v>
      </c>
      <c r="Q47" s="95">
        <v>4.6728000000000103E-2</v>
      </c>
      <c r="R47" s="95"/>
      <c r="S47" s="95"/>
      <c r="T47" s="67">
        <f t="shared" si="2"/>
        <v>1.4576410000000002</v>
      </c>
      <c r="U47" s="95"/>
      <c r="V47" s="293"/>
      <c r="W47" s="95"/>
      <c r="X47" s="95"/>
      <c r="Y47" s="95"/>
      <c r="Z47" s="95"/>
      <c r="AA47" s="95"/>
      <c r="AB47" s="95"/>
      <c r="AC47" s="95"/>
      <c r="AD47" s="77"/>
      <c r="AE47" s="77"/>
      <c r="AF47" s="77"/>
      <c r="AG47" s="286"/>
      <c r="AH47" s="286"/>
      <c r="AI47" s="286"/>
      <c r="AJ47" s="95">
        <v>0</v>
      </c>
      <c r="AK47" s="95">
        <f>10473163/10000000</f>
        <v>1.0473163000000001</v>
      </c>
      <c r="AL47" s="95">
        <f>4103247/10000000</f>
        <v>0.41032469999999999</v>
      </c>
      <c r="AM47" s="95"/>
      <c r="AN47" s="67">
        <f t="shared" si="3"/>
        <v>1.4576410000000002</v>
      </c>
      <c r="AO47" s="95"/>
      <c r="AP47" s="95"/>
      <c r="AQ47" s="95"/>
      <c r="AR47" s="95"/>
      <c r="AS47" s="95"/>
      <c r="AT47" s="95"/>
      <c r="AU47" s="95"/>
      <c r="AV47" s="95"/>
      <c r="AW47" s="95"/>
      <c r="AX47" s="375" t="s">
        <v>259</v>
      </c>
      <c r="AY47" s="207" t="s">
        <v>79</v>
      </c>
    </row>
    <row r="48" spans="1:51" s="289" customFormat="1" ht="330.75" outlineLevel="1" x14ac:dyDescent="0.25">
      <c r="A48" s="130">
        <v>10.4</v>
      </c>
      <c r="B48" s="135" t="s">
        <v>126</v>
      </c>
      <c r="C48" s="290" t="s">
        <v>73</v>
      </c>
      <c r="D48" s="130" t="str">
        <f t="shared" si="10"/>
        <v>MERC/CAPEX/20152016/00422</v>
      </c>
      <c r="E48" s="291">
        <f t="shared" si="11"/>
        <v>42255</v>
      </c>
      <c r="F48" s="198">
        <f t="shared" si="9"/>
        <v>42585</v>
      </c>
      <c r="G48" s="292">
        <v>0.77</v>
      </c>
      <c r="H48" s="132">
        <v>0.77</v>
      </c>
      <c r="I48" s="78"/>
      <c r="J48" s="78"/>
      <c r="K48" s="198">
        <f t="shared" si="1"/>
        <v>42585</v>
      </c>
      <c r="L48" s="200">
        <v>42826</v>
      </c>
      <c r="M48" s="200">
        <v>43680</v>
      </c>
      <c r="N48" s="200" t="s">
        <v>253</v>
      </c>
      <c r="O48" s="297" t="s">
        <v>127</v>
      </c>
      <c r="P48" s="95">
        <v>0.35015072000000003</v>
      </c>
      <c r="Q48" s="95"/>
      <c r="R48" s="95"/>
      <c r="S48" s="95"/>
      <c r="T48" s="67">
        <f t="shared" si="2"/>
        <v>0.35015072000000003</v>
      </c>
      <c r="U48" s="95"/>
      <c r="V48" s="293"/>
      <c r="W48" s="95"/>
      <c r="X48" s="95"/>
      <c r="Y48" s="95"/>
      <c r="Z48" s="95"/>
      <c r="AA48" s="95"/>
      <c r="AB48" s="95"/>
      <c r="AC48" s="95"/>
      <c r="AD48" s="77"/>
      <c r="AE48" s="77"/>
      <c r="AF48" s="77"/>
      <c r="AG48" s="286"/>
      <c r="AH48" s="286"/>
      <c r="AI48" s="286"/>
      <c r="AJ48" s="95">
        <v>0.35015072000000003</v>
      </c>
      <c r="AK48" s="95"/>
      <c r="AL48" s="95"/>
      <c r="AM48" s="95"/>
      <c r="AN48" s="67">
        <f t="shared" si="3"/>
        <v>0.35015072000000003</v>
      </c>
      <c r="AO48" s="95"/>
      <c r="AP48" s="95"/>
      <c r="AQ48" s="95"/>
      <c r="AR48" s="95"/>
      <c r="AS48" s="95"/>
      <c r="AT48" s="95"/>
      <c r="AU48" s="95"/>
      <c r="AV48" s="95"/>
      <c r="AW48" s="95"/>
      <c r="AX48" s="120" t="s">
        <v>128</v>
      </c>
      <c r="AY48" s="207" t="s">
        <v>79</v>
      </c>
    </row>
    <row r="49" spans="1:51" s="289" customFormat="1" ht="47.25" outlineLevel="1" x14ac:dyDescent="0.25">
      <c r="A49" s="130">
        <v>10.5</v>
      </c>
      <c r="B49" s="135" t="s">
        <v>129</v>
      </c>
      <c r="C49" s="290" t="s">
        <v>73</v>
      </c>
      <c r="D49" s="130" t="str">
        <f t="shared" si="10"/>
        <v>MERC/CAPEX/20152016/00422</v>
      </c>
      <c r="E49" s="291">
        <f t="shared" si="11"/>
        <v>42255</v>
      </c>
      <c r="F49" s="198">
        <f t="shared" si="9"/>
        <v>42585</v>
      </c>
      <c r="G49" s="292">
        <v>1.35</v>
      </c>
      <c r="H49" s="132">
        <v>1.35</v>
      </c>
      <c r="I49" s="78"/>
      <c r="J49" s="78"/>
      <c r="K49" s="198"/>
      <c r="L49" s="200" t="s">
        <v>130</v>
      </c>
      <c r="M49" s="200">
        <v>43680</v>
      </c>
      <c r="N49" s="200" t="s">
        <v>130</v>
      </c>
      <c r="O49" s="201" t="s">
        <v>131</v>
      </c>
      <c r="P49" s="95">
        <v>0</v>
      </c>
      <c r="Q49" s="95"/>
      <c r="R49" s="95"/>
      <c r="S49" s="95"/>
      <c r="T49" s="67">
        <f t="shared" si="2"/>
        <v>0</v>
      </c>
      <c r="U49" s="95"/>
      <c r="V49" s="293"/>
      <c r="W49" s="95"/>
      <c r="X49" s="95"/>
      <c r="Y49" s="95"/>
      <c r="Z49" s="95"/>
      <c r="AA49" s="95"/>
      <c r="AB49" s="95"/>
      <c r="AC49" s="95"/>
      <c r="AD49" s="77"/>
      <c r="AE49" s="77"/>
      <c r="AF49" s="77"/>
      <c r="AG49" s="286"/>
      <c r="AH49" s="286"/>
      <c r="AI49" s="286"/>
      <c r="AJ49" s="95">
        <v>0</v>
      </c>
      <c r="AK49" s="95"/>
      <c r="AL49" s="95"/>
      <c r="AM49" s="95"/>
      <c r="AN49" s="67">
        <f t="shared" si="3"/>
        <v>0</v>
      </c>
      <c r="AO49" s="95"/>
      <c r="AP49" s="95"/>
      <c r="AQ49" s="95"/>
      <c r="AR49" s="95"/>
      <c r="AS49" s="95"/>
      <c r="AT49" s="95"/>
      <c r="AU49" s="95"/>
      <c r="AV49" s="95"/>
      <c r="AW49" s="95"/>
      <c r="AX49" s="78"/>
      <c r="AY49" s="210" t="s">
        <v>81</v>
      </c>
    </row>
    <row r="50" spans="1:51" s="289" customFormat="1" ht="31.5" outlineLevel="1" x14ac:dyDescent="0.25">
      <c r="A50" s="130">
        <v>10.6</v>
      </c>
      <c r="B50" s="135" t="s">
        <v>132</v>
      </c>
      <c r="C50" s="290" t="s">
        <v>73</v>
      </c>
      <c r="D50" s="130" t="str">
        <f t="shared" si="10"/>
        <v>MERC/CAPEX/20152016/00422</v>
      </c>
      <c r="E50" s="291">
        <f t="shared" si="11"/>
        <v>42255</v>
      </c>
      <c r="F50" s="198">
        <f t="shared" si="9"/>
        <v>42585</v>
      </c>
      <c r="G50" s="292">
        <v>1.33</v>
      </c>
      <c r="H50" s="132">
        <v>1.33</v>
      </c>
      <c r="I50" s="78"/>
      <c r="J50" s="78"/>
      <c r="K50" s="198"/>
      <c r="L50" s="200" t="s">
        <v>130</v>
      </c>
      <c r="M50" s="200">
        <v>43680</v>
      </c>
      <c r="N50" s="200" t="s">
        <v>130</v>
      </c>
      <c r="O50" s="201" t="s">
        <v>131</v>
      </c>
      <c r="P50" s="95">
        <v>0</v>
      </c>
      <c r="Q50" s="95"/>
      <c r="R50" s="95"/>
      <c r="S50" s="95"/>
      <c r="T50" s="67">
        <f t="shared" si="2"/>
        <v>0</v>
      </c>
      <c r="U50" s="95"/>
      <c r="V50" s="293"/>
      <c r="W50" s="95"/>
      <c r="X50" s="95"/>
      <c r="Y50" s="95"/>
      <c r="Z50" s="95"/>
      <c r="AA50" s="95"/>
      <c r="AB50" s="95"/>
      <c r="AC50" s="95"/>
      <c r="AD50" s="77"/>
      <c r="AE50" s="77"/>
      <c r="AF50" s="77"/>
      <c r="AG50" s="286"/>
      <c r="AH50" s="286"/>
      <c r="AI50" s="286"/>
      <c r="AJ50" s="95">
        <v>0</v>
      </c>
      <c r="AK50" s="95"/>
      <c r="AL50" s="95"/>
      <c r="AM50" s="95"/>
      <c r="AN50" s="67">
        <f t="shared" si="3"/>
        <v>0</v>
      </c>
      <c r="AO50" s="95"/>
      <c r="AP50" s="95"/>
      <c r="AQ50" s="95"/>
      <c r="AR50" s="95"/>
      <c r="AS50" s="95"/>
      <c r="AT50" s="95"/>
      <c r="AU50" s="95"/>
      <c r="AV50" s="95"/>
      <c r="AW50" s="95"/>
      <c r="AX50" s="78"/>
      <c r="AY50" s="210" t="s">
        <v>81</v>
      </c>
    </row>
    <row r="51" spans="1:51" s="289" customFormat="1" ht="31.5" outlineLevel="1" x14ac:dyDescent="0.25">
      <c r="A51" s="130">
        <v>10.7</v>
      </c>
      <c r="B51" s="135" t="s">
        <v>133</v>
      </c>
      <c r="C51" s="290" t="s">
        <v>73</v>
      </c>
      <c r="D51" s="130" t="str">
        <f t="shared" si="10"/>
        <v>MERC/CAPEX/20152016/00422</v>
      </c>
      <c r="E51" s="291">
        <f t="shared" si="11"/>
        <v>42255</v>
      </c>
      <c r="F51" s="198">
        <f t="shared" si="9"/>
        <v>42585</v>
      </c>
      <c r="G51" s="292">
        <v>2.72</v>
      </c>
      <c r="H51" s="132">
        <v>2.72</v>
      </c>
      <c r="I51" s="78"/>
      <c r="J51" s="78"/>
      <c r="K51" s="198">
        <f t="shared" si="1"/>
        <v>42585</v>
      </c>
      <c r="L51" s="200">
        <v>42585</v>
      </c>
      <c r="M51" s="200">
        <v>43680</v>
      </c>
      <c r="N51" s="200">
        <v>42825</v>
      </c>
      <c r="O51" s="201" t="s">
        <v>134</v>
      </c>
      <c r="P51" s="95">
        <v>2.72</v>
      </c>
      <c r="Q51" s="95"/>
      <c r="R51" s="95"/>
      <c r="S51" s="95"/>
      <c r="T51" s="67">
        <f t="shared" si="2"/>
        <v>2.72</v>
      </c>
      <c r="U51" s="95"/>
      <c r="V51" s="293"/>
      <c r="W51" s="95"/>
      <c r="X51" s="95"/>
      <c r="Y51" s="95"/>
      <c r="Z51" s="95"/>
      <c r="AA51" s="95"/>
      <c r="AB51" s="95"/>
      <c r="AC51" s="95"/>
      <c r="AD51" s="77"/>
      <c r="AE51" s="77"/>
      <c r="AF51" s="77"/>
      <c r="AG51" s="286"/>
      <c r="AH51" s="286"/>
      <c r="AI51" s="286"/>
      <c r="AJ51" s="95">
        <v>2.72</v>
      </c>
      <c r="AK51" s="95"/>
      <c r="AL51" s="95"/>
      <c r="AM51" s="95"/>
      <c r="AN51" s="67">
        <f t="shared" si="3"/>
        <v>2.72</v>
      </c>
      <c r="AO51" s="95"/>
      <c r="AP51" s="95"/>
      <c r="AQ51" s="95"/>
      <c r="AR51" s="95"/>
      <c r="AS51" s="95"/>
      <c r="AT51" s="95"/>
      <c r="AU51" s="95"/>
      <c r="AV51" s="95"/>
      <c r="AW51" s="95"/>
      <c r="AX51" s="78"/>
      <c r="AY51" s="207" t="s">
        <v>79</v>
      </c>
    </row>
    <row r="52" spans="1:51" s="289" customFormat="1" ht="31.5" outlineLevel="1" x14ac:dyDescent="0.25">
      <c r="A52" s="130"/>
      <c r="B52" s="135" t="s">
        <v>27</v>
      </c>
      <c r="C52" s="130" t="s">
        <v>27</v>
      </c>
      <c r="D52" s="130" t="str">
        <f t="shared" si="10"/>
        <v>MERC/CAPEX/20152016/00422</v>
      </c>
      <c r="E52" s="291">
        <f t="shared" si="11"/>
        <v>42255</v>
      </c>
      <c r="F52" s="198">
        <f t="shared" si="9"/>
        <v>42585</v>
      </c>
      <c r="G52" s="292">
        <v>0.49</v>
      </c>
      <c r="H52" s="132">
        <v>0.47</v>
      </c>
      <c r="I52" s="78"/>
      <c r="J52" s="78"/>
      <c r="K52" s="198"/>
      <c r="L52" s="198"/>
      <c r="M52" s="198"/>
      <c r="N52" s="198"/>
      <c r="O52" s="129"/>
      <c r="P52" s="95"/>
      <c r="Q52" s="95"/>
      <c r="R52" s="95"/>
      <c r="S52" s="95"/>
      <c r="T52" s="67">
        <f t="shared" si="2"/>
        <v>0</v>
      </c>
      <c r="U52" s="95"/>
      <c r="V52" s="293"/>
      <c r="W52" s="95"/>
      <c r="X52" s="95"/>
      <c r="Y52" s="95"/>
      <c r="Z52" s="95"/>
      <c r="AA52" s="95"/>
      <c r="AB52" s="95"/>
      <c r="AC52" s="95"/>
      <c r="AD52" s="77"/>
      <c r="AE52" s="77"/>
      <c r="AF52" s="77"/>
      <c r="AG52" s="286"/>
      <c r="AH52" s="286"/>
      <c r="AI52" s="286"/>
      <c r="AJ52" s="95"/>
      <c r="AK52" s="95"/>
      <c r="AL52" s="95"/>
      <c r="AM52" s="95"/>
      <c r="AN52" s="67">
        <f t="shared" si="3"/>
        <v>0</v>
      </c>
      <c r="AO52" s="95"/>
      <c r="AP52" s="95"/>
      <c r="AQ52" s="95"/>
      <c r="AR52" s="95"/>
      <c r="AS52" s="95"/>
      <c r="AT52" s="95"/>
      <c r="AU52" s="95"/>
      <c r="AV52" s="95"/>
      <c r="AW52" s="95"/>
      <c r="AX52" s="78"/>
      <c r="AY52" s="210" t="s">
        <v>70</v>
      </c>
    </row>
    <row r="53" spans="1:51" s="289" customFormat="1" ht="31.5" outlineLevel="1" x14ac:dyDescent="0.25">
      <c r="A53" s="136">
        <v>11</v>
      </c>
      <c r="B53" s="137" t="s">
        <v>135</v>
      </c>
      <c r="C53" s="136" t="s">
        <v>53</v>
      </c>
      <c r="D53" s="136" t="s">
        <v>136</v>
      </c>
      <c r="E53" s="282">
        <v>42298</v>
      </c>
      <c r="F53" s="282">
        <v>42380</v>
      </c>
      <c r="G53" s="283">
        <f>SUM(G54:G54)</f>
        <v>32.01</v>
      </c>
      <c r="H53" s="284">
        <f>SUM(H54:H54)</f>
        <v>32.01</v>
      </c>
      <c r="I53" s="78"/>
      <c r="J53" s="78"/>
      <c r="K53" s="198">
        <f t="shared" si="1"/>
        <v>42380</v>
      </c>
      <c r="L53" s="198"/>
      <c r="M53" s="200">
        <v>43190</v>
      </c>
      <c r="N53" s="198"/>
      <c r="O53" s="129"/>
      <c r="P53" s="67"/>
      <c r="Q53" s="67"/>
      <c r="R53" s="67"/>
      <c r="S53" s="67"/>
      <c r="T53" s="67">
        <f t="shared" si="2"/>
        <v>0</v>
      </c>
      <c r="U53" s="67"/>
      <c r="V53" s="285"/>
      <c r="W53" s="67"/>
      <c r="X53" s="67"/>
      <c r="Y53" s="67"/>
      <c r="Z53" s="67"/>
      <c r="AA53" s="67"/>
      <c r="AB53" s="67"/>
      <c r="AC53" s="95"/>
      <c r="AD53" s="77"/>
      <c r="AE53" s="77"/>
      <c r="AF53" s="77"/>
      <c r="AG53" s="286"/>
      <c r="AH53" s="286"/>
      <c r="AI53" s="286"/>
      <c r="AJ53" s="67"/>
      <c r="AK53" s="67"/>
      <c r="AL53" s="67"/>
      <c r="AM53" s="67"/>
      <c r="AN53" s="67">
        <f t="shared" si="3"/>
        <v>0</v>
      </c>
      <c r="AO53" s="67"/>
      <c r="AP53" s="67"/>
      <c r="AQ53" s="67"/>
      <c r="AR53" s="67"/>
      <c r="AS53" s="67"/>
      <c r="AT53" s="67"/>
      <c r="AU53" s="67"/>
      <c r="AV53" s="67"/>
      <c r="AW53" s="67"/>
      <c r="AX53" s="78"/>
      <c r="AY53" s="211" t="s">
        <v>70</v>
      </c>
    </row>
    <row r="54" spans="1:51" s="289" customFormat="1" ht="31.5" outlineLevel="1" x14ac:dyDescent="0.25">
      <c r="A54" s="130">
        <v>11.1</v>
      </c>
      <c r="B54" s="135" t="s">
        <v>135</v>
      </c>
      <c r="C54" s="295" t="s">
        <v>73</v>
      </c>
      <c r="D54" s="130" t="str">
        <f>D53</f>
        <v>MERC/CAPEX/20152016/01261</v>
      </c>
      <c r="E54" s="291">
        <f>E53</f>
        <v>42298</v>
      </c>
      <c r="F54" s="198">
        <f>IF(F53=0,"-",F53)</f>
        <v>42380</v>
      </c>
      <c r="G54" s="292">
        <v>32.01</v>
      </c>
      <c r="H54" s="132">
        <v>32.01</v>
      </c>
      <c r="I54" s="78"/>
      <c r="J54" s="78"/>
      <c r="K54" s="198">
        <f t="shared" si="1"/>
        <v>42380</v>
      </c>
      <c r="L54" s="198"/>
      <c r="M54" s="200">
        <v>43190</v>
      </c>
      <c r="N54" s="198"/>
      <c r="O54" s="129"/>
      <c r="P54" s="95">
        <v>0</v>
      </c>
      <c r="Q54" s="95"/>
      <c r="R54" s="95"/>
      <c r="S54" s="95"/>
      <c r="T54" s="67">
        <f t="shared" si="2"/>
        <v>0</v>
      </c>
      <c r="U54" s="95"/>
      <c r="V54" s="293"/>
      <c r="W54" s="95"/>
      <c r="X54" s="95"/>
      <c r="Y54" s="95"/>
      <c r="Z54" s="95"/>
      <c r="AA54" s="95"/>
      <c r="AB54" s="95"/>
      <c r="AC54" s="95"/>
      <c r="AD54" s="77"/>
      <c r="AE54" s="77"/>
      <c r="AF54" s="77"/>
      <c r="AG54" s="286"/>
      <c r="AH54" s="286"/>
      <c r="AI54" s="286"/>
      <c r="AJ54" s="95">
        <v>0</v>
      </c>
      <c r="AK54" s="95"/>
      <c r="AL54" s="95"/>
      <c r="AM54" s="95"/>
      <c r="AN54" s="67">
        <f t="shared" si="3"/>
        <v>0</v>
      </c>
      <c r="AO54" s="95"/>
      <c r="AP54" s="95"/>
      <c r="AQ54" s="95"/>
      <c r="AR54" s="95"/>
      <c r="AS54" s="95"/>
      <c r="AT54" s="95"/>
      <c r="AU54" s="95"/>
      <c r="AV54" s="95"/>
      <c r="AW54" s="95"/>
      <c r="AX54" s="129" t="s">
        <v>254</v>
      </c>
      <c r="AY54" s="210" t="s">
        <v>81</v>
      </c>
    </row>
    <row r="55" spans="1:51" s="289" customFormat="1" ht="63" outlineLevel="1" x14ac:dyDescent="0.25">
      <c r="A55" s="136">
        <v>13</v>
      </c>
      <c r="B55" s="137" t="s">
        <v>137</v>
      </c>
      <c r="C55" s="136" t="s">
        <v>53</v>
      </c>
      <c r="D55" s="136" t="s">
        <v>138</v>
      </c>
      <c r="E55" s="282">
        <v>42689</v>
      </c>
      <c r="F55" s="282">
        <v>42780</v>
      </c>
      <c r="G55" s="283">
        <f>SUM(G56:G61)</f>
        <v>20.209999999999997</v>
      </c>
      <c r="H55" s="284">
        <f>SUM(H56:H61)</f>
        <v>20.217955</v>
      </c>
      <c r="I55" s="78"/>
      <c r="J55" s="78"/>
      <c r="K55" s="198">
        <f t="shared" si="1"/>
        <v>42780</v>
      </c>
      <c r="L55" s="198"/>
      <c r="M55" s="198"/>
      <c r="N55" s="198"/>
      <c r="O55" s="129"/>
      <c r="P55" s="67"/>
      <c r="Q55" s="67"/>
      <c r="R55" s="67"/>
      <c r="S55" s="67"/>
      <c r="T55" s="67">
        <f t="shared" si="2"/>
        <v>0</v>
      </c>
      <c r="U55" s="67"/>
      <c r="V55" s="285"/>
      <c r="W55" s="67"/>
      <c r="X55" s="67"/>
      <c r="Y55" s="67"/>
      <c r="Z55" s="67"/>
      <c r="AA55" s="67"/>
      <c r="AB55" s="67"/>
      <c r="AC55" s="95"/>
      <c r="AD55" s="77"/>
      <c r="AE55" s="77"/>
      <c r="AF55" s="77"/>
      <c r="AG55" s="286"/>
      <c r="AH55" s="286"/>
      <c r="AI55" s="286"/>
      <c r="AJ55" s="67"/>
      <c r="AK55" s="67"/>
      <c r="AL55" s="67"/>
      <c r="AM55" s="67"/>
      <c r="AN55" s="67">
        <f t="shared" si="3"/>
        <v>0</v>
      </c>
      <c r="AO55" s="67"/>
      <c r="AP55" s="67"/>
      <c r="AQ55" s="67"/>
      <c r="AR55" s="67"/>
      <c r="AS55" s="67"/>
      <c r="AT55" s="67"/>
      <c r="AU55" s="67"/>
      <c r="AV55" s="67"/>
      <c r="AW55" s="67"/>
      <c r="AX55" s="78"/>
      <c r="AY55" s="9" t="s">
        <v>70</v>
      </c>
    </row>
    <row r="56" spans="1:51" ht="390" customHeight="1" outlineLevel="1" x14ac:dyDescent="0.25">
      <c r="A56" s="130">
        <v>13.1</v>
      </c>
      <c r="B56" s="135" t="s">
        <v>139</v>
      </c>
      <c r="C56" s="290" t="s">
        <v>73</v>
      </c>
      <c r="D56" s="130" t="str">
        <f t="shared" ref="D56:E61" si="12">D55</f>
        <v>MERC/CAPEX/20162017/01552</v>
      </c>
      <c r="E56" s="291">
        <f t="shared" si="12"/>
        <v>42689</v>
      </c>
      <c r="F56" s="198">
        <f t="shared" ref="F56:F61" si="13">IF(F55=0,"-",F55)</f>
        <v>42780</v>
      </c>
      <c r="G56" s="292">
        <v>5.72</v>
      </c>
      <c r="H56" s="132">
        <v>5.72</v>
      </c>
      <c r="I56" s="78"/>
      <c r="J56" s="78"/>
      <c r="K56" s="198">
        <f t="shared" si="1"/>
        <v>42780</v>
      </c>
      <c r="L56" s="200">
        <v>43120</v>
      </c>
      <c r="M56" s="200">
        <v>43875</v>
      </c>
      <c r="N56" s="200">
        <v>43715</v>
      </c>
      <c r="O56" s="129" t="s">
        <v>140</v>
      </c>
      <c r="P56" s="95">
        <f>AJ56+AK56</f>
        <v>4.7417999999999996</v>
      </c>
      <c r="Q56" s="95"/>
      <c r="R56" s="95"/>
      <c r="S56" s="95"/>
      <c r="T56" s="67">
        <f t="shared" si="2"/>
        <v>4.7417999999999996</v>
      </c>
      <c r="U56" s="95"/>
      <c r="V56" s="293"/>
      <c r="W56" s="95"/>
      <c r="X56" s="95"/>
      <c r="Y56" s="95"/>
      <c r="Z56" s="95"/>
      <c r="AA56" s="95"/>
      <c r="AB56" s="95"/>
      <c r="AC56" s="95"/>
      <c r="AD56" s="77"/>
      <c r="AE56" s="77"/>
      <c r="AF56" s="77"/>
      <c r="AG56" s="286"/>
      <c r="AH56" s="286"/>
      <c r="AI56" s="286"/>
      <c r="AJ56" s="95">
        <v>2.37</v>
      </c>
      <c r="AK56" s="95">
        <f>23718000/10000000</f>
        <v>2.3717999999999999</v>
      </c>
      <c r="AL56" s="95"/>
      <c r="AM56" s="95"/>
      <c r="AN56" s="67">
        <f t="shared" si="3"/>
        <v>4.7417999999999996</v>
      </c>
      <c r="AO56" s="95"/>
      <c r="AP56" s="95"/>
      <c r="AQ56" s="95"/>
      <c r="AR56" s="95"/>
      <c r="AS56" s="95"/>
      <c r="AT56" s="95"/>
      <c r="AU56" s="95"/>
      <c r="AV56" s="95"/>
      <c r="AW56" s="95"/>
      <c r="AX56" s="78"/>
      <c r="AY56" s="207" t="s">
        <v>79</v>
      </c>
    </row>
    <row r="57" spans="1:51" ht="360" outlineLevel="1" x14ac:dyDescent="0.25">
      <c r="A57" s="31">
        <v>13.2</v>
      </c>
      <c r="B57" s="106" t="s">
        <v>141</v>
      </c>
      <c r="C57" s="184" t="s">
        <v>73</v>
      </c>
      <c r="D57" s="185" t="str">
        <f t="shared" si="12"/>
        <v>MERC/CAPEX/20162017/01552</v>
      </c>
      <c r="E57" s="186">
        <f t="shared" si="12"/>
        <v>42689</v>
      </c>
      <c r="F57" s="182">
        <f t="shared" si="13"/>
        <v>42780</v>
      </c>
      <c r="G57" s="187">
        <v>8.64</v>
      </c>
      <c r="H57" s="188">
        <v>8.64</v>
      </c>
      <c r="I57" s="78"/>
      <c r="J57" s="78"/>
      <c r="K57" s="65">
        <f t="shared" si="1"/>
        <v>42780</v>
      </c>
      <c r="L57" s="199">
        <v>43606</v>
      </c>
      <c r="M57" s="199">
        <v>43875</v>
      </c>
      <c r="N57" s="199"/>
      <c r="O57" s="120" t="s">
        <v>142</v>
      </c>
      <c r="P57" s="189">
        <v>0</v>
      </c>
      <c r="Q57" s="189">
        <f>19027500/10000000</f>
        <v>1.9027499999999999</v>
      </c>
      <c r="R57" s="189"/>
      <c r="S57" s="189"/>
      <c r="T57" s="183">
        <f t="shared" si="2"/>
        <v>1.9027499999999999</v>
      </c>
      <c r="U57" s="176">
        <v>0.38326399999999999</v>
      </c>
      <c r="V57" s="209">
        <v>5.7082499999999996</v>
      </c>
      <c r="W57" s="56">
        <v>0.76326399999999994</v>
      </c>
      <c r="X57" s="56">
        <v>0.38326399999999999</v>
      </c>
      <c r="Y57" s="56"/>
      <c r="Z57" s="56"/>
      <c r="AA57" s="56"/>
      <c r="AB57" s="56"/>
      <c r="AC57" s="56"/>
      <c r="AD57" s="75"/>
      <c r="AE57" s="75"/>
      <c r="AF57" s="75"/>
      <c r="AG57" s="75"/>
      <c r="AH57" s="75"/>
      <c r="AI57" s="75"/>
      <c r="AJ57" s="56">
        <v>0</v>
      </c>
      <c r="AK57" s="56"/>
      <c r="AL57" s="56"/>
      <c r="AM57" s="56"/>
      <c r="AN57" s="67">
        <f t="shared" si="3"/>
        <v>0</v>
      </c>
      <c r="AO57" s="176">
        <f>22948920/10000000</f>
        <v>2.2948919999999999</v>
      </c>
      <c r="AP57" s="176">
        <f>24583959/10000000</f>
        <v>2.4583959000000002</v>
      </c>
      <c r="AQ57" s="176">
        <f>22948920/10000000</f>
        <v>2.2948919999999999</v>
      </c>
      <c r="AR57" s="176">
        <f>9.14-AO57-AP57-AQ57</f>
        <v>2.0918201000000005</v>
      </c>
      <c r="AS57" s="176"/>
      <c r="AT57" s="176"/>
      <c r="AU57" s="176"/>
      <c r="AV57" s="176"/>
      <c r="AW57" s="56"/>
      <c r="AX57" s="120" t="s">
        <v>337</v>
      </c>
      <c r="AY57" s="207" t="s">
        <v>262</v>
      </c>
    </row>
    <row r="58" spans="1:51" ht="315" outlineLevel="1" x14ac:dyDescent="0.25">
      <c r="A58" s="130">
        <v>13.3</v>
      </c>
      <c r="B58" s="135" t="s">
        <v>143</v>
      </c>
      <c r="C58" s="290" t="s">
        <v>73</v>
      </c>
      <c r="D58" s="130" t="str">
        <f t="shared" si="12"/>
        <v>MERC/CAPEX/20162017/01552</v>
      </c>
      <c r="E58" s="291">
        <f t="shared" si="12"/>
        <v>42689</v>
      </c>
      <c r="F58" s="198">
        <f t="shared" si="13"/>
        <v>42780</v>
      </c>
      <c r="G58" s="292">
        <v>0.98</v>
      </c>
      <c r="H58" s="132">
        <v>0.98795500000000003</v>
      </c>
      <c r="I58" s="78"/>
      <c r="J58" s="78"/>
      <c r="K58" s="198">
        <f t="shared" si="1"/>
        <v>42780</v>
      </c>
      <c r="L58" s="200">
        <v>43389</v>
      </c>
      <c r="M58" s="200">
        <v>43875</v>
      </c>
      <c r="N58" s="200">
        <v>43688</v>
      </c>
      <c r="O58" s="129" t="s">
        <v>144</v>
      </c>
      <c r="P58" s="95">
        <v>0.87172499999999997</v>
      </c>
      <c r="Q58" s="95">
        <f>AK58-P58</f>
        <v>0.11623000000000006</v>
      </c>
      <c r="R58" s="95"/>
      <c r="S58" s="95"/>
      <c r="T58" s="67">
        <f t="shared" si="2"/>
        <v>0.98795500000000003</v>
      </c>
      <c r="U58" s="95"/>
      <c r="V58" s="293"/>
      <c r="W58" s="95"/>
      <c r="X58" s="95"/>
      <c r="Y58" s="95"/>
      <c r="Z58" s="95"/>
      <c r="AA58" s="95"/>
      <c r="AB58" s="95"/>
      <c r="AC58" s="95"/>
      <c r="AD58" s="77"/>
      <c r="AE58" s="77"/>
      <c r="AF58" s="77"/>
      <c r="AG58" s="286"/>
      <c r="AH58" s="286"/>
      <c r="AI58" s="286"/>
      <c r="AJ58" s="95">
        <v>0</v>
      </c>
      <c r="AK58" s="95">
        <f>9879550/10000000</f>
        <v>0.98795500000000003</v>
      </c>
      <c r="AL58" s="95"/>
      <c r="AM58" s="95"/>
      <c r="AN58" s="67">
        <f t="shared" si="3"/>
        <v>0.98795500000000003</v>
      </c>
      <c r="AO58" s="95"/>
      <c r="AP58" s="95"/>
      <c r="AQ58" s="95"/>
      <c r="AR58" s="95"/>
      <c r="AS58" s="95"/>
      <c r="AT58" s="95"/>
      <c r="AU58" s="95"/>
      <c r="AV58" s="95"/>
      <c r="AW58" s="95"/>
      <c r="AX58" s="78"/>
      <c r="AY58" s="207" t="s">
        <v>79</v>
      </c>
    </row>
    <row r="59" spans="1:51" ht="255" outlineLevel="1" x14ac:dyDescent="0.25">
      <c r="A59" s="130">
        <v>13.4</v>
      </c>
      <c r="B59" s="135" t="s">
        <v>145</v>
      </c>
      <c r="C59" s="290" t="s">
        <v>73</v>
      </c>
      <c r="D59" s="130" t="str">
        <f t="shared" si="12"/>
        <v>MERC/CAPEX/20162017/01552</v>
      </c>
      <c r="E59" s="291">
        <f t="shared" si="12"/>
        <v>42689</v>
      </c>
      <c r="F59" s="198">
        <f t="shared" si="13"/>
        <v>42780</v>
      </c>
      <c r="G59" s="292">
        <v>2.42</v>
      </c>
      <c r="H59" s="132">
        <v>2.42</v>
      </c>
      <c r="I59" s="78"/>
      <c r="J59" s="78"/>
      <c r="K59" s="198">
        <f t="shared" si="1"/>
        <v>42780</v>
      </c>
      <c r="L59" s="200">
        <v>43160</v>
      </c>
      <c r="M59" s="200">
        <v>43875</v>
      </c>
      <c r="N59" s="200">
        <v>43555</v>
      </c>
      <c r="O59" s="129" t="s">
        <v>146</v>
      </c>
      <c r="P59" s="95">
        <v>2.3034780000000001</v>
      </c>
      <c r="Q59" s="95"/>
      <c r="R59" s="95"/>
      <c r="S59" s="95"/>
      <c r="T59" s="67">
        <f t="shared" si="2"/>
        <v>2.3034780000000001</v>
      </c>
      <c r="U59" s="95"/>
      <c r="V59" s="293"/>
      <c r="W59" s="95"/>
      <c r="X59" s="95"/>
      <c r="Y59" s="95"/>
      <c r="Z59" s="95"/>
      <c r="AA59" s="95"/>
      <c r="AB59" s="95"/>
      <c r="AC59" s="95"/>
      <c r="AD59" s="77"/>
      <c r="AE59" s="77"/>
      <c r="AF59" s="77"/>
      <c r="AG59" s="286"/>
      <c r="AH59" s="286"/>
      <c r="AI59" s="286"/>
      <c r="AJ59" s="95">
        <v>2.3034780000000001</v>
      </c>
      <c r="AK59" s="95"/>
      <c r="AL59" s="95"/>
      <c r="AM59" s="95"/>
      <c r="AN59" s="67">
        <f t="shared" si="3"/>
        <v>2.3034780000000001</v>
      </c>
      <c r="AO59" s="95"/>
      <c r="AP59" s="95"/>
      <c r="AQ59" s="95"/>
      <c r="AR59" s="95"/>
      <c r="AS59" s="95"/>
      <c r="AT59" s="95"/>
      <c r="AU59" s="95"/>
      <c r="AV59" s="95"/>
      <c r="AW59" s="95"/>
      <c r="AX59" s="78"/>
      <c r="AY59" s="207" t="s">
        <v>79</v>
      </c>
    </row>
    <row r="60" spans="1:51" ht="315" outlineLevel="1" x14ac:dyDescent="0.25">
      <c r="A60" s="130">
        <v>13.5</v>
      </c>
      <c r="B60" s="135" t="s">
        <v>147</v>
      </c>
      <c r="C60" s="290" t="s">
        <v>73</v>
      </c>
      <c r="D60" s="130" t="str">
        <f t="shared" si="12"/>
        <v>MERC/CAPEX/20162017/01552</v>
      </c>
      <c r="E60" s="291">
        <f t="shared" si="12"/>
        <v>42689</v>
      </c>
      <c r="F60" s="198">
        <f t="shared" si="13"/>
        <v>42780</v>
      </c>
      <c r="G60" s="292">
        <v>1.71</v>
      </c>
      <c r="H60" s="132">
        <v>1.71</v>
      </c>
      <c r="I60" s="78"/>
      <c r="J60" s="78"/>
      <c r="K60" s="198">
        <f t="shared" si="1"/>
        <v>42780</v>
      </c>
      <c r="L60" s="200">
        <v>42826</v>
      </c>
      <c r="M60" s="200">
        <v>43875</v>
      </c>
      <c r="N60" s="200">
        <v>43190</v>
      </c>
      <c r="O60" s="129" t="s">
        <v>148</v>
      </c>
      <c r="P60" s="95">
        <v>0.2896977</v>
      </c>
      <c r="Q60" s="95"/>
      <c r="R60" s="95"/>
      <c r="S60" s="95"/>
      <c r="T60" s="67">
        <f t="shared" si="2"/>
        <v>0.2896977</v>
      </c>
      <c r="U60" s="95"/>
      <c r="V60" s="293"/>
      <c r="W60" s="95"/>
      <c r="X60" s="95"/>
      <c r="Y60" s="95"/>
      <c r="Z60" s="95"/>
      <c r="AA60" s="95"/>
      <c r="AB60" s="95"/>
      <c r="AC60" s="95"/>
      <c r="AD60" s="77"/>
      <c r="AE60" s="77"/>
      <c r="AF60" s="77"/>
      <c r="AG60" s="286"/>
      <c r="AH60" s="286"/>
      <c r="AI60" s="286"/>
      <c r="AJ60" s="95">
        <v>0.2896977</v>
      </c>
      <c r="AK60" s="95"/>
      <c r="AL60" s="95"/>
      <c r="AM60" s="95"/>
      <c r="AN60" s="67">
        <f t="shared" si="3"/>
        <v>0.2896977</v>
      </c>
      <c r="AO60" s="95"/>
      <c r="AP60" s="95"/>
      <c r="AQ60" s="95"/>
      <c r="AR60" s="95"/>
      <c r="AS60" s="95"/>
      <c r="AT60" s="95"/>
      <c r="AU60" s="95"/>
      <c r="AV60" s="95"/>
      <c r="AW60" s="95"/>
      <c r="AX60" s="129" t="s">
        <v>149</v>
      </c>
      <c r="AY60" s="207" t="s">
        <v>79</v>
      </c>
    </row>
    <row r="61" spans="1:51" ht="31.5" outlineLevel="1" x14ac:dyDescent="0.25">
      <c r="A61" s="130"/>
      <c r="B61" s="135" t="s">
        <v>27</v>
      </c>
      <c r="C61" s="184" t="s">
        <v>27</v>
      </c>
      <c r="D61" s="185" t="str">
        <f t="shared" si="12"/>
        <v>MERC/CAPEX/20162017/01552</v>
      </c>
      <c r="E61" s="186">
        <f t="shared" si="12"/>
        <v>42689</v>
      </c>
      <c r="F61" s="182">
        <f t="shared" si="13"/>
        <v>42780</v>
      </c>
      <c r="G61" s="187">
        <v>0.74</v>
      </c>
      <c r="H61" s="188">
        <v>0.74</v>
      </c>
      <c r="I61" s="78"/>
      <c r="J61" s="78"/>
      <c r="K61" s="198">
        <f t="shared" si="1"/>
        <v>42780</v>
      </c>
      <c r="L61" s="198"/>
      <c r="M61" s="198"/>
      <c r="N61" s="198"/>
      <c r="O61" s="129"/>
      <c r="P61" s="189"/>
      <c r="Q61" s="189"/>
      <c r="R61" s="189"/>
      <c r="S61" s="189"/>
      <c r="T61" s="183">
        <f t="shared" si="2"/>
        <v>0</v>
      </c>
      <c r="U61" s="95"/>
      <c r="V61" s="206"/>
      <c r="W61" s="95"/>
      <c r="X61" s="95"/>
      <c r="Y61" s="95"/>
      <c r="Z61" s="95"/>
      <c r="AA61" s="95"/>
      <c r="AB61" s="95"/>
      <c r="AC61" s="95"/>
      <c r="AD61" s="77"/>
      <c r="AE61" s="77"/>
      <c r="AF61" s="77"/>
      <c r="AG61" s="197"/>
      <c r="AH61" s="197"/>
      <c r="AI61" s="197"/>
      <c r="AJ61" s="95"/>
      <c r="AK61" s="95"/>
      <c r="AL61" s="95"/>
      <c r="AM61" s="95"/>
      <c r="AN61" s="67">
        <f t="shared" si="3"/>
        <v>0</v>
      </c>
      <c r="AO61" s="95"/>
      <c r="AP61" s="95"/>
      <c r="AQ61" s="95"/>
      <c r="AR61" s="95"/>
      <c r="AS61" s="95"/>
      <c r="AT61" s="95"/>
      <c r="AU61" s="95"/>
      <c r="AV61" s="95"/>
      <c r="AW61" s="95"/>
      <c r="AX61" s="78"/>
      <c r="AY61" s="210" t="s">
        <v>70</v>
      </c>
    </row>
    <row r="62" spans="1:51" ht="31.5" outlineLevel="1" x14ac:dyDescent="0.25">
      <c r="A62" s="27">
        <v>16</v>
      </c>
      <c r="B62" s="28" t="s">
        <v>150</v>
      </c>
      <c r="C62" s="177" t="s">
        <v>53</v>
      </c>
      <c r="D62" s="177" t="s">
        <v>151</v>
      </c>
      <c r="E62" s="178">
        <v>42875</v>
      </c>
      <c r="F62" s="178">
        <v>42935</v>
      </c>
      <c r="G62" s="179">
        <f>SUM(G63:G64)</f>
        <v>13.389999999999999</v>
      </c>
      <c r="H62" s="180">
        <f>SUM(H63:H64)</f>
        <v>13.389999999999999</v>
      </c>
      <c r="I62" s="78"/>
      <c r="J62" s="78"/>
      <c r="K62" s="65">
        <f t="shared" si="1"/>
        <v>42935</v>
      </c>
      <c r="L62" s="198"/>
      <c r="M62" s="198"/>
      <c r="N62" s="198"/>
      <c r="O62" s="129"/>
      <c r="P62" s="183"/>
      <c r="Q62" s="183"/>
      <c r="R62" s="183"/>
      <c r="S62" s="183"/>
      <c r="T62" s="183">
        <f t="shared" si="2"/>
        <v>0</v>
      </c>
      <c r="U62" s="67"/>
      <c r="V62" s="205"/>
      <c r="W62" s="67"/>
      <c r="X62" s="67"/>
      <c r="Y62" s="67"/>
      <c r="Z62" s="67"/>
      <c r="AA62" s="67"/>
      <c r="AB62" s="67"/>
      <c r="AC62" s="95"/>
      <c r="AD62" s="77"/>
      <c r="AE62" s="77"/>
      <c r="AF62" s="77"/>
      <c r="AG62" s="197"/>
      <c r="AH62" s="197"/>
      <c r="AI62" s="197"/>
      <c r="AJ62" s="67"/>
      <c r="AK62" s="67"/>
      <c r="AL62" s="67"/>
      <c r="AM62" s="67"/>
      <c r="AN62" s="67">
        <f t="shared" si="3"/>
        <v>0</v>
      </c>
      <c r="AO62" s="67"/>
      <c r="AP62" s="67"/>
      <c r="AQ62" s="67"/>
      <c r="AR62" s="67"/>
      <c r="AS62" s="67"/>
      <c r="AT62" s="67"/>
      <c r="AU62" s="67"/>
      <c r="AV62" s="67"/>
      <c r="AW62" s="67"/>
      <c r="AX62" s="78"/>
      <c r="AY62" s="9" t="s">
        <v>70</v>
      </c>
    </row>
    <row r="63" spans="1:51" ht="220.5" outlineLevel="1" x14ac:dyDescent="0.25">
      <c r="A63" s="233">
        <v>16.100000000000001</v>
      </c>
      <c r="B63" s="298" t="s">
        <v>152</v>
      </c>
      <c r="C63" s="235" t="s">
        <v>73</v>
      </c>
      <c r="D63" s="233" t="str">
        <f>D62</f>
        <v>MERC/CAPEX/20172018/03946</v>
      </c>
      <c r="E63" s="236">
        <f>E62</f>
        <v>42875</v>
      </c>
      <c r="F63" s="237">
        <f>IF(F62=0,"-",F62)</f>
        <v>42935</v>
      </c>
      <c r="G63" s="299">
        <f>6.39*2</f>
        <v>12.78</v>
      </c>
      <c r="H63" s="300">
        <f>6.39*2</f>
        <v>12.78</v>
      </c>
      <c r="I63" s="239"/>
      <c r="J63" s="239"/>
      <c r="K63" s="237">
        <f t="shared" si="1"/>
        <v>42935</v>
      </c>
      <c r="L63" s="301">
        <v>43238</v>
      </c>
      <c r="M63" s="301">
        <v>43665</v>
      </c>
      <c r="N63" s="301"/>
      <c r="O63" s="302" t="s">
        <v>153</v>
      </c>
      <c r="P63" s="245">
        <v>12.5611</v>
      </c>
      <c r="Q63" s="245"/>
      <c r="R63" s="245"/>
      <c r="S63" s="245"/>
      <c r="T63" s="242">
        <f t="shared" si="2"/>
        <v>12.5611</v>
      </c>
      <c r="U63" s="245"/>
      <c r="V63" s="244"/>
      <c r="W63" s="245"/>
      <c r="X63" s="245"/>
      <c r="Y63" s="245"/>
      <c r="Z63" s="245"/>
      <c r="AA63" s="245"/>
      <c r="AB63" s="245"/>
      <c r="AC63" s="245"/>
      <c r="AD63" s="252"/>
      <c r="AE63" s="252"/>
      <c r="AF63" s="252"/>
      <c r="AG63" s="247"/>
      <c r="AH63" s="247"/>
      <c r="AI63" s="247"/>
      <c r="AJ63" s="245">
        <v>0</v>
      </c>
      <c r="AK63" s="245"/>
      <c r="AL63" s="245">
        <f>62805500/10000000</f>
        <v>6.2805499999999999</v>
      </c>
      <c r="AM63" s="245"/>
      <c r="AN63" s="242">
        <f t="shared" si="3"/>
        <v>6.2805499999999999</v>
      </c>
      <c r="AO63" s="243">
        <f>62805500/10000000</f>
        <v>6.2805499999999999</v>
      </c>
      <c r="AP63" s="245"/>
      <c r="AQ63" s="245">
        <v>0.62</v>
      </c>
      <c r="AR63" s="245"/>
      <c r="AS63" s="245"/>
      <c r="AT63" s="245"/>
      <c r="AU63" s="245"/>
      <c r="AV63" s="245"/>
      <c r="AW63" s="245"/>
      <c r="AX63" s="125" t="s">
        <v>260</v>
      </c>
      <c r="AY63" s="49" t="s">
        <v>262</v>
      </c>
    </row>
    <row r="64" spans="1:51" ht="31.5" outlineLevel="1" x14ac:dyDescent="0.25">
      <c r="A64" s="130"/>
      <c r="B64" s="131" t="s">
        <v>27</v>
      </c>
      <c r="C64" s="190" t="s">
        <v>27</v>
      </c>
      <c r="D64" s="185" t="str">
        <f>D63</f>
        <v>MERC/CAPEX/20172018/03946</v>
      </c>
      <c r="E64" s="186">
        <f>E63</f>
        <v>42875</v>
      </c>
      <c r="F64" s="182">
        <f>IF(F63=0,"-",F63)</f>
        <v>42935</v>
      </c>
      <c r="G64" s="187">
        <v>0.61</v>
      </c>
      <c r="H64" s="188">
        <v>0.61</v>
      </c>
      <c r="I64" s="78"/>
      <c r="J64" s="78"/>
      <c r="K64" s="198">
        <f t="shared" si="1"/>
        <v>42935</v>
      </c>
      <c r="L64" s="198"/>
      <c r="M64" s="198"/>
      <c r="N64" s="198"/>
      <c r="O64" s="129"/>
      <c r="P64" s="189"/>
      <c r="Q64" s="189"/>
      <c r="R64" s="189"/>
      <c r="S64" s="189"/>
      <c r="T64" s="183">
        <f t="shared" si="2"/>
        <v>0</v>
      </c>
      <c r="U64" s="95"/>
      <c r="V64" s="206"/>
      <c r="W64" s="95"/>
      <c r="X64" s="95"/>
      <c r="Y64" s="95"/>
      <c r="Z64" s="95"/>
      <c r="AA64" s="95"/>
      <c r="AB64" s="95"/>
      <c r="AC64" s="95"/>
      <c r="AD64" s="77"/>
      <c r="AE64" s="77"/>
      <c r="AF64" s="77"/>
      <c r="AG64" s="197"/>
      <c r="AH64" s="197"/>
      <c r="AI64" s="197"/>
      <c r="AJ64" s="95"/>
      <c r="AK64" s="95"/>
      <c r="AL64" s="95"/>
      <c r="AM64" s="95"/>
      <c r="AN64" s="67">
        <f t="shared" si="3"/>
        <v>0</v>
      </c>
      <c r="AO64" s="95"/>
      <c r="AP64" s="95"/>
      <c r="AQ64" s="95"/>
      <c r="AR64" s="95"/>
      <c r="AS64" s="95"/>
      <c r="AT64" s="95"/>
      <c r="AU64" s="95"/>
      <c r="AV64" s="95"/>
      <c r="AW64" s="95"/>
      <c r="AX64" s="78"/>
      <c r="AY64" s="210" t="s">
        <v>70</v>
      </c>
    </row>
    <row r="65" spans="1:51" ht="47.25" outlineLevel="1" x14ac:dyDescent="0.25">
      <c r="A65" s="312">
        <v>21</v>
      </c>
      <c r="B65" s="313" t="s">
        <v>154</v>
      </c>
      <c r="C65" s="312" t="s">
        <v>53</v>
      </c>
      <c r="D65" s="312" t="s">
        <v>155</v>
      </c>
      <c r="E65" s="314">
        <v>43335</v>
      </c>
      <c r="F65" s="314">
        <v>43560</v>
      </c>
      <c r="G65" s="315">
        <f>SUM(G66:G68)</f>
        <v>9.77</v>
      </c>
      <c r="H65" s="316">
        <f>SUM(H66:H68)</f>
        <v>9.77</v>
      </c>
      <c r="I65" s="239"/>
      <c r="J65" s="239"/>
      <c r="K65" s="237">
        <f t="shared" si="1"/>
        <v>43560</v>
      </c>
      <c r="L65" s="237"/>
      <c r="M65" s="237"/>
      <c r="N65" s="237"/>
      <c r="O65" s="240"/>
      <c r="P65" s="242"/>
      <c r="Q65" s="242"/>
      <c r="R65" s="242"/>
      <c r="S65" s="242"/>
      <c r="T65" s="242">
        <f t="shared" si="2"/>
        <v>0</v>
      </c>
      <c r="U65" s="242"/>
      <c r="V65" s="317"/>
      <c r="W65" s="242"/>
      <c r="X65" s="242"/>
      <c r="Y65" s="242"/>
      <c r="Z65" s="242"/>
      <c r="AA65" s="242"/>
      <c r="AB65" s="242"/>
      <c r="AC65" s="245"/>
      <c r="AD65" s="252"/>
      <c r="AE65" s="252"/>
      <c r="AF65" s="252"/>
      <c r="AG65" s="247"/>
      <c r="AH65" s="247"/>
      <c r="AI65" s="247"/>
      <c r="AJ65" s="242"/>
      <c r="AK65" s="242"/>
      <c r="AL65" s="242"/>
      <c r="AM65" s="242"/>
      <c r="AN65" s="242">
        <f t="shared" si="3"/>
        <v>0</v>
      </c>
      <c r="AO65" s="242"/>
      <c r="AP65" s="242"/>
      <c r="AQ65" s="242"/>
      <c r="AR65" s="242"/>
      <c r="AS65" s="242"/>
      <c r="AT65" s="242"/>
      <c r="AU65" s="242"/>
      <c r="AV65" s="242"/>
      <c r="AW65" s="242"/>
      <c r="AX65" s="78"/>
      <c r="AY65" s="9" t="s">
        <v>70</v>
      </c>
    </row>
    <row r="66" spans="1:51" ht="78.75" outlineLevel="1" x14ac:dyDescent="0.25">
      <c r="A66" s="233">
        <v>21.1</v>
      </c>
      <c r="B66" s="298" t="s">
        <v>156</v>
      </c>
      <c r="C66" s="235" t="s">
        <v>73</v>
      </c>
      <c r="D66" s="233" t="str">
        <f t="shared" ref="D66:E68" si="14">D65</f>
        <v>MERC/CAPEX/2018-2019/105</v>
      </c>
      <c r="E66" s="236">
        <f t="shared" si="14"/>
        <v>43335</v>
      </c>
      <c r="F66" s="237">
        <f>IF(F65=0,"-",F65)</f>
        <v>43560</v>
      </c>
      <c r="G66" s="299">
        <v>5.71</v>
      </c>
      <c r="H66" s="300">
        <v>5.71</v>
      </c>
      <c r="I66" s="239"/>
      <c r="J66" s="239"/>
      <c r="K66" s="237">
        <f t="shared" si="1"/>
        <v>43560</v>
      </c>
      <c r="L66" s="301">
        <v>43608</v>
      </c>
      <c r="M66" s="301">
        <v>44291</v>
      </c>
      <c r="N66" s="237"/>
      <c r="O66" s="319" t="s">
        <v>157</v>
      </c>
      <c r="P66" s="245">
        <v>0</v>
      </c>
      <c r="Q66" s="245">
        <v>3.35</v>
      </c>
      <c r="R66" s="245">
        <f>17259152/10000000+367216/10000000</f>
        <v>1.7626367999999999</v>
      </c>
      <c r="S66" s="245"/>
      <c r="T66" s="242">
        <f t="shared" si="2"/>
        <v>5.1126367999999998</v>
      </c>
      <c r="U66" s="245">
        <v>2.9843486239999999</v>
      </c>
      <c r="V66" s="244"/>
      <c r="W66" s="245"/>
      <c r="X66" s="245"/>
      <c r="Y66" s="245"/>
      <c r="Z66" s="245"/>
      <c r="AA66" s="245"/>
      <c r="AB66" s="245"/>
      <c r="AC66" s="245"/>
      <c r="AD66" s="252"/>
      <c r="AE66" s="252"/>
      <c r="AF66" s="252"/>
      <c r="AG66" s="247"/>
      <c r="AH66" s="247"/>
      <c r="AI66" s="247"/>
      <c r="AJ66" s="245">
        <v>0</v>
      </c>
      <c r="AK66" s="245">
        <f>16194764/10000000</f>
        <v>1.6194763999999999</v>
      </c>
      <c r="AL66" s="245">
        <f>17276785.92/10000000</f>
        <v>1.7276785920000002</v>
      </c>
      <c r="AM66" s="245"/>
      <c r="AN66" s="242">
        <f t="shared" si="3"/>
        <v>3.3471549920000001</v>
      </c>
      <c r="AO66" s="245">
        <f>21347288/10000000</f>
        <v>2.1347288</v>
      </c>
      <c r="AP66" s="245">
        <f>26122566.24/10000000</f>
        <v>2.612256624</v>
      </c>
      <c r="AQ66" s="245"/>
      <c r="AR66" s="245"/>
      <c r="AS66" s="245"/>
      <c r="AT66" s="245"/>
      <c r="AU66" s="245"/>
      <c r="AV66" s="245"/>
      <c r="AW66" s="245"/>
      <c r="AX66" s="76"/>
      <c r="AY66" s="207" t="s">
        <v>79</v>
      </c>
    </row>
    <row r="67" spans="1:51" ht="195" outlineLevel="1" x14ac:dyDescent="0.25">
      <c r="A67" s="233">
        <v>21.3</v>
      </c>
      <c r="B67" s="298" t="s">
        <v>158</v>
      </c>
      <c r="C67" s="235" t="s">
        <v>73</v>
      </c>
      <c r="D67" s="233" t="str">
        <f t="shared" si="14"/>
        <v>MERC/CAPEX/2018-2019/105</v>
      </c>
      <c r="E67" s="236">
        <f t="shared" si="14"/>
        <v>43335</v>
      </c>
      <c r="F67" s="237">
        <f>IF(F66=0,"-",F66)</f>
        <v>43560</v>
      </c>
      <c r="G67" s="299">
        <v>3.96</v>
      </c>
      <c r="H67" s="300">
        <v>3.96</v>
      </c>
      <c r="I67" s="239"/>
      <c r="J67" s="239"/>
      <c r="K67" s="237">
        <f t="shared" si="1"/>
        <v>43560</v>
      </c>
      <c r="L67" s="301" t="s">
        <v>159</v>
      </c>
      <c r="M67" s="301">
        <v>44291</v>
      </c>
      <c r="N67" s="237"/>
      <c r="O67" s="319" t="s">
        <v>704</v>
      </c>
      <c r="P67" s="245">
        <v>0</v>
      </c>
      <c r="Q67" s="245"/>
      <c r="R67" s="245"/>
      <c r="S67" s="245">
        <f>29881140/10000000</f>
        <v>2.9881139999999999</v>
      </c>
      <c r="T67" s="242">
        <f t="shared" si="2"/>
        <v>2.9881139999999999</v>
      </c>
      <c r="U67" s="243">
        <v>0.125552</v>
      </c>
      <c r="V67" s="244"/>
      <c r="W67" s="245">
        <v>0.14000000000000001</v>
      </c>
      <c r="X67" s="245"/>
      <c r="Y67" s="245"/>
      <c r="Z67" s="245"/>
      <c r="AA67" s="245"/>
      <c r="AB67" s="245"/>
      <c r="AC67" s="245"/>
      <c r="AD67" s="252"/>
      <c r="AE67" s="252"/>
      <c r="AF67" s="252"/>
      <c r="AG67" s="247"/>
      <c r="AH67" s="247"/>
      <c r="AI67" s="247"/>
      <c r="AJ67" s="245">
        <v>0</v>
      </c>
      <c r="AK67" s="245"/>
      <c r="AL67" s="245"/>
      <c r="AM67" s="245">
        <f>29881140/10000000</f>
        <v>2.9881139999999999</v>
      </c>
      <c r="AN67" s="242">
        <f t="shared" si="3"/>
        <v>2.9881139999999999</v>
      </c>
      <c r="AO67" s="243">
        <f>1255520/10000000</f>
        <v>0.125552</v>
      </c>
      <c r="AP67" s="245"/>
      <c r="AQ67" s="320">
        <v>0.14000000000000001</v>
      </c>
      <c r="AR67" s="267"/>
      <c r="AS67" s="267"/>
      <c r="AT67" s="267"/>
      <c r="AU67" s="279"/>
      <c r="AV67" s="279"/>
      <c r="AW67" s="245"/>
      <c r="AX67" s="76"/>
      <c r="AY67" s="207" t="s">
        <v>262</v>
      </c>
    </row>
    <row r="68" spans="1:51" ht="15.75" outlineLevel="1" x14ac:dyDescent="0.25">
      <c r="A68" s="233"/>
      <c r="B68" s="298" t="s">
        <v>27</v>
      </c>
      <c r="C68" s="235" t="s">
        <v>73</v>
      </c>
      <c r="D68" s="233" t="str">
        <f t="shared" si="14"/>
        <v>MERC/CAPEX/2018-2019/105</v>
      </c>
      <c r="E68" s="236">
        <f t="shared" si="14"/>
        <v>43335</v>
      </c>
      <c r="F68" s="237">
        <f>IF(F67=0,"-",F67)</f>
        <v>43560</v>
      </c>
      <c r="G68" s="299">
        <v>0.1</v>
      </c>
      <c r="H68" s="300">
        <v>0.1</v>
      </c>
      <c r="I68" s="239"/>
      <c r="J68" s="239"/>
      <c r="K68" s="237">
        <f t="shared" si="1"/>
        <v>43560</v>
      </c>
      <c r="L68" s="237"/>
      <c r="M68" s="237"/>
      <c r="N68" s="237"/>
      <c r="O68" s="240"/>
      <c r="P68" s="245"/>
      <c r="Q68" s="245"/>
      <c r="R68" s="245"/>
      <c r="S68" s="245"/>
      <c r="T68" s="242">
        <f t="shared" si="2"/>
        <v>0</v>
      </c>
      <c r="U68" s="245"/>
      <c r="V68" s="244"/>
      <c r="W68" s="245"/>
      <c r="X68" s="245"/>
      <c r="Y68" s="245"/>
      <c r="Z68" s="245"/>
      <c r="AA68" s="245"/>
      <c r="AB68" s="245"/>
      <c r="AC68" s="245"/>
      <c r="AD68" s="252"/>
      <c r="AE68" s="252"/>
      <c r="AF68" s="252"/>
      <c r="AG68" s="247"/>
      <c r="AH68" s="247"/>
      <c r="AI68" s="247"/>
      <c r="AJ68" s="245"/>
      <c r="AK68" s="245"/>
      <c r="AL68" s="245"/>
      <c r="AM68" s="245"/>
      <c r="AN68" s="242">
        <f t="shared" si="3"/>
        <v>0</v>
      </c>
      <c r="AO68" s="245"/>
      <c r="AP68" s="245">
        <f>1842400/10000000</f>
        <v>0.18423999999999999</v>
      </c>
      <c r="AQ68" s="245"/>
      <c r="AR68" s="245"/>
      <c r="AS68" s="245"/>
      <c r="AT68" s="245"/>
      <c r="AU68" s="245"/>
      <c r="AV68" s="245"/>
      <c r="AW68" s="245"/>
      <c r="AX68" s="78"/>
      <c r="AY68" s="210" t="s">
        <v>70</v>
      </c>
    </row>
    <row r="69" spans="1:51" ht="31.5" outlineLevel="1" x14ac:dyDescent="0.25">
      <c r="A69" s="312">
        <v>22</v>
      </c>
      <c r="B69" s="313" t="s">
        <v>160</v>
      </c>
      <c r="C69" s="312" t="s">
        <v>53</v>
      </c>
      <c r="D69" s="312" t="s">
        <v>161</v>
      </c>
      <c r="E69" s="314">
        <v>43364</v>
      </c>
      <c r="F69" s="314">
        <v>43594</v>
      </c>
      <c r="G69" s="315">
        <f>SUM(G70:G71)</f>
        <v>27.190999999999995</v>
      </c>
      <c r="H69" s="316">
        <f>SUM(H70:H71)</f>
        <v>27.190999999999995</v>
      </c>
      <c r="I69" s="239"/>
      <c r="J69" s="239"/>
      <c r="K69" s="237">
        <f t="shared" si="1"/>
        <v>43594</v>
      </c>
      <c r="L69" s="237"/>
      <c r="M69" s="237"/>
      <c r="N69" s="237"/>
      <c r="O69" s="240"/>
      <c r="P69" s="242"/>
      <c r="Q69" s="242"/>
      <c r="R69" s="242"/>
      <c r="S69" s="242"/>
      <c r="T69" s="242">
        <f t="shared" si="2"/>
        <v>0</v>
      </c>
      <c r="U69" s="242"/>
      <c r="V69" s="317"/>
      <c r="W69" s="242"/>
      <c r="X69" s="242"/>
      <c r="Y69" s="242"/>
      <c r="Z69" s="242"/>
      <c r="AA69" s="242"/>
      <c r="AB69" s="242"/>
      <c r="AC69" s="245"/>
      <c r="AD69" s="252"/>
      <c r="AE69" s="252"/>
      <c r="AF69" s="252"/>
      <c r="AG69" s="247"/>
      <c r="AH69" s="247"/>
      <c r="AI69" s="247"/>
      <c r="AJ69" s="242"/>
      <c r="AK69" s="242"/>
      <c r="AL69" s="242"/>
      <c r="AM69" s="242"/>
      <c r="AN69" s="242">
        <f t="shared" si="3"/>
        <v>0</v>
      </c>
      <c r="AO69" s="242"/>
      <c r="AP69" s="242"/>
      <c r="AQ69" s="242"/>
      <c r="AR69" s="242"/>
      <c r="AS69" s="242"/>
      <c r="AT69" s="242"/>
      <c r="AU69" s="242"/>
      <c r="AV69" s="242"/>
      <c r="AW69" s="242"/>
      <c r="AX69" s="78"/>
      <c r="AY69" s="9" t="s">
        <v>70</v>
      </c>
    </row>
    <row r="70" spans="1:51" ht="60" outlineLevel="1" x14ac:dyDescent="0.25">
      <c r="A70" s="233">
        <v>22.1</v>
      </c>
      <c r="B70" s="298" t="s">
        <v>160</v>
      </c>
      <c r="C70" s="321" t="s">
        <v>73</v>
      </c>
      <c r="D70" s="233" t="str">
        <f>D69</f>
        <v>MERC/CAPEX/2018-2019/132</v>
      </c>
      <c r="E70" s="236">
        <f>E69</f>
        <v>43364</v>
      </c>
      <c r="F70" s="237">
        <f>IF(F69=0,"-",F69)</f>
        <v>43594</v>
      </c>
      <c r="G70" s="299">
        <f>22.45*1.18</f>
        <v>26.490999999999996</v>
      </c>
      <c r="H70" s="300">
        <f>22.45*1.18</f>
        <v>26.490999999999996</v>
      </c>
      <c r="I70" s="239"/>
      <c r="J70" s="239"/>
      <c r="K70" s="237">
        <f t="shared" si="1"/>
        <v>43594</v>
      </c>
      <c r="L70" s="237">
        <v>43928</v>
      </c>
      <c r="M70" s="301">
        <v>44325</v>
      </c>
      <c r="N70" s="301"/>
      <c r="O70" s="319" t="s">
        <v>162</v>
      </c>
      <c r="P70" s="245">
        <v>0</v>
      </c>
      <c r="Q70" s="245"/>
      <c r="R70" s="245"/>
      <c r="S70" s="245"/>
      <c r="T70" s="242">
        <f t="shared" si="2"/>
        <v>0</v>
      </c>
      <c r="U70" s="245">
        <v>10.7515</v>
      </c>
      <c r="V70" s="244"/>
      <c r="W70" s="245"/>
      <c r="X70" s="245"/>
      <c r="Y70" s="245"/>
      <c r="Z70" s="245"/>
      <c r="AA70" s="245"/>
      <c r="AB70" s="245"/>
      <c r="AC70" s="245"/>
      <c r="AD70" s="252"/>
      <c r="AE70" s="252"/>
      <c r="AF70" s="252"/>
      <c r="AG70" s="247"/>
      <c r="AH70" s="247"/>
      <c r="AI70" s="247"/>
      <c r="AJ70" s="245">
        <v>0</v>
      </c>
      <c r="AK70" s="245"/>
      <c r="AL70" s="245"/>
      <c r="AM70" s="245"/>
      <c r="AN70" s="242">
        <f t="shared" si="3"/>
        <v>0</v>
      </c>
      <c r="AO70" s="245"/>
      <c r="AP70" s="245">
        <f>107515000/10000000</f>
        <v>10.7515</v>
      </c>
      <c r="AQ70" s="245"/>
      <c r="AR70" s="245"/>
      <c r="AS70" s="245"/>
      <c r="AT70" s="245"/>
      <c r="AU70" s="245"/>
      <c r="AV70" s="245"/>
      <c r="AW70" s="245"/>
      <c r="AX70" s="125" t="s">
        <v>338</v>
      </c>
      <c r="AY70" s="207" t="s">
        <v>79</v>
      </c>
    </row>
    <row r="71" spans="1:51" ht="15.75" outlineLevel="1" x14ac:dyDescent="0.25">
      <c r="A71" s="233"/>
      <c r="B71" s="298" t="s">
        <v>27</v>
      </c>
      <c r="C71" s="321" t="s">
        <v>27</v>
      </c>
      <c r="D71" s="233" t="str">
        <f>D70</f>
        <v>MERC/CAPEX/2018-2019/132</v>
      </c>
      <c r="E71" s="236">
        <f>E70</f>
        <v>43364</v>
      </c>
      <c r="F71" s="237">
        <f>IF(F70=0,"-",F70)</f>
        <v>43594</v>
      </c>
      <c r="G71" s="299">
        <v>0.7</v>
      </c>
      <c r="H71" s="300">
        <v>0.7</v>
      </c>
      <c r="I71" s="239"/>
      <c r="J71" s="239"/>
      <c r="K71" s="237"/>
      <c r="L71" s="237"/>
      <c r="M71" s="237"/>
      <c r="N71" s="237"/>
      <c r="O71" s="240"/>
      <c r="P71" s="245"/>
      <c r="Q71" s="245"/>
      <c r="R71" s="245"/>
      <c r="S71" s="245"/>
      <c r="T71" s="242">
        <f t="shared" si="2"/>
        <v>0</v>
      </c>
      <c r="U71" s="245"/>
      <c r="V71" s="244"/>
      <c r="W71" s="245"/>
      <c r="X71" s="245"/>
      <c r="Y71" s="245"/>
      <c r="Z71" s="245"/>
      <c r="AA71" s="245"/>
      <c r="AB71" s="245"/>
      <c r="AC71" s="245"/>
      <c r="AD71" s="252"/>
      <c r="AE71" s="252"/>
      <c r="AF71" s="252"/>
      <c r="AG71" s="247"/>
      <c r="AH71" s="247"/>
      <c r="AI71" s="247"/>
      <c r="AJ71" s="245"/>
      <c r="AK71" s="245"/>
      <c r="AL71" s="245"/>
      <c r="AM71" s="245"/>
      <c r="AN71" s="242">
        <f t="shared" si="3"/>
        <v>0</v>
      </c>
      <c r="AO71" s="245"/>
      <c r="AP71" s="245"/>
      <c r="AQ71" s="245"/>
      <c r="AR71" s="245"/>
      <c r="AS71" s="245"/>
      <c r="AT71" s="245"/>
      <c r="AU71" s="245"/>
      <c r="AV71" s="245"/>
      <c r="AW71" s="245"/>
      <c r="AX71" s="78"/>
      <c r="AY71" s="210" t="s">
        <v>70</v>
      </c>
    </row>
    <row r="72" spans="1:51" ht="78.75" outlineLevel="1" x14ac:dyDescent="0.25">
      <c r="A72" s="312">
        <v>23</v>
      </c>
      <c r="B72" s="313" t="s">
        <v>163</v>
      </c>
      <c r="C72" s="312" t="s">
        <v>53</v>
      </c>
      <c r="D72" s="312" t="s">
        <v>164</v>
      </c>
      <c r="E72" s="314">
        <v>43558</v>
      </c>
      <c r="F72" s="314">
        <v>43735</v>
      </c>
      <c r="G72" s="315">
        <f>SUM(G73:G76)</f>
        <v>10.93</v>
      </c>
      <c r="H72" s="316">
        <f>SUM(H73:H76)</f>
        <v>10.9</v>
      </c>
      <c r="I72" s="239"/>
      <c r="J72" s="239"/>
      <c r="K72" s="237">
        <f t="shared" si="1"/>
        <v>43735</v>
      </c>
      <c r="L72" s="237"/>
      <c r="M72" s="237"/>
      <c r="N72" s="237"/>
      <c r="O72" s="240"/>
      <c r="P72" s="242"/>
      <c r="Q72" s="242"/>
      <c r="R72" s="242"/>
      <c r="S72" s="242"/>
      <c r="T72" s="242">
        <f t="shared" si="2"/>
        <v>0</v>
      </c>
      <c r="U72" s="242"/>
      <c r="V72" s="317"/>
      <c r="W72" s="242"/>
      <c r="X72" s="242"/>
      <c r="Y72" s="242"/>
      <c r="Z72" s="242"/>
      <c r="AA72" s="242"/>
      <c r="AB72" s="242"/>
      <c r="AC72" s="245"/>
      <c r="AD72" s="252"/>
      <c r="AE72" s="252"/>
      <c r="AF72" s="252"/>
      <c r="AG72" s="247"/>
      <c r="AH72" s="247"/>
      <c r="AI72" s="247"/>
      <c r="AJ72" s="242"/>
      <c r="AK72" s="242"/>
      <c r="AL72" s="242"/>
      <c r="AM72" s="242"/>
      <c r="AN72" s="242">
        <f t="shared" si="3"/>
        <v>0</v>
      </c>
      <c r="AO72" s="242"/>
      <c r="AP72" s="242"/>
      <c r="AQ72" s="242"/>
      <c r="AR72" s="242"/>
      <c r="AS72" s="242"/>
      <c r="AT72" s="242"/>
      <c r="AU72" s="242"/>
      <c r="AV72" s="242"/>
      <c r="AW72" s="242"/>
      <c r="AX72" s="78"/>
      <c r="AY72" s="9" t="s">
        <v>70</v>
      </c>
    </row>
    <row r="73" spans="1:51" ht="47.25" customHeight="1" outlineLevel="1" x14ac:dyDescent="0.25">
      <c r="A73" s="233">
        <v>23.1</v>
      </c>
      <c r="B73" s="298" t="s">
        <v>165</v>
      </c>
      <c r="C73" s="321" t="s">
        <v>73</v>
      </c>
      <c r="D73" s="233" t="str">
        <f t="shared" ref="D73:E76" si="15">D72</f>
        <v>MERC/CAPEX/2019-2020/799</v>
      </c>
      <c r="E73" s="236">
        <f t="shared" si="15"/>
        <v>43558</v>
      </c>
      <c r="F73" s="237">
        <f>IF(F72=0,"-",F72)</f>
        <v>43735</v>
      </c>
      <c r="G73" s="299">
        <v>4.17</v>
      </c>
      <c r="H73" s="300">
        <v>4.17</v>
      </c>
      <c r="I73" s="239"/>
      <c r="J73" s="239"/>
      <c r="K73" s="237">
        <f t="shared" si="1"/>
        <v>43735</v>
      </c>
      <c r="L73" s="237">
        <v>44218</v>
      </c>
      <c r="M73" s="301">
        <v>44466</v>
      </c>
      <c r="N73" s="301"/>
      <c r="O73" s="319" t="s">
        <v>166</v>
      </c>
      <c r="P73" s="245"/>
      <c r="Q73" s="245"/>
      <c r="R73" s="245"/>
      <c r="S73" s="245">
        <f>31199200/10000000</f>
        <v>3.11992</v>
      </c>
      <c r="T73" s="242">
        <f t="shared" si="2"/>
        <v>3.11992</v>
      </c>
      <c r="U73" s="245">
        <v>0.36440500000000053</v>
      </c>
      <c r="V73" s="244"/>
      <c r="W73" s="245"/>
      <c r="X73" s="245"/>
      <c r="Y73" s="245"/>
      <c r="Z73" s="245"/>
      <c r="AA73" s="245"/>
      <c r="AB73" s="245"/>
      <c r="AC73" s="245"/>
      <c r="AD73" s="252"/>
      <c r="AE73" s="252"/>
      <c r="AF73" s="252"/>
      <c r="AG73" s="247"/>
      <c r="AH73" s="247"/>
      <c r="AI73" s="247"/>
      <c r="AJ73" s="245"/>
      <c r="AK73" s="245"/>
      <c r="AL73" s="245"/>
      <c r="AM73" s="245"/>
      <c r="AN73" s="242">
        <f t="shared" si="3"/>
        <v>0</v>
      </c>
      <c r="AO73" s="245">
        <f>48882890/10000000</f>
        <v>4.8882890000000003</v>
      </c>
      <c r="AP73" s="245"/>
      <c r="AQ73" s="245"/>
      <c r="AR73" s="245"/>
      <c r="AS73" s="245"/>
      <c r="AT73" s="245"/>
      <c r="AU73" s="245"/>
      <c r="AV73" s="245"/>
      <c r="AW73" s="245"/>
      <c r="AX73" s="76"/>
      <c r="AY73" s="207" t="s">
        <v>79</v>
      </c>
    </row>
    <row r="74" spans="1:51" ht="63" outlineLevel="1" x14ac:dyDescent="0.25">
      <c r="A74" s="233">
        <v>23.2</v>
      </c>
      <c r="B74" s="298" t="s">
        <v>167</v>
      </c>
      <c r="C74" s="321" t="s">
        <v>73</v>
      </c>
      <c r="D74" s="233" t="str">
        <f t="shared" si="15"/>
        <v>MERC/CAPEX/2019-2020/799</v>
      </c>
      <c r="E74" s="236">
        <f t="shared" si="15"/>
        <v>43558</v>
      </c>
      <c r="F74" s="237">
        <f>IF(F73=0,"-",F73)</f>
        <v>43735</v>
      </c>
      <c r="G74" s="299">
        <f>8.99-5.18</f>
        <v>3.8100000000000005</v>
      </c>
      <c r="H74" s="300">
        <f>8.99-5.18</f>
        <v>3.8100000000000005</v>
      </c>
      <c r="I74" s="239"/>
      <c r="J74" s="239"/>
      <c r="K74" s="237">
        <f t="shared" si="1"/>
        <v>43735</v>
      </c>
      <c r="L74" s="237">
        <v>44218</v>
      </c>
      <c r="M74" s="301">
        <v>44466</v>
      </c>
      <c r="N74" s="301"/>
      <c r="O74" s="319" t="s">
        <v>166</v>
      </c>
      <c r="P74" s="245"/>
      <c r="Q74" s="245"/>
      <c r="R74" s="245"/>
      <c r="S74" s="245">
        <f>12977640/10000000</f>
        <v>1.2977639999999999</v>
      </c>
      <c r="T74" s="242">
        <f t="shared" si="2"/>
        <v>1.2977639999999999</v>
      </c>
      <c r="U74" s="245">
        <v>2.5243739999999999</v>
      </c>
      <c r="V74" s="244">
        <v>0.20885999999999999</v>
      </c>
      <c r="W74" s="245"/>
      <c r="X74" s="245"/>
      <c r="Y74" s="245"/>
      <c r="Z74" s="245"/>
      <c r="AA74" s="245"/>
      <c r="AB74" s="245"/>
      <c r="AC74" s="245"/>
      <c r="AD74" s="252"/>
      <c r="AE74" s="252"/>
      <c r="AF74" s="252"/>
      <c r="AG74" s="247"/>
      <c r="AH74" s="247"/>
      <c r="AI74" s="247"/>
      <c r="AJ74" s="245"/>
      <c r="AK74" s="245"/>
      <c r="AL74" s="245"/>
      <c r="AM74" s="245"/>
      <c r="AN74" s="242">
        <f t="shared" si="3"/>
        <v>0</v>
      </c>
      <c r="AO74" s="245"/>
      <c r="AP74" s="245">
        <f>27332340/10000000</f>
        <v>2.7332339999999999</v>
      </c>
      <c r="AQ74" s="245"/>
      <c r="AR74" s="245"/>
      <c r="AS74" s="245"/>
      <c r="AT74" s="245"/>
      <c r="AU74" s="245"/>
      <c r="AV74" s="245"/>
      <c r="AW74" s="245"/>
      <c r="AX74" s="76"/>
      <c r="AY74" s="207" t="s">
        <v>79</v>
      </c>
    </row>
    <row r="75" spans="1:51" ht="105" outlineLevel="1" x14ac:dyDescent="0.25">
      <c r="A75" s="233">
        <v>23.3</v>
      </c>
      <c r="B75" s="298" t="s">
        <v>168</v>
      </c>
      <c r="C75" s="321" t="s">
        <v>73</v>
      </c>
      <c r="D75" s="233" t="str">
        <f t="shared" si="15"/>
        <v>MERC/CAPEX/2019-2020/799</v>
      </c>
      <c r="E75" s="236">
        <f t="shared" si="15"/>
        <v>43558</v>
      </c>
      <c r="F75" s="237">
        <f>IF(F74=0,"-",F74)</f>
        <v>43735</v>
      </c>
      <c r="G75" s="299">
        <v>2.34</v>
      </c>
      <c r="H75" s="300">
        <v>2.34</v>
      </c>
      <c r="I75" s="239"/>
      <c r="J75" s="239"/>
      <c r="K75" s="237">
        <f t="shared" ref="K75:K93" si="16">IF(F75=0,"-",F75)</f>
        <v>43735</v>
      </c>
      <c r="L75" s="237">
        <v>44468</v>
      </c>
      <c r="M75" s="301">
        <v>44466</v>
      </c>
      <c r="N75" s="301"/>
      <c r="O75" s="319" t="s">
        <v>169</v>
      </c>
      <c r="P75" s="245"/>
      <c r="Q75" s="245"/>
      <c r="R75" s="245"/>
      <c r="S75" s="245"/>
      <c r="T75" s="242">
        <f t="shared" ref="T75:T138" si="17">SUM(P75:S75)</f>
        <v>0</v>
      </c>
      <c r="U75" s="245">
        <v>1.9967999999999999</v>
      </c>
      <c r="V75" s="244">
        <v>9.8879999999999996E-2</v>
      </c>
      <c r="W75" s="245"/>
      <c r="X75" s="245"/>
      <c r="Y75" s="245"/>
      <c r="Z75" s="245"/>
      <c r="AA75" s="245"/>
      <c r="AB75" s="245"/>
      <c r="AC75" s="245"/>
      <c r="AD75" s="252"/>
      <c r="AE75" s="252"/>
      <c r="AF75" s="252"/>
      <c r="AG75" s="247"/>
      <c r="AH75" s="247"/>
      <c r="AI75" s="247"/>
      <c r="AJ75" s="245"/>
      <c r="AK75" s="245"/>
      <c r="AL75" s="245"/>
      <c r="AM75" s="245"/>
      <c r="AN75" s="242">
        <f t="shared" ref="AN75:AN138" si="18">SUM(AJ75:AM75)</f>
        <v>0</v>
      </c>
      <c r="AO75" s="245"/>
      <c r="AP75" s="245">
        <f>20956800/10000000</f>
        <v>2.0956800000000002</v>
      </c>
      <c r="AQ75" s="245"/>
      <c r="AR75" s="245"/>
      <c r="AS75" s="245"/>
      <c r="AT75" s="245"/>
      <c r="AU75" s="245"/>
      <c r="AV75" s="245"/>
      <c r="AW75" s="245"/>
      <c r="AX75" s="76"/>
      <c r="AY75" s="207" t="s">
        <v>79</v>
      </c>
    </row>
    <row r="76" spans="1:51" ht="15.75" outlineLevel="1" x14ac:dyDescent="0.25">
      <c r="A76" s="233"/>
      <c r="B76" s="298" t="s">
        <v>27</v>
      </c>
      <c r="C76" s="321" t="s">
        <v>27</v>
      </c>
      <c r="D76" s="233" t="str">
        <f t="shared" si="15"/>
        <v>MERC/CAPEX/2019-2020/799</v>
      </c>
      <c r="E76" s="236">
        <f t="shared" si="15"/>
        <v>43558</v>
      </c>
      <c r="F76" s="237">
        <f>IF(F75=0,"-",F75)</f>
        <v>43735</v>
      </c>
      <c r="G76" s="299">
        <v>0.61</v>
      </c>
      <c r="H76" s="300">
        <v>0.57999999999999996</v>
      </c>
      <c r="I76" s="239"/>
      <c r="J76" s="239"/>
      <c r="K76" s="237">
        <f t="shared" si="16"/>
        <v>43735</v>
      </c>
      <c r="L76" s="237"/>
      <c r="M76" s="237"/>
      <c r="N76" s="237"/>
      <c r="O76" s="319"/>
      <c r="P76" s="245"/>
      <c r="Q76" s="245"/>
      <c r="R76" s="245"/>
      <c r="S76" s="245"/>
      <c r="T76" s="242">
        <f t="shared" si="17"/>
        <v>0</v>
      </c>
      <c r="U76" s="245"/>
      <c r="V76" s="244"/>
      <c r="W76" s="245"/>
      <c r="X76" s="245"/>
      <c r="Y76" s="245"/>
      <c r="Z76" s="245"/>
      <c r="AA76" s="245"/>
      <c r="AB76" s="245"/>
      <c r="AC76" s="245"/>
      <c r="AD76" s="252"/>
      <c r="AE76" s="252"/>
      <c r="AF76" s="252"/>
      <c r="AG76" s="247"/>
      <c r="AH76" s="247"/>
      <c r="AI76" s="247"/>
      <c r="AJ76" s="245"/>
      <c r="AK76" s="245"/>
      <c r="AL76" s="245"/>
      <c r="AM76" s="245"/>
      <c r="AN76" s="242">
        <f t="shared" si="18"/>
        <v>0</v>
      </c>
      <c r="AO76" s="245"/>
      <c r="AP76" s="245"/>
      <c r="AQ76" s="245"/>
      <c r="AR76" s="245"/>
      <c r="AS76" s="245"/>
      <c r="AT76" s="245"/>
      <c r="AU76" s="245"/>
      <c r="AV76" s="245"/>
      <c r="AW76" s="245"/>
      <c r="AX76" s="78"/>
      <c r="AY76" s="210" t="s">
        <v>70</v>
      </c>
    </row>
    <row r="77" spans="1:51" ht="31.5" outlineLevel="1" x14ac:dyDescent="0.25">
      <c r="A77" s="312">
        <v>24</v>
      </c>
      <c r="B77" s="313" t="s">
        <v>170</v>
      </c>
      <c r="C77" s="312" t="s">
        <v>53</v>
      </c>
      <c r="D77" s="312" t="s">
        <v>171</v>
      </c>
      <c r="E77" s="314">
        <v>43615</v>
      </c>
      <c r="F77" s="314">
        <v>43724</v>
      </c>
      <c r="G77" s="315">
        <f>SUM(G78:G79)</f>
        <v>14.125799999999998</v>
      </c>
      <c r="H77" s="316">
        <f>SUM(H78:H79)</f>
        <v>17.198399999999999</v>
      </c>
      <c r="I77" s="239"/>
      <c r="J77" s="239"/>
      <c r="K77" s="237">
        <f t="shared" si="16"/>
        <v>43724</v>
      </c>
      <c r="L77" s="237"/>
      <c r="M77" s="237"/>
      <c r="N77" s="237"/>
      <c r="O77" s="240"/>
      <c r="P77" s="242"/>
      <c r="Q77" s="242"/>
      <c r="R77" s="242"/>
      <c r="S77" s="242"/>
      <c r="T77" s="242">
        <f t="shared" si="17"/>
        <v>0</v>
      </c>
      <c r="U77" s="242"/>
      <c r="V77" s="317"/>
      <c r="W77" s="242"/>
      <c r="X77" s="242"/>
      <c r="Y77" s="242"/>
      <c r="Z77" s="242"/>
      <c r="AA77" s="242"/>
      <c r="AB77" s="242"/>
      <c r="AC77" s="245"/>
      <c r="AD77" s="252"/>
      <c r="AE77" s="252"/>
      <c r="AF77" s="252"/>
      <c r="AG77" s="247"/>
      <c r="AH77" s="247"/>
      <c r="AI77" s="247"/>
      <c r="AJ77" s="242"/>
      <c r="AK77" s="242"/>
      <c r="AL77" s="242"/>
      <c r="AM77" s="242"/>
      <c r="AN77" s="242">
        <f t="shared" si="18"/>
        <v>0</v>
      </c>
      <c r="AO77" s="242"/>
      <c r="AP77" s="242"/>
      <c r="AQ77" s="242"/>
      <c r="AR77" s="242"/>
      <c r="AS77" s="242"/>
      <c r="AT77" s="242"/>
      <c r="AU77" s="242"/>
      <c r="AV77" s="242"/>
      <c r="AW77" s="242"/>
      <c r="AX77" s="78"/>
      <c r="AY77" s="9" t="s">
        <v>70</v>
      </c>
    </row>
    <row r="78" spans="1:51" ht="105" outlineLevel="1" x14ac:dyDescent="0.25">
      <c r="A78" s="233">
        <v>24.1</v>
      </c>
      <c r="B78" s="298" t="s">
        <v>170</v>
      </c>
      <c r="C78" s="321" t="s">
        <v>73</v>
      </c>
      <c r="D78" s="233" t="str">
        <f t="shared" ref="D78:F79" si="19">D77</f>
        <v>MERC/CAPEX/2019-20/732</v>
      </c>
      <c r="E78" s="236">
        <f t="shared" si="19"/>
        <v>43615</v>
      </c>
      <c r="F78" s="236">
        <f t="shared" si="19"/>
        <v>43724</v>
      </c>
      <c r="G78" s="299">
        <f>10.31*1.18</f>
        <v>12.165799999999999</v>
      </c>
      <c r="H78" s="300">
        <f>((10.31*1.18)+(0.85*1.18))+(2.22*1.18)</f>
        <v>15.788399999999999</v>
      </c>
      <c r="I78" s="239"/>
      <c r="J78" s="239"/>
      <c r="K78" s="237">
        <f t="shared" si="16"/>
        <v>43724</v>
      </c>
      <c r="L78" s="237">
        <v>44029</v>
      </c>
      <c r="M78" s="301">
        <v>44455</v>
      </c>
      <c r="N78" s="301"/>
      <c r="O78" s="319" t="s">
        <v>172</v>
      </c>
      <c r="P78" s="245"/>
      <c r="Q78" s="245"/>
      <c r="R78" s="245">
        <f>16297087.74/10000000</f>
        <v>1.629708774</v>
      </c>
      <c r="S78" s="245">
        <f>64145378.7/10000000</f>
        <v>6.4145378700000002</v>
      </c>
      <c r="T78" s="242">
        <f t="shared" si="17"/>
        <v>8.0442466440000011</v>
      </c>
      <c r="U78" s="245">
        <v>5.887225087</v>
      </c>
      <c r="V78" s="244"/>
      <c r="W78" s="245">
        <v>1.267246399</v>
      </c>
      <c r="X78" s="245"/>
      <c r="Y78" s="245"/>
      <c r="Z78" s="245"/>
      <c r="AA78" s="245"/>
      <c r="AB78" s="245"/>
      <c r="AC78" s="245"/>
      <c r="AD78" s="252"/>
      <c r="AE78" s="252"/>
      <c r="AF78" s="252"/>
      <c r="AG78" s="247"/>
      <c r="AH78" s="247"/>
      <c r="AI78" s="247"/>
      <c r="AJ78" s="245"/>
      <c r="AK78" s="245"/>
      <c r="AL78" s="245"/>
      <c r="AM78" s="245"/>
      <c r="AN78" s="242">
        <f t="shared" si="18"/>
        <v>0</v>
      </c>
      <c r="AO78" s="245">
        <f>R78+S78+U78</f>
        <v>13.931471731000002</v>
      </c>
      <c r="AP78" s="245"/>
      <c r="AQ78" s="245">
        <f>12672463.99/10000000</f>
        <v>1.267246399</v>
      </c>
      <c r="AR78" s="245"/>
      <c r="AS78" s="245"/>
      <c r="AT78" s="245"/>
      <c r="AU78" s="245"/>
      <c r="AV78" s="245"/>
      <c r="AW78" s="245"/>
      <c r="AX78" s="125"/>
      <c r="AY78" s="207" t="s">
        <v>79</v>
      </c>
    </row>
    <row r="79" spans="1:51" ht="15.75" outlineLevel="1" x14ac:dyDescent="0.25">
      <c r="A79" s="233"/>
      <c r="B79" s="298" t="s">
        <v>27</v>
      </c>
      <c r="C79" s="321" t="s">
        <v>27</v>
      </c>
      <c r="D79" s="233" t="str">
        <f t="shared" si="19"/>
        <v>MERC/CAPEX/2019-20/732</v>
      </c>
      <c r="E79" s="236">
        <f t="shared" si="19"/>
        <v>43615</v>
      </c>
      <c r="F79" s="237">
        <f t="shared" si="19"/>
        <v>43724</v>
      </c>
      <c r="G79" s="299">
        <v>1.96</v>
      </c>
      <c r="H79" s="300">
        <v>1.41</v>
      </c>
      <c r="I79" s="239"/>
      <c r="J79" s="239"/>
      <c r="K79" s="237"/>
      <c r="L79" s="237"/>
      <c r="M79" s="237"/>
      <c r="N79" s="237"/>
      <c r="O79" s="240"/>
      <c r="P79" s="245"/>
      <c r="Q79" s="245"/>
      <c r="R79" s="245"/>
      <c r="S79" s="245"/>
      <c r="T79" s="242">
        <f t="shared" si="17"/>
        <v>0</v>
      </c>
      <c r="U79" s="245">
        <v>0.58812410000000004</v>
      </c>
      <c r="V79" s="244"/>
      <c r="W79" s="245"/>
      <c r="X79" s="245"/>
      <c r="Y79" s="245"/>
      <c r="Z79" s="245"/>
      <c r="AA79" s="245"/>
      <c r="AB79" s="245"/>
      <c r="AC79" s="245"/>
      <c r="AD79" s="252"/>
      <c r="AE79" s="252"/>
      <c r="AF79" s="252"/>
      <c r="AG79" s="247"/>
      <c r="AH79" s="247"/>
      <c r="AI79" s="247"/>
      <c r="AJ79" s="245"/>
      <c r="AK79" s="245"/>
      <c r="AL79" s="245"/>
      <c r="AM79" s="245"/>
      <c r="AN79" s="242">
        <f t="shared" si="18"/>
        <v>0</v>
      </c>
      <c r="AO79" s="245">
        <f>U79</f>
        <v>0.58812410000000004</v>
      </c>
      <c r="AP79" s="245"/>
      <c r="AQ79" s="245"/>
      <c r="AR79" s="245"/>
      <c r="AS79" s="245"/>
      <c r="AT79" s="245"/>
      <c r="AU79" s="245"/>
      <c r="AV79" s="245"/>
      <c r="AW79" s="245"/>
      <c r="AX79" s="78"/>
      <c r="AY79" s="210" t="s">
        <v>70</v>
      </c>
    </row>
    <row r="80" spans="1:51" ht="94.5" outlineLevel="1" x14ac:dyDescent="0.25">
      <c r="A80" s="312">
        <v>25</v>
      </c>
      <c r="B80" s="313" t="s">
        <v>173</v>
      </c>
      <c r="C80" s="312" t="s">
        <v>53</v>
      </c>
      <c r="D80" s="312" t="s">
        <v>174</v>
      </c>
      <c r="E80" s="314">
        <v>43666</v>
      </c>
      <c r="F80" s="314">
        <v>43724</v>
      </c>
      <c r="G80" s="315">
        <f>SUM(G81:G83)</f>
        <v>10.653543613</v>
      </c>
      <c r="H80" s="316">
        <f>SUM(H81:H83)</f>
        <v>10.653543613</v>
      </c>
      <c r="I80" s="239"/>
      <c r="J80" s="239"/>
      <c r="K80" s="237">
        <f t="shared" si="16"/>
        <v>43724</v>
      </c>
      <c r="L80" s="237"/>
      <c r="M80" s="237"/>
      <c r="N80" s="237"/>
      <c r="O80" s="240" t="s">
        <v>705</v>
      </c>
      <c r="P80" s="242"/>
      <c r="Q80" s="242"/>
      <c r="R80" s="242"/>
      <c r="S80" s="242"/>
      <c r="T80" s="242">
        <f t="shared" si="17"/>
        <v>0</v>
      </c>
      <c r="U80" s="242"/>
      <c r="V80" s="317"/>
      <c r="W80" s="242"/>
      <c r="X80" s="242"/>
      <c r="Y80" s="242"/>
      <c r="Z80" s="242"/>
      <c r="AA80" s="242"/>
      <c r="AB80" s="242"/>
      <c r="AC80" s="245"/>
      <c r="AD80" s="252"/>
      <c r="AE80" s="252"/>
      <c r="AF80" s="252"/>
      <c r="AG80" s="247"/>
      <c r="AH80" s="247"/>
      <c r="AI80" s="247"/>
      <c r="AJ80" s="242"/>
      <c r="AK80" s="242"/>
      <c r="AL80" s="242"/>
      <c r="AM80" s="242"/>
      <c r="AN80" s="242">
        <f t="shared" si="18"/>
        <v>0</v>
      </c>
      <c r="AO80" s="242"/>
      <c r="AP80" s="242"/>
      <c r="AQ80" s="242"/>
      <c r="AR80" s="242"/>
      <c r="AS80" s="242"/>
      <c r="AT80" s="242"/>
      <c r="AU80" s="242"/>
      <c r="AV80" s="242"/>
      <c r="AW80" s="242"/>
      <c r="AX80" s="78"/>
      <c r="AY80" s="9" t="s">
        <v>70</v>
      </c>
    </row>
    <row r="81" spans="1:51" ht="72.599999999999994" customHeight="1" outlineLevel="1" x14ac:dyDescent="0.25">
      <c r="A81" s="233">
        <v>25.1</v>
      </c>
      <c r="B81" s="298" t="s">
        <v>175</v>
      </c>
      <c r="C81" s="321" t="s">
        <v>73</v>
      </c>
      <c r="D81" s="233" t="str">
        <f t="shared" ref="D81:E83" si="20">D80</f>
        <v>MERC/CAPEX/2019-2020/734</v>
      </c>
      <c r="E81" s="236">
        <f t="shared" si="20"/>
        <v>43666</v>
      </c>
      <c r="F81" s="237">
        <f>IF(F80=0,"-",F80)</f>
        <v>43724</v>
      </c>
      <c r="G81" s="299">
        <f>74655436.13/10000000</f>
        <v>7.4655436129999995</v>
      </c>
      <c r="H81" s="300">
        <f>74655436.13/10000000</f>
        <v>7.4655436129999995</v>
      </c>
      <c r="I81" s="239"/>
      <c r="J81" s="239"/>
      <c r="K81" s="237">
        <f t="shared" si="16"/>
        <v>43724</v>
      </c>
      <c r="L81" s="237"/>
      <c r="M81" s="301">
        <v>44455</v>
      </c>
      <c r="N81" s="301"/>
      <c r="O81" s="319" t="s">
        <v>706</v>
      </c>
      <c r="P81" s="245"/>
      <c r="Q81" s="245"/>
      <c r="R81" s="245"/>
      <c r="S81" s="245"/>
      <c r="T81" s="242">
        <f t="shared" si="17"/>
        <v>0</v>
      </c>
      <c r="U81" s="245"/>
      <c r="V81" s="244"/>
      <c r="W81" s="245">
        <v>3.85</v>
      </c>
      <c r="X81" s="245">
        <v>3.85</v>
      </c>
      <c r="Y81" s="245"/>
      <c r="Z81" s="245"/>
      <c r="AA81" s="245"/>
      <c r="AB81" s="245"/>
      <c r="AC81" s="245"/>
      <c r="AD81" s="252"/>
      <c r="AE81" s="252"/>
      <c r="AF81" s="252"/>
      <c r="AG81" s="247"/>
      <c r="AH81" s="247"/>
      <c r="AI81" s="247"/>
      <c r="AJ81" s="245"/>
      <c r="AK81" s="245"/>
      <c r="AL81" s="245"/>
      <c r="AM81" s="245"/>
      <c r="AN81" s="242">
        <f t="shared" si="18"/>
        <v>0</v>
      </c>
      <c r="AO81" s="245"/>
      <c r="AP81" s="245"/>
      <c r="AQ81" s="245">
        <v>3.85</v>
      </c>
      <c r="AR81" s="245">
        <v>3.85</v>
      </c>
      <c r="AS81" s="245"/>
      <c r="AT81" s="245"/>
      <c r="AU81" s="245"/>
      <c r="AV81" s="245"/>
      <c r="AW81" s="245"/>
      <c r="AX81" s="76"/>
      <c r="AY81" s="207" t="s">
        <v>74</v>
      </c>
    </row>
    <row r="82" spans="1:51" ht="75" outlineLevel="1" x14ac:dyDescent="0.25">
      <c r="A82" s="233">
        <v>25.2</v>
      </c>
      <c r="B82" s="298" t="s">
        <v>176</v>
      </c>
      <c r="C82" s="321" t="s">
        <v>73</v>
      </c>
      <c r="D82" s="233" t="str">
        <f t="shared" si="20"/>
        <v>MERC/CAPEX/2019-2020/734</v>
      </c>
      <c r="E82" s="236">
        <f t="shared" si="20"/>
        <v>43666</v>
      </c>
      <c r="F82" s="237">
        <f>IF(F81=0,"-",F81)</f>
        <v>43724</v>
      </c>
      <c r="G82" s="299">
        <v>2.698</v>
      </c>
      <c r="H82" s="300">
        <v>2.698</v>
      </c>
      <c r="I82" s="239"/>
      <c r="J82" s="239"/>
      <c r="K82" s="237">
        <f t="shared" si="16"/>
        <v>43724</v>
      </c>
      <c r="L82" s="237">
        <v>44026</v>
      </c>
      <c r="M82" s="301">
        <v>44455</v>
      </c>
      <c r="N82" s="301">
        <v>44259</v>
      </c>
      <c r="O82" s="319" t="s">
        <v>177</v>
      </c>
      <c r="P82" s="245"/>
      <c r="Q82" s="245"/>
      <c r="R82" s="245">
        <f>26465840.04/10000000</f>
        <v>2.6465840039999997</v>
      </c>
      <c r="S82" s="245"/>
      <c r="T82" s="242">
        <f t="shared" si="17"/>
        <v>2.6465840039999997</v>
      </c>
      <c r="U82" s="245"/>
      <c r="V82" s="244"/>
      <c r="W82" s="245"/>
      <c r="X82" s="245"/>
      <c r="Y82" s="245"/>
      <c r="Z82" s="245"/>
      <c r="AA82" s="245"/>
      <c r="AB82" s="245"/>
      <c r="AC82" s="245"/>
      <c r="AD82" s="252"/>
      <c r="AE82" s="252"/>
      <c r="AF82" s="252"/>
      <c r="AG82" s="247"/>
      <c r="AH82" s="247"/>
      <c r="AI82" s="247"/>
      <c r="AJ82" s="245"/>
      <c r="AK82" s="245"/>
      <c r="AL82" s="245"/>
      <c r="AM82" s="245">
        <f>26465840.04/10000000</f>
        <v>2.6465840039999997</v>
      </c>
      <c r="AN82" s="242">
        <f t="shared" si="18"/>
        <v>2.6465840039999997</v>
      </c>
      <c r="AO82" s="245"/>
      <c r="AP82" s="245"/>
      <c r="AQ82" s="245"/>
      <c r="AR82" s="245"/>
      <c r="AS82" s="245"/>
      <c r="AT82" s="245"/>
      <c r="AU82" s="245"/>
      <c r="AV82" s="245"/>
      <c r="AW82" s="245"/>
      <c r="AX82" s="78"/>
      <c r="AY82" s="207" t="s">
        <v>79</v>
      </c>
    </row>
    <row r="83" spans="1:51" ht="15.75" outlineLevel="1" x14ac:dyDescent="0.25">
      <c r="A83" s="233"/>
      <c r="B83" s="298" t="s">
        <v>27</v>
      </c>
      <c r="C83" s="321" t="s">
        <v>27</v>
      </c>
      <c r="D83" s="233" t="str">
        <f t="shared" si="20"/>
        <v>MERC/CAPEX/2019-2020/734</v>
      </c>
      <c r="E83" s="236">
        <f t="shared" si="20"/>
        <v>43666</v>
      </c>
      <c r="F83" s="237">
        <f>IF(F82=0,"-",F82)</f>
        <v>43724</v>
      </c>
      <c r="G83" s="299">
        <f>0.31+0.18</f>
        <v>0.49</v>
      </c>
      <c r="H83" s="300">
        <f>0.31+0.18</f>
        <v>0.49</v>
      </c>
      <c r="I83" s="239"/>
      <c r="J83" s="239"/>
      <c r="K83" s="237"/>
      <c r="L83" s="237"/>
      <c r="M83" s="237"/>
      <c r="N83" s="237"/>
      <c r="O83" s="240"/>
      <c r="P83" s="245"/>
      <c r="Q83" s="245"/>
      <c r="R83" s="245"/>
      <c r="S83" s="245"/>
      <c r="T83" s="242">
        <f t="shared" si="17"/>
        <v>0</v>
      </c>
      <c r="U83" s="245"/>
      <c r="V83" s="244"/>
      <c r="W83" s="245"/>
      <c r="X83" s="245"/>
      <c r="Y83" s="245"/>
      <c r="Z83" s="245"/>
      <c r="AA83" s="245"/>
      <c r="AB83" s="245"/>
      <c r="AC83" s="245"/>
      <c r="AD83" s="252"/>
      <c r="AE83" s="252"/>
      <c r="AF83" s="252"/>
      <c r="AG83" s="247"/>
      <c r="AH83" s="247"/>
      <c r="AI83" s="247"/>
      <c r="AJ83" s="245"/>
      <c r="AK83" s="245"/>
      <c r="AL83" s="245"/>
      <c r="AM83" s="245"/>
      <c r="AN83" s="242">
        <f t="shared" si="18"/>
        <v>0</v>
      </c>
      <c r="AO83" s="245"/>
      <c r="AP83" s="245"/>
      <c r="AQ83" s="245"/>
      <c r="AR83" s="245"/>
      <c r="AS83" s="245"/>
      <c r="AT83" s="245"/>
      <c r="AU83" s="245"/>
      <c r="AV83" s="245"/>
      <c r="AW83" s="245"/>
      <c r="AX83" s="78"/>
      <c r="AY83" s="210" t="s">
        <v>70</v>
      </c>
    </row>
    <row r="84" spans="1:51" s="289" customFormat="1" ht="63" outlineLevel="1" x14ac:dyDescent="0.25">
      <c r="A84" s="136">
        <v>26</v>
      </c>
      <c r="B84" s="137" t="s">
        <v>178</v>
      </c>
      <c r="C84" s="136" t="s">
        <v>53</v>
      </c>
      <c r="D84" s="136" t="s">
        <v>179</v>
      </c>
      <c r="E84" s="282">
        <v>43670</v>
      </c>
      <c r="F84" s="282">
        <v>43748</v>
      </c>
      <c r="G84" s="283">
        <f>SUM(G85:G87)</f>
        <v>15.4086058</v>
      </c>
      <c r="H84" s="284">
        <f>SUM(H85:H87)</f>
        <v>15.4086058</v>
      </c>
      <c r="I84" s="78"/>
      <c r="J84" s="78"/>
      <c r="K84" s="198">
        <f t="shared" si="16"/>
        <v>43748</v>
      </c>
      <c r="L84" s="198"/>
      <c r="M84" s="198"/>
      <c r="N84" s="198"/>
      <c r="O84" s="129"/>
      <c r="P84" s="67"/>
      <c r="Q84" s="67"/>
      <c r="R84" s="67"/>
      <c r="S84" s="67"/>
      <c r="T84" s="67">
        <f t="shared" si="17"/>
        <v>0</v>
      </c>
      <c r="U84" s="67"/>
      <c r="V84" s="285"/>
      <c r="W84" s="67"/>
      <c r="X84" s="67"/>
      <c r="Y84" s="67"/>
      <c r="Z84" s="67"/>
      <c r="AA84" s="67"/>
      <c r="AB84" s="67"/>
      <c r="AC84" s="95"/>
      <c r="AD84" s="77"/>
      <c r="AE84" s="77"/>
      <c r="AF84" s="77"/>
      <c r="AG84" s="286"/>
      <c r="AH84" s="286"/>
      <c r="AI84" s="286"/>
      <c r="AJ84" s="67"/>
      <c r="AK84" s="67"/>
      <c r="AL84" s="67"/>
      <c r="AM84" s="67"/>
      <c r="AN84" s="67">
        <f t="shared" si="18"/>
        <v>0</v>
      </c>
      <c r="AO84" s="67"/>
      <c r="AP84" s="67"/>
      <c r="AQ84" s="67"/>
      <c r="AR84" s="67"/>
      <c r="AS84" s="67"/>
      <c r="AT84" s="67"/>
      <c r="AU84" s="67"/>
      <c r="AV84" s="67"/>
      <c r="AW84" s="67"/>
      <c r="AX84" s="78"/>
      <c r="AY84" s="9" t="s">
        <v>70</v>
      </c>
    </row>
    <row r="85" spans="1:51" s="289" customFormat="1" ht="15.75" customHeight="1" outlineLevel="1" x14ac:dyDescent="0.25">
      <c r="A85" s="130">
        <v>26.1</v>
      </c>
      <c r="B85" s="135" t="s">
        <v>180</v>
      </c>
      <c r="C85" s="290" t="s">
        <v>73</v>
      </c>
      <c r="D85" s="130" t="str">
        <f>D84</f>
        <v>MERC/CAPEX/2019-2020/853</v>
      </c>
      <c r="E85" s="291">
        <v>42745</v>
      </c>
      <c r="F85" s="198">
        <f>IF(F84=0,"-",F84)</f>
        <v>43748</v>
      </c>
      <c r="G85" s="292">
        <f>((55103896+6876480)/10000000*1.18)+((55103896+6876480)/10000000*0.03)</f>
        <v>7.4996254959999993</v>
      </c>
      <c r="H85" s="132">
        <f>((55103896+6876480)/10000000*1.18)+((55103896+6876480)/10000000*0.03)</f>
        <v>7.4996254959999993</v>
      </c>
      <c r="I85" s="78"/>
      <c r="J85" s="78"/>
      <c r="K85" s="198">
        <f t="shared" si="16"/>
        <v>43748</v>
      </c>
      <c r="L85" s="198">
        <v>43754</v>
      </c>
      <c r="M85" s="198">
        <v>44479</v>
      </c>
      <c r="N85" s="198">
        <v>44576</v>
      </c>
      <c r="O85" s="129"/>
      <c r="P85" s="95"/>
      <c r="Q85" s="95"/>
      <c r="R85" s="95">
        <f>27254665/10000000</f>
        <v>2.7254665</v>
      </c>
      <c r="S85" s="95">
        <f>AM85-R85</f>
        <v>3.9247850620000002</v>
      </c>
      <c r="T85" s="67">
        <f t="shared" si="17"/>
        <v>6.6502515620000002</v>
      </c>
      <c r="U85" s="95"/>
      <c r="V85" s="293"/>
      <c r="W85" s="95"/>
      <c r="X85" s="95"/>
      <c r="Y85" s="95"/>
      <c r="Z85" s="95"/>
      <c r="AA85" s="95"/>
      <c r="AB85" s="95"/>
      <c r="AC85" s="95"/>
      <c r="AD85" s="77"/>
      <c r="AE85" s="77"/>
      <c r="AF85" s="77"/>
      <c r="AG85" s="286"/>
      <c r="AH85" s="286"/>
      <c r="AI85" s="286"/>
      <c r="AJ85" s="95"/>
      <c r="AK85" s="95"/>
      <c r="AL85" s="95"/>
      <c r="AM85" s="95">
        <v>6.6502515620000002</v>
      </c>
      <c r="AN85" s="67">
        <f t="shared" si="18"/>
        <v>6.6502515620000002</v>
      </c>
      <c r="AO85" s="95"/>
      <c r="AP85" s="95"/>
      <c r="AQ85" s="95"/>
      <c r="AR85" s="95"/>
      <c r="AS85" s="95"/>
      <c r="AT85" s="95"/>
      <c r="AU85" s="95"/>
      <c r="AV85" s="95"/>
      <c r="AW85" s="95"/>
      <c r="AX85" s="76"/>
      <c r="AY85" s="207" t="s">
        <v>79</v>
      </c>
    </row>
    <row r="86" spans="1:51" s="248" customFormat="1" ht="90" outlineLevel="1" x14ac:dyDescent="0.25">
      <c r="A86" s="233">
        <v>26.2</v>
      </c>
      <c r="B86" s="298" t="s">
        <v>181</v>
      </c>
      <c r="C86" s="321" t="s">
        <v>73</v>
      </c>
      <c r="D86" s="233" t="str">
        <f>D85</f>
        <v>MERC/CAPEX/2019-2020/853</v>
      </c>
      <c r="E86" s="236">
        <v>42746</v>
      </c>
      <c r="F86" s="237">
        <f>IF(F85=0,"-",F85)</f>
        <v>43748</v>
      </c>
      <c r="G86" s="299">
        <f>(((33240000+13557600)*(1.02+0.01))+8400000)/10000000*1.18</f>
        <v>6.6789803039999995</v>
      </c>
      <c r="H86" s="300">
        <f>(((33240000+13557600)*(1.02+0.01))+8400000)/10000000*1.18</f>
        <v>6.6789803039999995</v>
      </c>
      <c r="I86" s="239"/>
      <c r="J86" s="239"/>
      <c r="K86" s="237">
        <f t="shared" si="16"/>
        <v>43748</v>
      </c>
      <c r="L86" s="237">
        <v>44628</v>
      </c>
      <c r="M86" s="237">
        <v>44480</v>
      </c>
      <c r="N86" s="237"/>
      <c r="O86" s="240"/>
      <c r="P86" s="245"/>
      <c r="Q86" s="245"/>
      <c r="R86" s="245"/>
      <c r="S86" s="245"/>
      <c r="T86" s="242">
        <f t="shared" si="17"/>
        <v>0</v>
      </c>
      <c r="U86" s="245">
        <v>3.0059642379999998</v>
      </c>
      <c r="V86" s="244">
        <v>0</v>
      </c>
      <c r="W86" s="245">
        <v>4.0895597199999996</v>
      </c>
      <c r="X86" s="245"/>
      <c r="Y86" s="245"/>
      <c r="Z86" s="245"/>
      <c r="AA86" s="245"/>
      <c r="AB86" s="245"/>
      <c r="AC86" s="245"/>
      <c r="AD86" s="252"/>
      <c r="AE86" s="252"/>
      <c r="AF86" s="252"/>
      <c r="AG86" s="254">
        <v>0.45006334817303573</v>
      </c>
      <c r="AH86" s="254">
        <v>8.0784744892399368E-2</v>
      </c>
      <c r="AI86" s="254">
        <v>0</v>
      </c>
      <c r="AJ86" s="245"/>
      <c r="AK86" s="245"/>
      <c r="AL86" s="245"/>
      <c r="AM86" s="245"/>
      <c r="AN86" s="242">
        <f t="shared" si="18"/>
        <v>0</v>
      </c>
      <c r="AO86" s="245"/>
      <c r="AP86" s="245"/>
      <c r="AQ86" s="245">
        <v>3.55</v>
      </c>
      <c r="AR86" s="245">
        <v>3.55</v>
      </c>
      <c r="AS86" s="245"/>
      <c r="AT86" s="245"/>
      <c r="AU86" s="245"/>
      <c r="AV86" s="245"/>
      <c r="AW86" s="245">
        <f>U86+V86</f>
        <v>3.0059642379999998</v>
      </c>
      <c r="AX86" s="125" t="s">
        <v>320</v>
      </c>
      <c r="AY86" s="207" t="s">
        <v>74</v>
      </c>
    </row>
    <row r="87" spans="1:51" ht="15.75" outlineLevel="1" x14ac:dyDescent="0.25">
      <c r="A87" s="130"/>
      <c r="B87" s="135" t="s">
        <v>27</v>
      </c>
      <c r="C87" s="184" t="s">
        <v>27</v>
      </c>
      <c r="D87" s="185" t="str">
        <f>D86</f>
        <v>MERC/CAPEX/2019-2020/853</v>
      </c>
      <c r="E87" s="186">
        <v>42747</v>
      </c>
      <c r="F87" s="182">
        <f>IF(F86=0,"-",F86)</f>
        <v>43748</v>
      </c>
      <c r="G87" s="187">
        <v>1.23</v>
      </c>
      <c r="H87" s="188">
        <v>1.23</v>
      </c>
      <c r="I87" s="78"/>
      <c r="J87" s="78"/>
      <c r="K87" s="198"/>
      <c r="L87" s="198"/>
      <c r="M87" s="198"/>
      <c r="N87" s="198"/>
      <c r="O87" s="129"/>
      <c r="P87" s="189"/>
      <c r="Q87" s="189"/>
      <c r="R87" s="189"/>
      <c r="S87" s="189"/>
      <c r="T87" s="183">
        <f t="shared" si="17"/>
        <v>0</v>
      </c>
      <c r="U87" s="95"/>
      <c r="V87" s="206"/>
      <c r="W87" s="95"/>
      <c r="X87" s="95"/>
      <c r="Y87" s="95"/>
      <c r="Z87" s="95"/>
      <c r="AA87" s="95"/>
      <c r="AB87" s="95"/>
      <c r="AC87" s="95"/>
      <c r="AD87" s="77"/>
      <c r="AE87" s="77"/>
      <c r="AF87" s="77"/>
      <c r="AG87" s="197"/>
      <c r="AH87" s="197"/>
      <c r="AI87" s="197"/>
      <c r="AJ87" s="95"/>
      <c r="AK87" s="95"/>
      <c r="AL87" s="95"/>
      <c r="AM87" s="95"/>
      <c r="AN87" s="67">
        <f t="shared" si="18"/>
        <v>0</v>
      </c>
      <c r="AO87" s="95"/>
      <c r="AP87" s="95"/>
      <c r="AQ87" s="95"/>
      <c r="AR87" s="95"/>
      <c r="AS87" s="95"/>
      <c r="AT87" s="95"/>
      <c r="AU87" s="95"/>
      <c r="AV87" s="95"/>
      <c r="AW87" s="95"/>
      <c r="AX87" s="78"/>
      <c r="AY87" s="210" t="s">
        <v>70</v>
      </c>
    </row>
    <row r="88" spans="1:51" ht="47.25" outlineLevel="1" x14ac:dyDescent="0.25">
      <c r="A88" s="27">
        <v>28</v>
      </c>
      <c r="B88" s="137" t="s">
        <v>182</v>
      </c>
      <c r="C88" s="177" t="s">
        <v>53</v>
      </c>
      <c r="D88" s="177" t="s">
        <v>263</v>
      </c>
      <c r="E88" s="178">
        <v>44253</v>
      </c>
      <c r="F88" s="178">
        <v>44833</v>
      </c>
      <c r="G88" s="179">
        <f>SUM(G89:G91)</f>
        <v>90.353534976020015</v>
      </c>
      <c r="H88" s="180">
        <f>SUM(H89:H91)</f>
        <v>90.353534976020015</v>
      </c>
      <c r="I88" s="78"/>
      <c r="J88" s="78"/>
      <c r="K88" s="65">
        <f t="shared" si="16"/>
        <v>44833</v>
      </c>
      <c r="L88" s="198"/>
      <c r="M88" s="198"/>
      <c r="N88" s="198"/>
      <c r="O88" s="129"/>
      <c r="P88" s="183"/>
      <c r="Q88" s="183"/>
      <c r="R88" s="183"/>
      <c r="S88" s="183"/>
      <c r="T88" s="183">
        <f t="shared" si="17"/>
        <v>0</v>
      </c>
      <c r="U88" s="67"/>
      <c r="V88" s="205"/>
      <c r="W88" s="67"/>
      <c r="X88" s="67"/>
      <c r="Y88" s="67"/>
      <c r="Z88" s="67"/>
      <c r="AA88" s="67"/>
      <c r="AB88" s="67"/>
      <c r="AC88" s="95"/>
      <c r="AD88" s="77"/>
      <c r="AE88" s="77"/>
      <c r="AF88" s="77"/>
      <c r="AG88" s="197"/>
      <c r="AH88" s="197"/>
      <c r="AI88" s="197"/>
      <c r="AJ88" s="67"/>
      <c r="AK88" s="67"/>
      <c r="AL88" s="67"/>
      <c r="AM88" s="67"/>
      <c r="AN88" s="67">
        <f t="shared" si="18"/>
        <v>0</v>
      </c>
      <c r="AO88" s="67"/>
      <c r="AP88" s="67"/>
      <c r="AQ88" s="67"/>
      <c r="AR88" s="67"/>
      <c r="AS88" s="67"/>
      <c r="AT88" s="67"/>
      <c r="AU88" s="67"/>
      <c r="AV88" s="67"/>
      <c r="AW88" s="67"/>
      <c r="AX88" s="78"/>
      <c r="AY88" s="9" t="s">
        <v>70</v>
      </c>
    </row>
    <row r="89" spans="1:51" ht="31.5" outlineLevel="1" x14ac:dyDescent="0.25">
      <c r="A89" s="233">
        <v>28.1</v>
      </c>
      <c r="B89" s="322" t="s">
        <v>183</v>
      </c>
      <c r="C89" s="235" t="s">
        <v>73</v>
      </c>
      <c r="D89" s="233" t="str">
        <f t="shared" ref="D89:E91" si="21">D88</f>
        <v>MERC/CAPEX/2022-2023/MSPGCL/0453</v>
      </c>
      <c r="E89" s="236">
        <f t="shared" si="21"/>
        <v>44253</v>
      </c>
      <c r="F89" s="237">
        <f>IF(F88=0,"-",F88)</f>
        <v>44833</v>
      </c>
      <c r="G89" s="299">
        <v>42.711414139904079</v>
      </c>
      <c r="H89" s="300">
        <v>42.711414139904079</v>
      </c>
      <c r="I89" s="239"/>
      <c r="J89" s="239"/>
      <c r="K89" s="237">
        <f t="shared" si="16"/>
        <v>44833</v>
      </c>
      <c r="L89" s="237"/>
      <c r="M89" s="237"/>
      <c r="N89" s="237"/>
      <c r="O89" s="240"/>
      <c r="P89" s="245"/>
      <c r="Q89" s="245"/>
      <c r="R89" s="245"/>
      <c r="S89" s="245">
        <v>0</v>
      </c>
      <c r="T89" s="242">
        <f t="shared" si="17"/>
        <v>0</v>
      </c>
      <c r="U89" s="245">
        <v>5.9550000000000001</v>
      </c>
      <c r="V89" s="245">
        <v>35.729999999999997</v>
      </c>
      <c r="W89" s="245">
        <v>17.864999999999998</v>
      </c>
      <c r="X89" s="245"/>
      <c r="Y89" s="245"/>
      <c r="Z89" s="245"/>
      <c r="AA89" s="245"/>
      <c r="AB89" s="245"/>
      <c r="AC89" s="245"/>
      <c r="AD89" s="252"/>
      <c r="AE89" s="252"/>
      <c r="AF89" s="252"/>
      <c r="AG89" s="247"/>
      <c r="AH89" s="247"/>
      <c r="AI89" s="247"/>
      <c r="AJ89" s="245"/>
      <c r="AK89" s="245"/>
      <c r="AL89" s="245"/>
      <c r="AM89" s="245"/>
      <c r="AN89" s="242">
        <f t="shared" si="18"/>
        <v>0</v>
      </c>
      <c r="AO89" s="245">
        <v>0</v>
      </c>
      <c r="AP89" s="245">
        <v>0</v>
      </c>
      <c r="AQ89" s="245"/>
      <c r="AR89" s="245">
        <f>108.89/2</f>
        <v>54.445</v>
      </c>
      <c r="AS89" s="245"/>
      <c r="AT89" s="245"/>
      <c r="AU89" s="245"/>
      <c r="AV89" s="245"/>
      <c r="AW89" s="245"/>
      <c r="AX89" s="125" t="s">
        <v>715</v>
      </c>
      <c r="AY89" s="207" t="s">
        <v>74</v>
      </c>
    </row>
    <row r="90" spans="1:51" ht="31.5" outlineLevel="1" x14ac:dyDescent="0.25">
      <c r="A90" s="233">
        <v>28.2</v>
      </c>
      <c r="B90" s="322" t="s">
        <v>184</v>
      </c>
      <c r="C90" s="235" t="s">
        <v>73</v>
      </c>
      <c r="D90" s="233" t="str">
        <f t="shared" si="21"/>
        <v>MERC/CAPEX/2022-2023/MSPGCL/0453</v>
      </c>
      <c r="E90" s="236">
        <f t="shared" si="21"/>
        <v>44253</v>
      </c>
      <c r="F90" s="237">
        <f>IF(F89=0,"-",F89)</f>
        <v>44833</v>
      </c>
      <c r="G90" s="299">
        <v>42.711414139904079</v>
      </c>
      <c r="H90" s="300">
        <v>42.711414139904079</v>
      </c>
      <c r="I90" s="239"/>
      <c r="J90" s="239"/>
      <c r="K90" s="237">
        <f t="shared" si="16"/>
        <v>44833</v>
      </c>
      <c r="L90" s="237"/>
      <c r="M90" s="237"/>
      <c r="N90" s="237"/>
      <c r="O90" s="240"/>
      <c r="P90" s="245"/>
      <c r="Q90" s="245"/>
      <c r="R90" s="245"/>
      <c r="S90" s="245">
        <v>0</v>
      </c>
      <c r="T90" s="242">
        <f t="shared" si="17"/>
        <v>0</v>
      </c>
      <c r="U90" s="245">
        <v>5.9550000000000001</v>
      </c>
      <c r="V90" s="245">
        <v>35.729999999999997</v>
      </c>
      <c r="W90" s="245">
        <v>17.864999999999998</v>
      </c>
      <c r="X90" s="245"/>
      <c r="Y90" s="245"/>
      <c r="Z90" s="245"/>
      <c r="AA90" s="245"/>
      <c r="AB90" s="245"/>
      <c r="AC90" s="245"/>
      <c r="AD90" s="252"/>
      <c r="AE90" s="252"/>
      <c r="AF90" s="252"/>
      <c r="AG90" s="247"/>
      <c r="AH90" s="247"/>
      <c r="AI90" s="247"/>
      <c r="AJ90" s="245"/>
      <c r="AK90" s="245"/>
      <c r="AL90" s="245"/>
      <c r="AM90" s="245"/>
      <c r="AN90" s="242">
        <f t="shared" si="18"/>
        <v>0</v>
      </c>
      <c r="AO90" s="245">
        <v>0</v>
      </c>
      <c r="AP90" s="245">
        <v>0</v>
      </c>
      <c r="AQ90" s="245"/>
      <c r="AR90" s="245">
        <f>108.89/2</f>
        <v>54.445</v>
      </c>
      <c r="AS90" s="245"/>
      <c r="AT90" s="245"/>
      <c r="AU90" s="245"/>
      <c r="AV90" s="245"/>
      <c r="AW90" s="245"/>
      <c r="AX90" s="125" t="s">
        <v>715</v>
      </c>
      <c r="AY90" s="207" t="s">
        <v>74</v>
      </c>
    </row>
    <row r="91" spans="1:51" s="248" customFormat="1" ht="31.5" outlineLevel="1" x14ac:dyDescent="0.25">
      <c r="A91" s="233"/>
      <c r="B91" s="322" t="s">
        <v>27</v>
      </c>
      <c r="C91" s="235" t="s">
        <v>27</v>
      </c>
      <c r="D91" s="233" t="str">
        <f t="shared" si="21"/>
        <v>MERC/CAPEX/2022-2023/MSPGCL/0453</v>
      </c>
      <c r="E91" s="236">
        <f t="shared" si="21"/>
        <v>44253</v>
      </c>
      <c r="F91" s="237">
        <f>IF(F90=0,"-",F90)</f>
        <v>44833</v>
      </c>
      <c r="G91" s="299">
        <f>2.46535334810593*2</f>
        <v>4.9307066962118604</v>
      </c>
      <c r="H91" s="300">
        <f>2.46535334810593*2</f>
        <v>4.9307066962118604</v>
      </c>
      <c r="I91" s="239"/>
      <c r="J91" s="239"/>
      <c r="K91" s="237">
        <f t="shared" si="16"/>
        <v>44833</v>
      </c>
      <c r="L91" s="237"/>
      <c r="M91" s="237"/>
      <c r="N91" s="237"/>
      <c r="O91" s="240"/>
      <c r="P91" s="245"/>
      <c r="Q91" s="245"/>
      <c r="R91" s="245"/>
      <c r="S91" s="245"/>
      <c r="T91" s="242">
        <f t="shared" si="17"/>
        <v>0</v>
      </c>
      <c r="U91" s="245"/>
      <c r="V91" s="244"/>
      <c r="W91" s="245"/>
      <c r="X91" s="245"/>
      <c r="Y91" s="245"/>
      <c r="Z91" s="245"/>
      <c r="AA91" s="245"/>
      <c r="AB91" s="245"/>
      <c r="AC91" s="245"/>
      <c r="AD91" s="252"/>
      <c r="AE91" s="252"/>
      <c r="AF91" s="252"/>
      <c r="AG91" s="247"/>
      <c r="AH91" s="247"/>
      <c r="AI91" s="247"/>
      <c r="AJ91" s="245"/>
      <c r="AK91" s="245"/>
      <c r="AL91" s="245"/>
      <c r="AM91" s="245"/>
      <c r="AN91" s="242">
        <f t="shared" si="18"/>
        <v>0</v>
      </c>
      <c r="AO91" s="245"/>
      <c r="AP91" s="245"/>
      <c r="AQ91" s="245"/>
      <c r="AR91" s="245">
        <v>16</v>
      </c>
      <c r="AS91" s="245"/>
      <c r="AT91" s="245"/>
      <c r="AU91" s="245"/>
      <c r="AV91" s="245"/>
      <c r="AW91" s="245"/>
      <c r="AX91" s="78"/>
      <c r="AY91" s="210" t="s">
        <v>70</v>
      </c>
    </row>
    <row r="92" spans="1:51" s="248" customFormat="1" ht="31.5" outlineLevel="1" x14ac:dyDescent="0.25">
      <c r="A92" s="312">
        <v>29</v>
      </c>
      <c r="B92" s="313" t="s">
        <v>312</v>
      </c>
      <c r="C92" s="312" t="s">
        <v>53</v>
      </c>
      <c r="D92" s="312" t="s">
        <v>264</v>
      </c>
      <c r="E92" s="314">
        <v>43130</v>
      </c>
      <c r="F92" s="314">
        <v>44634</v>
      </c>
      <c r="G92" s="315">
        <f>SUM(G93:G94)</f>
        <v>226.91295746629095</v>
      </c>
      <c r="H92" s="316">
        <f>SUM(H93:H94)</f>
        <v>113.45647873314547</v>
      </c>
      <c r="I92" s="239"/>
      <c r="J92" s="239"/>
      <c r="K92" s="237">
        <f t="shared" si="16"/>
        <v>44634</v>
      </c>
      <c r="L92" s="237"/>
      <c r="M92" s="237"/>
      <c r="N92" s="237"/>
      <c r="O92" s="240"/>
      <c r="P92" s="242"/>
      <c r="Q92" s="242"/>
      <c r="R92" s="242"/>
      <c r="S92" s="242"/>
      <c r="T92" s="242">
        <f t="shared" si="17"/>
        <v>0</v>
      </c>
      <c r="U92" s="242"/>
      <c r="V92" s="317"/>
      <c r="W92" s="242"/>
      <c r="X92" s="242"/>
      <c r="Y92" s="242"/>
      <c r="Z92" s="242"/>
      <c r="AA92" s="242"/>
      <c r="AB92" s="242"/>
      <c r="AC92" s="245"/>
      <c r="AD92" s="252"/>
      <c r="AE92" s="252"/>
      <c r="AF92" s="252"/>
      <c r="AG92" s="247"/>
      <c r="AH92" s="247"/>
      <c r="AI92" s="247"/>
      <c r="AJ92" s="242"/>
      <c r="AK92" s="242"/>
      <c r="AL92" s="242"/>
      <c r="AM92" s="242"/>
      <c r="AN92" s="242">
        <f t="shared" si="18"/>
        <v>0</v>
      </c>
      <c r="AO92" s="242"/>
      <c r="AP92" s="242"/>
      <c r="AQ92" s="242"/>
      <c r="AR92" s="242"/>
      <c r="AS92" s="242"/>
      <c r="AT92" s="242"/>
      <c r="AU92" s="242"/>
      <c r="AV92" s="242"/>
      <c r="AW92" s="242"/>
      <c r="AX92" s="78"/>
      <c r="AY92" s="9" t="s">
        <v>70</v>
      </c>
    </row>
    <row r="93" spans="1:51" s="248" customFormat="1" ht="31.5" outlineLevel="1" x14ac:dyDescent="0.25">
      <c r="A93" s="233">
        <v>29.1</v>
      </c>
      <c r="B93" s="322" t="s">
        <v>185</v>
      </c>
      <c r="C93" s="235" t="s">
        <v>73</v>
      </c>
      <c r="D93" s="233" t="str">
        <f>D92</f>
        <v>MERC/CAPEX/2021-2022/MSPGCL/097</v>
      </c>
      <c r="E93" s="236">
        <f>E92</f>
        <v>43130</v>
      </c>
      <c r="F93" s="237">
        <f>IF(F92=0,"-",F92)</f>
        <v>44634</v>
      </c>
      <c r="G93" s="299">
        <f>212.4+0.5+5.4</f>
        <v>218.3</v>
      </c>
      <c r="H93" s="300">
        <f>G93/2</f>
        <v>109.15</v>
      </c>
      <c r="I93" s="239"/>
      <c r="J93" s="239"/>
      <c r="K93" s="237">
        <f t="shared" si="16"/>
        <v>44634</v>
      </c>
      <c r="L93" s="237">
        <v>44649</v>
      </c>
      <c r="M93" s="237">
        <v>45075</v>
      </c>
      <c r="N93" s="237"/>
      <c r="O93" s="240"/>
      <c r="P93" s="245"/>
      <c r="Q93" s="245"/>
      <c r="R93" s="245"/>
      <c r="S93" s="245"/>
      <c r="T93" s="242">
        <f t="shared" si="17"/>
        <v>0</v>
      </c>
      <c r="U93" s="245">
        <v>51.12</v>
      </c>
      <c r="V93" s="245">
        <v>204.46</v>
      </c>
      <c r="W93" s="245"/>
      <c r="X93" s="245"/>
      <c r="Y93" s="245"/>
      <c r="Z93" s="245"/>
      <c r="AA93" s="245"/>
      <c r="AB93" s="245"/>
      <c r="AC93" s="245"/>
      <c r="AD93" s="252"/>
      <c r="AE93" s="252"/>
      <c r="AF93" s="252"/>
      <c r="AG93" s="252"/>
      <c r="AH93" s="253">
        <v>1</v>
      </c>
      <c r="AI93" s="252"/>
      <c r="AJ93" s="245"/>
      <c r="AK93" s="245"/>
      <c r="AL93" s="245"/>
      <c r="AM93" s="245"/>
      <c r="AN93" s="242">
        <f t="shared" si="18"/>
        <v>0</v>
      </c>
      <c r="AO93" s="245"/>
      <c r="AP93" s="245">
        <v>0</v>
      </c>
      <c r="AQ93" s="245">
        <v>130.03</v>
      </c>
      <c r="AR93" s="245"/>
      <c r="AS93" s="245"/>
      <c r="AT93" s="245"/>
      <c r="AU93" s="245"/>
      <c r="AV93" s="245"/>
      <c r="AW93" s="245"/>
      <c r="AX93" s="120" t="s">
        <v>266</v>
      </c>
      <c r="AY93" s="207" t="s">
        <v>74</v>
      </c>
    </row>
    <row r="94" spans="1:51" s="248" customFormat="1" ht="31.5" outlineLevel="1" x14ac:dyDescent="0.25">
      <c r="A94" s="233"/>
      <c r="B94" s="322" t="s">
        <v>27</v>
      </c>
      <c r="C94" s="235" t="s">
        <v>27</v>
      </c>
      <c r="D94" s="233" t="str">
        <f>D93</f>
        <v>MERC/CAPEX/2021-2022/MSPGCL/097</v>
      </c>
      <c r="E94" s="236">
        <f>E93</f>
        <v>43130</v>
      </c>
      <c r="F94" s="237">
        <f>IF(F93=0,"-",F93)</f>
        <v>44634</v>
      </c>
      <c r="G94" s="299">
        <v>8.6129574662909434</v>
      </c>
      <c r="H94" s="300">
        <f>G94/2</f>
        <v>4.3064787331454717</v>
      </c>
      <c r="I94" s="239"/>
      <c r="J94" s="239"/>
      <c r="K94" s="237"/>
      <c r="L94" s="237"/>
      <c r="M94" s="237"/>
      <c r="N94" s="237"/>
      <c r="O94" s="240"/>
      <c r="P94" s="245"/>
      <c r="Q94" s="245"/>
      <c r="R94" s="245"/>
      <c r="S94" s="245"/>
      <c r="T94" s="242">
        <f t="shared" si="17"/>
        <v>0</v>
      </c>
      <c r="U94" s="245"/>
      <c r="V94" s="244"/>
      <c r="W94" s="245"/>
      <c r="X94" s="245"/>
      <c r="Y94" s="245"/>
      <c r="Z94" s="245"/>
      <c r="AA94" s="245"/>
      <c r="AB94" s="245"/>
      <c r="AC94" s="245"/>
      <c r="AD94" s="252"/>
      <c r="AE94" s="252"/>
      <c r="AF94" s="252"/>
      <c r="AG94" s="247"/>
      <c r="AH94" s="247"/>
      <c r="AI94" s="247"/>
      <c r="AJ94" s="245"/>
      <c r="AK94" s="245"/>
      <c r="AL94" s="245"/>
      <c r="AM94" s="245"/>
      <c r="AN94" s="242">
        <f t="shared" si="18"/>
        <v>0</v>
      </c>
      <c r="AO94" s="245"/>
      <c r="AP94" s="245"/>
      <c r="AQ94" s="245"/>
      <c r="AR94" s="245"/>
      <c r="AS94" s="245"/>
      <c r="AT94" s="245"/>
      <c r="AU94" s="245"/>
      <c r="AV94" s="245"/>
      <c r="AW94" s="245"/>
      <c r="AX94" s="78"/>
      <c r="AY94" s="210" t="s">
        <v>70</v>
      </c>
    </row>
    <row r="95" spans="1:51" ht="47.25" outlineLevel="1" x14ac:dyDescent="0.25">
      <c r="A95" s="136" t="s">
        <v>186</v>
      </c>
      <c r="B95" s="137" t="s">
        <v>187</v>
      </c>
      <c r="C95" s="136" t="s">
        <v>53</v>
      </c>
      <c r="D95" s="136" t="s">
        <v>188</v>
      </c>
      <c r="E95" s="282">
        <v>41382</v>
      </c>
      <c r="F95" s="282">
        <v>41464</v>
      </c>
      <c r="G95" s="283">
        <f>SUM(G96:G97)</f>
        <v>5.43</v>
      </c>
      <c r="H95" s="284">
        <f>SUM(H96:H97)</f>
        <v>5.43</v>
      </c>
      <c r="I95" s="78"/>
      <c r="J95" s="78"/>
      <c r="K95" s="198">
        <f t="shared" ref="K95:K119" si="22">IF(F95=0,"-",F95)</f>
        <v>41464</v>
      </c>
      <c r="L95" s="198"/>
      <c r="M95" s="198"/>
      <c r="N95" s="198"/>
      <c r="O95" s="129"/>
      <c r="P95" s="67"/>
      <c r="Q95" s="67"/>
      <c r="R95" s="67"/>
      <c r="S95" s="67"/>
      <c r="T95" s="67">
        <f t="shared" si="17"/>
        <v>0</v>
      </c>
      <c r="U95" s="67"/>
      <c r="V95" s="285"/>
      <c r="W95" s="67"/>
      <c r="X95" s="67"/>
      <c r="Y95" s="67"/>
      <c r="Z95" s="67"/>
      <c r="AA95" s="67"/>
      <c r="AB95" s="67"/>
      <c r="AC95" s="95"/>
      <c r="AD95" s="77"/>
      <c r="AE95" s="77"/>
      <c r="AF95" s="77"/>
      <c r="AG95" s="286"/>
      <c r="AH95" s="286"/>
      <c r="AI95" s="286"/>
      <c r="AJ95" s="67"/>
      <c r="AK95" s="67"/>
      <c r="AL95" s="67"/>
      <c r="AM95" s="67"/>
      <c r="AN95" s="67">
        <f t="shared" si="18"/>
        <v>0</v>
      </c>
      <c r="AO95" s="67"/>
      <c r="AP95" s="67"/>
      <c r="AQ95" s="67"/>
      <c r="AR95" s="67"/>
      <c r="AS95" s="67"/>
      <c r="AT95" s="67"/>
      <c r="AU95" s="67"/>
      <c r="AV95" s="67"/>
      <c r="AW95" s="67"/>
      <c r="AX95" s="78"/>
      <c r="AY95" s="9" t="s">
        <v>70</v>
      </c>
    </row>
    <row r="96" spans="1:51" ht="47.25" outlineLevel="1" x14ac:dyDescent="0.25">
      <c r="A96" s="130" t="s">
        <v>189</v>
      </c>
      <c r="B96" s="135" t="s">
        <v>190</v>
      </c>
      <c r="C96" s="295" t="s">
        <v>73</v>
      </c>
      <c r="D96" s="130" t="str">
        <f>D95</f>
        <v>MERC/TECH 1/CAPEX/20132014/00827</v>
      </c>
      <c r="E96" s="291">
        <f>E95</f>
        <v>41382</v>
      </c>
      <c r="F96" s="198">
        <f>IF(F95=0,"-",F95)</f>
        <v>41464</v>
      </c>
      <c r="G96" s="329">
        <v>5.43</v>
      </c>
      <c r="H96" s="330">
        <v>5.43</v>
      </c>
      <c r="I96" s="78"/>
      <c r="J96" s="78"/>
      <c r="K96" s="198">
        <f t="shared" si="22"/>
        <v>41464</v>
      </c>
      <c r="L96" s="198"/>
      <c r="M96" s="198"/>
      <c r="N96" s="198"/>
      <c r="O96" s="129"/>
      <c r="P96" s="330">
        <v>3.9935999999999998</v>
      </c>
      <c r="Q96" s="95"/>
      <c r="R96" s="95"/>
      <c r="S96" s="95"/>
      <c r="T96" s="67">
        <f t="shared" si="17"/>
        <v>3.9935999999999998</v>
      </c>
      <c r="U96" s="95"/>
      <c r="V96" s="293"/>
      <c r="W96" s="95"/>
      <c r="X96" s="95"/>
      <c r="Y96" s="95"/>
      <c r="Z96" s="95"/>
      <c r="AA96" s="95"/>
      <c r="AB96" s="95"/>
      <c r="AC96" s="95"/>
      <c r="AD96" s="77"/>
      <c r="AE96" s="77"/>
      <c r="AF96" s="77"/>
      <c r="AG96" s="286"/>
      <c r="AH96" s="286"/>
      <c r="AI96" s="286"/>
      <c r="AJ96" s="330">
        <v>3.9935999999999998</v>
      </c>
      <c r="AK96" s="95"/>
      <c r="AL96" s="95"/>
      <c r="AM96" s="95"/>
      <c r="AN96" s="67">
        <f t="shared" si="18"/>
        <v>3.9935999999999998</v>
      </c>
      <c r="AO96" s="95"/>
      <c r="AP96" s="95"/>
      <c r="AQ96" s="95"/>
      <c r="AR96" s="95"/>
      <c r="AS96" s="95"/>
      <c r="AT96" s="95"/>
      <c r="AU96" s="95"/>
      <c r="AV96" s="95"/>
      <c r="AW96" s="95"/>
      <c r="AX96" s="78"/>
      <c r="AY96" s="207" t="s">
        <v>79</v>
      </c>
    </row>
    <row r="97" spans="1:51" ht="31.5" outlineLevel="1" x14ac:dyDescent="0.25">
      <c r="A97" s="130"/>
      <c r="B97" s="131" t="s">
        <v>27</v>
      </c>
      <c r="C97" s="295" t="s">
        <v>27</v>
      </c>
      <c r="D97" s="130" t="str">
        <f>D96</f>
        <v>MERC/TECH 1/CAPEX/20132014/00827</v>
      </c>
      <c r="E97" s="291">
        <f>E96</f>
        <v>41382</v>
      </c>
      <c r="F97" s="198">
        <f>IF(F96=0,"-",F96)</f>
        <v>41464</v>
      </c>
      <c r="G97" s="292"/>
      <c r="H97" s="132"/>
      <c r="I97" s="78"/>
      <c r="J97" s="78"/>
      <c r="K97" s="198">
        <f t="shared" si="22"/>
        <v>41464</v>
      </c>
      <c r="L97" s="198"/>
      <c r="M97" s="198"/>
      <c r="N97" s="198"/>
      <c r="O97" s="129"/>
      <c r="P97" s="95"/>
      <c r="Q97" s="95"/>
      <c r="R97" s="95"/>
      <c r="S97" s="95"/>
      <c r="T97" s="67">
        <f t="shared" si="17"/>
        <v>0</v>
      </c>
      <c r="U97" s="95"/>
      <c r="V97" s="293"/>
      <c r="W97" s="95"/>
      <c r="X97" s="95"/>
      <c r="Y97" s="95"/>
      <c r="Z97" s="95"/>
      <c r="AA97" s="95"/>
      <c r="AB97" s="95"/>
      <c r="AC97" s="95"/>
      <c r="AD97" s="77"/>
      <c r="AE97" s="77"/>
      <c r="AF97" s="77"/>
      <c r="AG97" s="286"/>
      <c r="AH97" s="286"/>
      <c r="AI97" s="286"/>
      <c r="AJ97" s="95"/>
      <c r="AK97" s="95"/>
      <c r="AL97" s="95"/>
      <c r="AM97" s="95"/>
      <c r="AN97" s="67">
        <f t="shared" si="18"/>
        <v>0</v>
      </c>
      <c r="AO97" s="95"/>
      <c r="AP97" s="95"/>
      <c r="AQ97" s="95"/>
      <c r="AR97" s="95"/>
      <c r="AS97" s="95"/>
      <c r="AT97" s="95"/>
      <c r="AU97" s="95"/>
      <c r="AV97" s="95"/>
      <c r="AW97" s="95"/>
      <c r="AX97" s="78"/>
      <c r="AY97" s="210" t="s">
        <v>70</v>
      </c>
    </row>
    <row r="98" spans="1:51" ht="63" outlineLevel="1" x14ac:dyDescent="0.25">
      <c r="A98" s="312" t="s">
        <v>191</v>
      </c>
      <c r="B98" s="313" t="s">
        <v>192</v>
      </c>
      <c r="C98" s="312" t="s">
        <v>53</v>
      </c>
      <c r="D98" s="312" t="s">
        <v>193</v>
      </c>
      <c r="E98" s="314">
        <v>41913</v>
      </c>
      <c r="F98" s="314">
        <v>41968</v>
      </c>
      <c r="G98" s="315">
        <f>SUM(G99:G100)</f>
        <v>4.82</v>
      </c>
      <c r="H98" s="316">
        <f>SUM(H99:H100)</f>
        <v>4.82</v>
      </c>
      <c r="I98" s="239"/>
      <c r="J98" s="239"/>
      <c r="K98" s="237">
        <f t="shared" si="22"/>
        <v>41968</v>
      </c>
      <c r="L98" s="237"/>
      <c r="M98" s="237"/>
      <c r="N98" s="237"/>
      <c r="O98" s="240"/>
      <c r="P98" s="242"/>
      <c r="Q98" s="242"/>
      <c r="R98" s="242"/>
      <c r="S98" s="242"/>
      <c r="T98" s="242">
        <f t="shared" si="17"/>
        <v>0</v>
      </c>
      <c r="U98" s="242"/>
      <c r="V98" s="317"/>
      <c r="W98" s="242"/>
      <c r="X98" s="242"/>
      <c r="Y98" s="242"/>
      <c r="Z98" s="242"/>
      <c r="AA98" s="242"/>
      <c r="AB98" s="242"/>
      <c r="AC98" s="245"/>
      <c r="AD98" s="252"/>
      <c r="AE98" s="252"/>
      <c r="AF98" s="252"/>
      <c r="AG98" s="247"/>
      <c r="AH98" s="247"/>
      <c r="AI98" s="247"/>
      <c r="AJ98" s="242"/>
      <c r="AK98" s="242"/>
      <c r="AL98" s="242"/>
      <c r="AM98" s="242"/>
      <c r="AN98" s="242">
        <f t="shared" si="18"/>
        <v>0</v>
      </c>
      <c r="AO98" s="242"/>
      <c r="AP98" s="242"/>
      <c r="AQ98" s="242"/>
      <c r="AR98" s="242"/>
      <c r="AS98" s="242"/>
      <c r="AT98" s="242"/>
      <c r="AU98" s="242"/>
      <c r="AV98" s="242"/>
      <c r="AW98" s="242"/>
      <c r="AX98" s="78"/>
      <c r="AY98" s="9" t="s">
        <v>70</v>
      </c>
    </row>
    <row r="99" spans="1:51" ht="165" outlineLevel="1" x14ac:dyDescent="0.25">
      <c r="A99" s="233" t="s">
        <v>194</v>
      </c>
      <c r="B99" s="331" t="s">
        <v>195</v>
      </c>
      <c r="C99" s="235" t="s">
        <v>73</v>
      </c>
      <c r="D99" s="233" t="str">
        <f>D98</f>
        <v>MERC/TECH 1/CAPEX/20142015/01218</v>
      </c>
      <c r="E99" s="236">
        <f>E98</f>
        <v>41913</v>
      </c>
      <c r="F99" s="237">
        <f>IF(F98=0,"-",F98)</f>
        <v>41968</v>
      </c>
      <c r="G99" s="332">
        <f>0.56+0.68+1.29+1.29</f>
        <v>3.8200000000000003</v>
      </c>
      <c r="H99" s="333">
        <f>0.56+0.68+1.29+1.29</f>
        <v>3.8200000000000003</v>
      </c>
      <c r="I99" s="239"/>
      <c r="J99" s="239"/>
      <c r="K99" s="237">
        <f t="shared" si="22"/>
        <v>41968</v>
      </c>
      <c r="L99" s="237">
        <v>42682</v>
      </c>
      <c r="M99" s="237">
        <v>42699</v>
      </c>
      <c r="N99" s="237">
        <v>44026</v>
      </c>
      <c r="O99" s="240" t="s">
        <v>196</v>
      </c>
      <c r="P99" s="245">
        <v>1.6341380000000001</v>
      </c>
      <c r="Q99" s="245">
        <f>4318239.58/10000000</f>
        <v>0.43182395800000001</v>
      </c>
      <c r="R99" s="245">
        <v>0.46232664800000034</v>
      </c>
      <c r="S99" s="245"/>
      <c r="T99" s="242">
        <f t="shared" si="17"/>
        <v>2.5282886060000003</v>
      </c>
      <c r="U99" s="245"/>
      <c r="V99" s="334">
        <v>6.8999981000000002E-2</v>
      </c>
      <c r="W99" s="245"/>
      <c r="X99" s="245"/>
      <c r="Y99" s="245"/>
      <c r="Z99" s="245"/>
      <c r="AA99" s="245"/>
      <c r="AB99" s="245"/>
      <c r="AC99" s="245"/>
      <c r="AD99" s="252"/>
      <c r="AE99" s="252"/>
      <c r="AF99" s="252"/>
      <c r="AG99" s="247"/>
      <c r="AH99" s="247"/>
      <c r="AI99" s="247"/>
      <c r="AJ99" s="245">
        <v>1.6341380000000001</v>
      </c>
      <c r="AK99" s="245"/>
      <c r="AL99" s="245">
        <f>8876737.96/10000000</f>
        <v>0.88767379600000007</v>
      </c>
      <c r="AM99" s="245">
        <f>64768.1/10000000</f>
        <v>6.4768099999999995E-3</v>
      </c>
      <c r="AN99" s="242">
        <f t="shared" si="18"/>
        <v>2.5282886060000003</v>
      </c>
      <c r="AO99" s="245"/>
      <c r="AP99" s="243">
        <f>689999.81/10000000</f>
        <v>6.8999981000000002E-2</v>
      </c>
      <c r="AQ99" s="245"/>
      <c r="AR99" s="245"/>
      <c r="AS99" s="245"/>
      <c r="AT99" s="245"/>
      <c r="AU99" s="245"/>
      <c r="AV99" s="245"/>
      <c r="AW99" s="245"/>
      <c r="AX99" s="78"/>
      <c r="AY99" s="207" t="s">
        <v>79</v>
      </c>
    </row>
    <row r="100" spans="1:51" ht="165" outlineLevel="1" x14ac:dyDescent="0.25">
      <c r="A100" s="233" t="s">
        <v>197</v>
      </c>
      <c r="B100" s="331" t="s">
        <v>198</v>
      </c>
      <c r="C100" s="235" t="s">
        <v>73</v>
      </c>
      <c r="D100" s="233" t="str">
        <f>D99</f>
        <v>MERC/TECH 1/CAPEX/20142015/01218</v>
      </c>
      <c r="E100" s="236">
        <f>E99</f>
        <v>41913</v>
      </c>
      <c r="F100" s="237">
        <f>IF(F99=0,"-",F99)</f>
        <v>41968</v>
      </c>
      <c r="G100" s="332">
        <v>1</v>
      </c>
      <c r="H100" s="333">
        <v>1</v>
      </c>
      <c r="I100" s="239"/>
      <c r="J100" s="239"/>
      <c r="K100" s="237">
        <f t="shared" si="22"/>
        <v>41968</v>
      </c>
      <c r="L100" s="237">
        <v>43698</v>
      </c>
      <c r="M100" s="237">
        <v>42699</v>
      </c>
      <c r="N100" s="237">
        <v>44253</v>
      </c>
      <c r="O100" s="240" t="s">
        <v>196</v>
      </c>
      <c r="P100" s="245">
        <v>0</v>
      </c>
      <c r="Q100" s="245"/>
      <c r="R100" s="245">
        <v>0.4</v>
      </c>
      <c r="S100" s="245"/>
      <c r="T100" s="242">
        <f t="shared" si="17"/>
        <v>0.4</v>
      </c>
      <c r="U100" s="245"/>
      <c r="V100" s="244"/>
      <c r="W100" s="245"/>
      <c r="X100" s="245"/>
      <c r="Y100" s="245"/>
      <c r="Z100" s="245"/>
      <c r="AA100" s="245"/>
      <c r="AB100" s="245"/>
      <c r="AC100" s="245"/>
      <c r="AD100" s="252"/>
      <c r="AE100" s="252"/>
      <c r="AF100" s="252"/>
      <c r="AG100" s="247"/>
      <c r="AH100" s="247"/>
      <c r="AI100" s="247"/>
      <c r="AJ100" s="245">
        <v>0</v>
      </c>
      <c r="AK100" s="245"/>
      <c r="AL100" s="245">
        <v>0.4</v>
      </c>
      <c r="AM100" s="245"/>
      <c r="AN100" s="242">
        <f t="shared" si="18"/>
        <v>0.4</v>
      </c>
      <c r="AO100" s="245"/>
      <c r="AP100" s="245"/>
      <c r="AQ100" s="245"/>
      <c r="AR100" s="245"/>
      <c r="AS100" s="245"/>
      <c r="AT100" s="245"/>
      <c r="AU100" s="245"/>
      <c r="AV100" s="245"/>
      <c r="AW100" s="245"/>
      <c r="AX100" s="78"/>
      <c r="AY100" s="207" t="s">
        <v>79</v>
      </c>
    </row>
    <row r="101" spans="1:51" ht="63" outlineLevel="1" x14ac:dyDescent="0.25">
      <c r="A101" s="312" t="s">
        <v>199</v>
      </c>
      <c r="B101" s="313" t="s">
        <v>200</v>
      </c>
      <c r="C101" s="312" t="s">
        <v>53</v>
      </c>
      <c r="D101" s="312" t="s">
        <v>201</v>
      </c>
      <c r="E101" s="314">
        <v>42403</v>
      </c>
      <c r="F101" s="314">
        <v>42585</v>
      </c>
      <c r="G101" s="315">
        <f>SUM(G102)</f>
        <v>3.96</v>
      </c>
      <c r="H101" s="316">
        <f>SUM(H102)</f>
        <v>3.96</v>
      </c>
      <c r="I101" s="239"/>
      <c r="J101" s="239"/>
      <c r="K101" s="237">
        <f t="shared" si="22"/>
        <v>42585</v>
      </c>
      <c r="L101" s="237"/>
      <c r="M101" s="237"/>
      <c r="N101" s="237"/>
      <c r="O101" s="240"/>
      <c r="P101" s="242"/>
      <c r="Q101" s="242"/>
      <c r="R101" s="242"/>
      <c r="S101" s="242"/>
      <c r="T101" s="242">
        <f t="shared" si="17"/>
        <v>0</v>
      </c>
      <c r="U101" s="242"/>
      <c r="V101" s="317"/>
      <c r="W101" s="242"/>
      <c r="X101" s="242"/>
      <c r="Y101" s="242"/>
      <c r="Z101" s="242"/>
      <c r="AA101" s="242"/>
      <c r="AB101" s="242"/>
      <c r="AC101" s="245"/>
      <c r="AD101" s="252"/>
      <c r="AE101" s="252"/>
      <c r="AF101" s="252"/>
      <c r="AG101" s="247"/>
      <c r="AH101" s="247"/>
      <c r="AI101" s="247"/>
      <c r="AJ101" s="242"/>
      <c r="AK101" s="242"/>
      <c r="AL101" s="242"/>
      <c r="AM101" s="242"/>
      <c r="AN101" s="242">
        <f t="shared" si="18"/>
        <v>0</v>
      </c>
      <c r="AO101" s="242"/>
      <c r="AP101" s="242"/>
      <c r="AQ101" s="242"/>
      <c r="AR101" s="242"/>
      <c r="AS101" s="242"/>
      <c r="AT101" s="242"/>
      <c r="AU101" s="242"/>
      <c r="AV101" s="242"/>
      <c r="AW101" s="242"/>
      <c r="AX101" s="78"/>
      <c r="AY101" s="9" t="s">
        <v>70</v>
      </c>
    </row>
    <row r="102" spans="1:51" ht="47.25" outlineLevel="1" x14ac:dyDescent="0.25">
      <c r="A102" s="233" t="s">
        <v>202</v>
      </c>
      <c r="B102" s="322" t="s">
        <v>203</v>
      </c>
      <c r="C102" s="235" t="s">
        <v>73</v>
      </c>
      <c r="D102" s="233" t="str">
        <f>D101</f>
        <v>MERC/CAPEX/20162017/00423</v>
      </c>
      <c r="E102" s="236">
        <f>E101</f>
        <v>42403</v>
      </c>
      <c r="F102" s="237">
        <f>IF(F101=0,"-",F101)</f>
        <v>42585</v>
      </c>
      <c r="G102" s="299">
        <v>3.96</v>
      </c>
      <c r="H102" s="300">
        <v>3.96</v>
      </c>
      <c r="I102" s="239"/>
      <c r="J102" s="239"/>
      <c r="K102" s="237">
        <f t="shared" si="22"/>
        <v>42585</v>
      </c>
      <c r="L102" s="237">
        <v>43250</v>
      </c>
      <c r="M102" s="237">
        <v>43167</v>
      </c>
      <c r="N102" s="237">
        <v>44529</v>
      </c>
      <c r="O102" s="240"/>
      <c r="P102" s="245">
        <v>0</v>
      </c>
      <c r="Q102" s="245"/>
      <c r="R102" s="245">
        <f>28151998.68/10000000</f>
        <v>2.8151998680000001</v>
      </c>
      <c r="S102" s="245"/>
      <c r="T102" s="242">
        <f t="shared" si="17"/>
        <v>2.8151998680000001</v>
      </c>
      <c r="U102" s="245">
        <v>0.30211959999999999</v>
      </c>
      <c r="V102" s="244"/>
      <c r="W102" s="245"/>
      <c r="X102" s="245"/>
      <c r="Y102" s="245"/>
      <c r="Z102" s="245"/>
      <c r="AA102" s="245"/>
      <c r="AB102" s="245"/>
      <c r="AC102" s="245"/>
      <c r="AD102" s="252"/>
      <c r="AE102" s="252"/>
      <c r="AF102" s="252"/>
      <c r="AG102" s="247"/>
      <c r="AH102" s="247"/>
      <c r="AI102" s="247"/>
      <c r="AJ102" s="245">
        <v>0</v>
      </c>
      <c r="AK102" s="245"/>
      <c r="AL102" s="245">
        <f>28151998.68/10000000</f>
        <v>2.8151998680000001</v>
      </c>
      <c r="AM102" s="245"/>
      <c r="AN102" s="242">
        <f t="shared" si="18"/>
        <v>2.8151998680000001</v>
      </c>
      <c r="AO102" s="245">
        <f>3021196/10000000</f>
        <v>0.30211959999999999</v>
      </c>
      <c r="AP102" s="245"/>
      <c r="AQ102" s="245"/>
      <c r="AR102" s="245"/>
      <c r="AS102" s="245"/>
      <c r="AT102" s="245"/>
      <c r="AU102" s="245"/>
      <c r="AV102" s="245"/>
      <c r="AW102" s="245"/>
      <c r="AX102" s="76"/>
      <c r="AY102" s="207" t="s">
        <v>79</v>
      </c>
    </row>
    <row r="103" spans="1:51" s="289" customFormat="1" ht="47.25" outlineLevel="1" x14ac:dyDescent="0.25">
      <c r="A103" s="136" t="s">
        <v>204</v>
      </c>
      <c r="B103" s="137" t="s">
        <v>205</v>
      </c>
      <c r="C103" s="136" t="s">
        <v>53</v>
      </c>
      <c r="D103" s="136" t="s">
        <v>206</v>
      </c>
      <c r="E103" s="282">
        <v>42608</v>
      </c>
      <c r="F103" s="282">
        <v>42643</v>
      </c>
      <c r="G103" s="283">
        <f>SUM(G104)</f>
        <v>4.0552000000000001</v>
      </c>
      <c r="H103" s="284">
        <f>SUM(H104)</f>
        <v>4.0552000000000001</v>
      </c>
      <c r="I103" s="78"/>
      <c r="J103" s="78"/>
      <c r="K103" s="198">
        <f t="shared" si="22"/>
        <v>42643</v>
      </c>
      <c r="L103" s="198"/>
      <c r="M103" s="198"/>
      <c r="N103" s="198"/>
      <c r="O103" s="129"/>
      <c r="P103" s="67"/>
      <c r="Q103" s="67"/>
      <c r="R103" s="67"/>
      <c r="S103" s="67"/>
      <c r="T103" s="67">
        <f t="shared" si="17"/>
        <v>0</v>
      </c>
      <c r="U103" s="67"/>
      <c r="V103" s="285"/>
      <c r="W103" s="67"/>
      <c r="X103" s="67"/>
      <c r="Y103" s="67"/>
      <c r="Z103" s="67"/>
      <c r="AA103" s="67"/>
      <c r="AB103" s="67"/>
      <c r="AC103" s="95"/>
      <c r="AD103" s="77"/>
      <c r="AE103" s="77"/>
      <c r="AF103" s="77"/>
      <c r="AG103" s="286"/>
      <c r="AH103" s="286"/>
      <c r="AI103" s="286"/>
      <c r="AJ103" s="67"/>
      <c r="AK103" s="67"/>
      <c r="AL103" s="67"/>
      <c r="AM103" s="67"/>
      <c r="AN103" s="67">
        <f t="shared" si="18"/>
        <v>0</v>
      </c>
      <c r="AO103" s="67"/>
      <c r="AP103" s="67"/>
      <c r="AQ103" s="67"/>
      <c r="AR103" s="67"/>
      <c r="AS103" s="67"/>
      <c r="AT103" s="67"/>
      <c r="AU103" s="67"/>
      <c r="AV103" s="67"/>
      <c r="AW103" s="67"/>
      <c r="AX103" s="78"/>
      <c r="AY103" s="9" t="s">
        <v>70</v>
      </c>
    </row>
    <row r="104" spans="1:51" s="289" customFormat="1" ht="47.25" outlineLevel="1" x14ac:dyDescent="0.25">
      <c r="A104" s="130" t="s">
        <v>207</v>
      </c>
      <c r="B104" s="131" t="s">
        <v>190</v>
      </c>
      <c r="C104" s="295" t="s">
        <v>73</v>
      </c>
      <c r="D104" s="130" t="str">
        <f>D103</f>
        <v>MERC/CAPEX/20162017/00774</v>
      </c>
      <c r="E104" s="291">
        <f>E103</f>
        <v>42608</v>
      </c>
      <c r="F104" s="198">
        <f>IF(F103=0,"-",F103)</f>
        <v>42643</v>
      </c>
      <c r="G104" s="329">
        <v>4.0552000000000001</v>
      </c>
      <c r="H104" s="330">
        <v>4.0552000000000001</v>
      </c>
      <c r="I104" s="78"/>
      <c r="J104" s="78"/>
      <c r="K104" s="198">
        <f t="shared" si="22"/>
        <v>42643</v>
      </c>
      <c r="L104" s="198"/>
      <c r="M104" s="198"/>
      <c r="N104" s="198"/>
      <c r="O104" s="129"/>
      <c r="P104" s="95">
        <v>0</v>
      </c>
      <c r="Q104" s="95"/>
      <c r="R104" s="95"/>
      <c r="S104" s="95"/>
      <c r="T104" s="67">
        <f t="shared" si="17"/>
        <v>0</v>
      </c>
      <c r="U104" s="95"/>
      <c r="V104" s="293"/>
      <c r="W104" s="95"/>
      <c r="X104" s="95"/>
      <c r="Y104" s="95"/>
      <c r="Z104" s="95"/>
      <c r="AA104" s="95"/>
      <c r="AB104" s="95"/>
      <c r="AC104" s="95"/>
      <c r="AD104" s="77"/>
      <c r="AE104" s="77"/>
      <c r="AF104" s="77"/>
      <c r="AG104" s="286"/>
      <c r="AH104" s="286"/>
      <c r="AI104" s="286"/>
      <c r="AJ104" s="95">
        <v>0</v>
      </c>
      <c r="AK104" s="95"/>
      <c r="AL104" s="95"/>
      <c r="AM104" s="95"/>
      <c r="AN104" s="67">
        <f t="shared" si="18"/>
        <v>0</v>
      </c>
      <c r="AO104" s="95"/>
      <c r="AP104" s="95"/>
      <c r="AQ104" s="95"/>
      <c r="AR104" s="95"/>
      <c r="AS104" s="95"/>
      <c r="AT104" s="95"/>
      <c r="AU104" s="95"/>
      <c r="AV104" s="95"/>
      <c r="AW104" s="95"/>
      <c r="AX104" s="129"/>
      <c r="AY104" s="207" t="s">
        <v>71</v>
      </c>
    </row>
    <row r="105" spans="1:51" s="248" customFormat="1" ht="47.25" outlineLevel="1" x14ac:dyDescent="0.25">
      <c r="A105" s="312" t="s">
        <v>208</v>
      </c>
      <c r="B105" s="313" t="s">
        <v>209</v>
      </c>
      <c r="C105" s="312" t="s">
        <v>53</v>
      </c>
      <c r="D105" s="312" t="s">
        <v>210</v>
      </c>
      <c r="E105" s="314">
        <v>42844</v>
      </c>
      <c r="F105" s="314">
        <v>43052</v>
      </c>
      <c r="G105" s="315">
        <f>SUM(G106:G108)</f>
        <v>2.7</v>
      </c>
      <c r="H105" s="316">
        <f>SUM(H106:H108)</f>
        <v>2.7</v>
      </c>
      <c r="I105" s="239"/>
      <c r="J105" s="239"/>
      <c r="K105" s="237">
        <f t="shared" si="22"/>
        <v>43052</v>
      </c>
      <c r="L105" s="237"/>
      <c r="M105" s="237"/>
      <c r="N105" s="237"/>
      <c r="O105" s="240"/>
      <c r="P105" s="242"/>
      <c r="Q105" s="242"/>
      <c r="R105" s="242"/>
      <c r="S105" s="242"/>
      <c r="T105" s="242">
        <f t="shared" si="17"/>
        <v>0</v>
      </c>
      <c r="U105" s="242"/>
      <c r="V105" s="317"/>
      <c r="W105" s="242"/>
      <c r="X105" s="242"/>
      <c r="Y105" s="242"/>
      <c r="Z105" s="242"/>
      <c r="AA105" s="242"/>
      <c r="AB105" s="242"/>
      <c r="AC105" s="245"/>
      <c r="AD105" s="252"/>
      <c r="AE105" s="252"/>
      <c r="AF105" s="252"/>
      <c r="AG105" s="247"/>
      <c r="AH105" s="247"/>
      <c r="AI105" s="247"/>
      <c r="AJ105" s="242"/>
      <c r="AK105" s="242"/>
      <c r="AL105" s="242"/>
      <c r="AM105" s="242"/>
      <c r="AN105" s="242">
        <f t="shared" si="18"/>
        <v>0</v>
      </c>
      <c r="AO105" s="242"/>
      <c r="AP105" s="242"/>
      <c r="AQ105" s="242"/>
      <c r="AR105" s="242"/>
      <c r="AS105" s="242"/>
      <c r="AT105" s="242"/>
      <c r="AU105" s="242"/>
      <c r="AV105" s="242"/>
      <c r="AW105" s="242"/>
      <c r="AX105" s="78"/>
      <c r="AY105" s="9" t="s">
        <v>70</v>
      </c>
    </row>
    <row r="106" spans="1:51" s="248" customFormat="1" ht="47.25" outlineLevel="1" x14ac:dyDescent="0.25">
      <c r="A106" s="233" t="s">
        <v>211</v>
      </c>
      <c r="B106" s="322" t="s">
        <v>212</v>
      </c>
      <c r="C106" s="235" t="s">
        <v>73</v>
      </c>
      <c r="D106" s="233" t="str">
        <f t="shared" ref="D106:E108" si="23">D105</f>
        <v>MERC/CAPEX/20172018/4653</v>
      </c>
      <c r="E106" s="236">
        <f t="shared" si="23"/>
        <v>42844</v>
      </c>
      <c r="F106" s="237">
        <f>IF(F105=0,"-",F105)</f>
        <v>43052</v>
      </c>
      <c r="G106" s="332">
        <f>1*1.45</f>
        <v>1.45</v>
      </c>
      <c r="H106" s="333">
        <f>1*1.45</f>
        <v>1.45</v>
      </c>
      <c r="I106" s="239"/>
      <c r="J106" s="239"/>
      <c r="K106" s="237">
        <f t="shared" si="22"/>
        <v>43052</v>
      </c>
      <c r="L106" s="237">
        <v>43052</v>
      </c>
      <c r="M106" s="237">
        <v>43782</v>
      </c>
      <c r="N106" s="237">
        <v>44509</v>
      </c>
      <c r="O106" s="240"/>
      <c r="P106" s="245">
        <v>0</v>
      </c>
      <c r="Q106" s="245"/>
      <c r="R106" s="245"/>
      <c r="S106" s="245">
        <f>17765000/10000000</f>
        <v>1.7765</v>
      </c>
      <c r="T106" s="242">
        <f t="shared" si="17"/>
        <v>1.7765</v>
      </c>
      <c r="U106" s="245"/>
      <c r="V106" s="244"/>
      <c r="W106" s="245"/>
      <c r="X106" s="245"/>
      <c r="Y106" s="245"/>
      <c r="Z106" s="245"/>
      <c r="AA106" s="245"/>
      <c r="AB106" s="245"/>
      <c r="AC106" s="245"/>
      <c r="AD106" s="252"/>
      <c r="AE106" s="252"/>
      <c r="AF106" s="252"/>
      <c r="AG106" s="247"/>
      <c r="AH106" s="247"/>
      <c r="AI106" s="247"/>
      <c r="AJ106" s="245">
        <v>0</v>
      </c>
      <c r="AK106" s="245"/>
      <c r="AL106" s="245"/>
      <c r="AM106" s="245">
        <f>17765000/10000000</f>
        <v>1.7765</v>
      </c>
      <c r="AN106" s="242">
        <f t="shared" si="18"/>
        <v>1.7765</v>
      </c>
      <c r="AO106" s="245"/>
      <c r="AP106" s="245"/>
      <c r="AQ106" s="245"/>
      <c r="AR106" s="245"/>
      <c r="AS106" s="245"/>
      <c r="AT106" s="245"/>
      <c r="AU106" s="245"/>
      <c r="AV106" s="245"/>
      <c r="AW106" s="245"/>
      <c r="AX106" s="76"/>
      <c r="AY106" s="207" t="s">
        <v>79</v>
      </c>
    </row>
    <row r="107" spans="1:51" s="248" customFormat="1" ht="47.25" outlineLevel="1" x14ac:dyDescent="0.25">
      <c r="A107" s="233" t="s">
        <v>213</v>
      </c>
      <c r="B107" s="322" t="s">
        <v>214</v>
      </c>
      <c r="C107" s="235" t="s">
        <v>73</v>
      </c>
      <c r="D107" s="233" t="str">
        <f t="shared" si="23"/>
        <v>MERC/CAPEX/20172018/4653</v>
      </c>
      <c r="E107" s="236">
        <f t="shared" si="23"/>
        <v>42844</v>
      </c>
      <c r="F107" s="237">
        <f>IF(F106=0,"-",F106)</f>
        <v>43052</v>
      </c>
      <c r="G107" s="332">
        <f>1*1.25</f>
        <v>1.25</v>
      </c>
      <c r="H107" s="333">
        <f>1*1.25</f>
        <v>1.25</v>
      </c>
      <c r="I107" s="239"/>
      <c r="J107" s="239"/>
      <c r="K107" s="237">
        <f t="shared" si="22"/>
        <v>43052</v>
      </c>
      <c r="L107" s="237">
        <v>44595</v>
      </c>
      <c r="M107" s="237">
        <v>43782</v>
      </c>
      <c r="N107" s="237"/>
      <c r="O107" s="240"/>
      <c r="P107" s="245">
        <v>0</v>
      </c>
      <c r="Q107" s="245"/>
      <c r="R107" s="245"/>
      <c r="S107" s="245"/>
      <c r="T107" s="242">
        <f t="shared" si="17"/>
        <v>0</v>
      </c>
      <c r="U107" s="245">
        <v>2.1846524010000001</v>
      </c>
      <c r="V107" s="244"/>
      <c r="W107" s="245"/>
      <c r="X107" s="245"/>
      <c r="Y107" s="245"/>
      <c r="Z107" s="245"/>
      <c r="AA107" s="245"/>
      <c r="AB107" s="245"/>
      <c r="AC107" s="245"/>
      <c r="AD107" s="252"/>
      <c r="AE107" s="252"/>
      <c r="AF107" s="252"/>
      <c r="AG107" s="247"/>
      <c r="AH107" s="247"/>
      <c r="AI107" s="247"/>
      <c r="AJ107" s="245">
        <v>0</v>
      </c>
      <c r="AK107" s="245"/>
      <c r="AL107" s="245"/>
      <c r="AM107" s="245"/>
      <c r="AN107" s="242">
        <f t="shared" si="18"/>
        <v>0</v>
      </c>
      <c r="AO107" s="245">
        <f>21846524.01/10000000</f>
        <v>2.1846524010000001</v>
      </c>
      <c r="AP107" s="245"/>
      <c r="AQ107" s="245"/>
      <c r="AR107" s="245"/>
      <c r="AS107" s="245"/>
      <c r="AT107" s="245"/>
      <c r="AU107" s="245"/>
      <c r="AV107" s="245"/>
      <c r="AW107" s="245"/>
      <c r="AX107" s="76"/>
      <c r="AY107" s="207" t="s">
        <v>79</v>
      </c>
    </row>
    <row r="108" spans="1:51" s="248" customFormat="1" ht="15.75" outlineLevel="1" x14ac:dyDescent="0.25">
      <c r="A108" s="233"/>
      <c r="B108" s="322" t="s">
        <v>27</v>
      </c>
      <c r="C108" s="235" t="s">
        <v>27</v>
      </c>
      <c r="D108" s="233" t="str">
        <f t="shared" si="23"/>
        <v>MERC/CAPEX/20172018/4653</v>
      </c>
      <c r="E108" s="236">
        <f t="shared" si="23"/>
        <v>42844</v>
      </c>
      <c r="F108" s="237">
        <f>IF(F107=0,"-",F107)</f>
        <v>43052</v>
      </c>
      <c r="G108" s="299"/>
      <c r="H108" s="300"/>
      <c r="I108" s="239"/>
      <c r="J108" s="239"/>
      <c r="K108" s="237">
        <f t="shared" si="22"/>
        <v>43052</v>
      </c>
      <c r="L108" s="237"/>
      <c r="M108" s="237"/>
      <c r="N108" s="237"/>
      <c r="O108" s="240"/>
      <c r="P108" s="245"/>
      <c r="Q108" s="245"/>
      <c r="R108" s="245"/>
      <c r="S108" s="245"/>
      <c r="T108" s="242">
        <f t="shared" si="17"/>
        <v>0</v>
      </c>
      <c r="U108" s="245"/>
      <c r="V108" s="244"/>
      <c r="W108" s="245"/>
      <c r="X108" s="245"/>
      <c r="Y108" s="245"/>
      <c r="Z108" s="245"/>
      <c r="AA108" s="245"/>
      <c r="AB108" s="245"/>
      <c r="AC108" s="245"/>
      <c r="AD108" s="252"/>
      <c r="AE108" s="252"/>
      <c r="AF108" s="252"/>
      <c r="AG108" s="247"/>
      <c r="AH108" s="247"/>
      <c r="AI108" s="247"/>
      <c r="AJ108" s="245"/>
      <c r="AK108" s="245"/>
      <c r="AL108" s="245"/>
      <c r="AM108" s="245"/>
      <c r="AN108" s="242">
        <f t="shared" si="18"/>
        <v>0</v>
      </c>
      <c r="AO108" s="245"/>
      <c r="AP108" s="245"/>
      <c r="AQ108" s="245"/>
      <c r="AR108" s="245"/>
      <c r="AS108" s="245"/>
      <c r="AT108" s="245"/>
      <c r="AU108" s="245"/>
      <c r="AV108" s="245"/>
      <c r="AW108" s="245"/>
      <c r="AX108" s="78"/>
      <c r="AY108" s="210" t="s">
        <v>70</v>
      </c>
    </row>
    <row r="109" spans="1:51" s="248" customFormat="1" ht="47.25" outlineLevel="1" x14ac:dyDescent="0.25">
      <c r="A109" s="312" t="s">
        <v>215</v>
      </c>
      <c r="B109" s="313" t="s">
        <v>216</v>
      </c>
      <c r="C109" s="312" t="s">
        <v>53</v>
      </c>
      <c r="D109" s="312" t="s">
        <v>217</v>
      </c>
      <c r="E109" s="314">
        <v>43082</v>
      </c>
      <c r="F109" s="314">
        <v>43139</v>
      </c>
      <c r="G109" s="315">
        <f>SUM(G110)</f>
        <v>226.30239130434779</v>
      </c>
      <c r="H109" s="316">
        <f>SUM(H110)</f>
        <v>226.30239130434779</v>
      </c>
      <c r="I109" s="239"/>
      <c r="J109" s="239"/>
      <c r="K109" s="237">
        <f>IF(F109=0,"-",F109)</f>
        <v>43139</v>
      </c>
      <c r="L109" s="237"/>
      <c r="M109" s="237"/>
      <c r="N109" s="237"/>
      <c r="O109" s="240"/>
      <c r="P109" s="242"/>
      <c r="Q109" s="242"/>
      <c r="R109" s="242"/>
      <c r="S109" s="242"/>
      <c r="T109" s="242">
        <f t="shared" si="17"/>
        <v>0</v>
      </c>
      <c r="U109" s="242"/>
      <c r="V109" s="317"/>
      <c r="W109" s="242"/>
      <c r="X109" s="242"/>
      <c r="Y109" s="242"/>
      <c r="Z109" s="242"/>
      <c r="AA109" s="242"/>
      <c r="AB109" s="242"/>
      <c r="AC109" s="245"/>
      <c r="AD109" s="252"/>
      <c r="AE109" s="252"/>
      <c r="AF109" s="252"/>
      <c r="AG109" s="247"/>
      <c r="AH109" s="247"/>
      <c r="AI109" s="247"/>
      <c r="AJ109" s="242"/>
      <c r="AK109" s="242"/>
      <c r="AL109" s="242"/>
      <c r="AM109" s="242"/>
      <c r="AN109" s="242">
        <f t="shared" si="18"/>
        <v>0</v>
      </c>
      <c r="AO109" s="242"/>
      <c r="AP109" s="242"/>
      <c r="AQ109" s="242"/>
      <c r="AR109" s="242"/>
      <c r="AS109" s="242"/>
      <c r="AT109" s="242"/>
      <c r="AU109" s="242"/>
      <c r="AV109" s="242"/>
      <c r="AW109" s="242"/>
      <c r="AX109" s="78"/>
      <c r="AY109" s="9" t="s">
        <v>70</v>
      </c>
    </row>
    <row r="110" spans="1:51" s="248" customFormat="1" ht="157.5" outlineLevel="1" x14ac:dyDescent="0.25">
      <c r="A110" s="233" t="s">
        <v>218</v>
      </c>
      <c r="B110" s="322" t="s">
        <v>216</v>
      </c>
      <c r="C110" s="235" t="s">
        <v>73</v>
      </c>
      <c r="D110" s="233" t="str">
        <f>D109</f>
        <v>MERC/CAPEX/2017-18/0208</v>
      </c>
      <c r="E110" s="236">
        <f>E109</f>
        <v>43082</v>
      </c>
      <c r="F110" s="237">
        <f>IF(F109=0,"-",F109)</f>
        <v>43139</v>
      </c>
      <c r="G110" s="332">
        <f>495.71*420/920</f>
        <v>226.30239130434779</v>
      </c>
      <c r="H110" s="336">
        <f>495.71*420/920</f>
        <v>226.30239130434779</v>
      </c>
      <c r="I110" s="239"/>
      <c r="J110" s="239"/>
      <c r="K110" s="337">
        <v>43139</v>
      </c>
      <c r="L110" s="301">
        <v>43315</v>
      </c>
      <c r="M110" s="301">
        <v>43777</v>
      </c>
      <c r="N110" s="301"/>
      <c r="O110" s="302" t="s">
        <v>219</v>
      </c>
      <c r="P110" s="245">
        <v>23.15</v>
      </c>
      <c r="Q110" s="245">
        <v>97.62</v>
      </c>
      <c r="R110" s="245">
        <v>66.87</v>
      </c>
      <c r="S110" s="245">
        <v>41.73</v>
      </c>
      <c r="T110" s="242">
        <f t="shared" si="17"/>
        <v>229.37</v>
      </c>
      <c r="U110" s="333">
        <v>37.33</v>
      </c>
      <c r="V110" s="245">
        <v>24.53</v>
      </c>
      <c r="W110" s="245"/>
      <c r="X110" s="245"/>
      <c r="Y110" s="245"/>
      <c r="Z110" s="245"/>
      <c r="AA110" s="245"/>
      <c r="AB110" s="245"/>
      <c r="AC110" s="253">
        <v>0.16</v>
      </c>
      <c r="AD110" s="253">
        <v>0.48</v>
      </c>
      <c r="AE110" s="253">
        <v>0.7</v>
      </c>
      <c r="AF110" s="253">
        <v>0.9</v>
      </c>
      <c r="AG110" s="253">
        <v>1</v>
      </c>
      <c r="AH110" s="247"/>
      <c r="AI110" s="247"/>
      <c r="AJ110" s="245">
        <v>0</v>
      </c>
      <c r="AK110" s="245">
        <v>0</v>
      </c>
      <c r="AL110" s="245">
        <v>0</v>
      </c>
      <c r="AM110" s="245">
        <v>0</v>
      </c>
      <c r="AN110" s="242">
        <f t="shared" si="18"/>
        <v>0</v>
      </c>
      <c r="AO110" s="332">
        <v>0</v>
      </c>
      <c r="AP110" s="245">
        <f>576077410.99/10000000</f>
        <v>57.607741099000002</v>
      </c>
      <c r="AQ110" s="245">
        <v>273.81</v>
      </c>
      <c r="AR110" s="245"/>
      <c r="AS110" s="245"/>
      <c r="AT110" s="245"/>
      <c r="AU110" s="245"/>
      <c r="AV110" s="245"/>
      <c r="AW110" s="245"/>
      <c r="AX110" s="125" t="s">
        <v>339</v>
      </c>
      <c r="AY110" s="207" t="s">
        <v>262</v>
      </c>
    </row>
    <row r="111" spans="1:51" ht="47.25" outlineLevel="1" x14ac:dyDescent="0.25">
      <c r="A111" s="312" t="s">
        <v>220</v>
      </c>
      <c r="B111" s="313" t="s">
        <v>221</v>
      </c>
      <c r="C111" s="312" t="s">
        <v>53</v>
      </c>
      <c r="D111" s="312" t="s">
        <v>222</v>
      </c>
      <c r="E111" s="314">
        <v>43112</v>
      </c>
      <c r="F111" s="314">
        <v>43137</v>
      </c>
      <c r="G111" s="315">
        <f>SUM(G112)</f>
        <v>4.4603999999999999</v>
      </c>
      <c r="H111" s="316">
        <f>SUM(H112)</f>
        <v>4.4603999999999999</v>
      </c>
      <c r="I111" s="239"/>
      <c r="J111" s="239"/>
      <c r="K111" s="237">
        <f t="shared" si="22"/>
        <v>43137</v>
      </c>
      <c r="L111" s="237"/>
      <c r="M111" s="237"/>
      <c r="N111" s="237"/>
      <c r="O111" s="240"/>
      <c r="P111" s="242"/>
      <c r="Q111" s="242"/>
      <c r="R111" s="242"/>
      <c r="S111" s="242"/>
      <c r="T111" s="242">
        <f t="shared" si="17"/>
        <v>0</v>
      </c>
      <c r="U111" s="242"/>
      <c r="V111" s="317"/>
      <c r="W111" s="242"/>
      <c r="X111" s="242"/>
      <c r="Y111" s="242"/>
      <c r="Z111" s="242"/>
      <c r="AA111" s="242"/>
      <c r="AB111" s="242"/>
      <c r="AC111" s="245"/>
      <c r="AD111" s="252"/>
      <c r="AE111" s="252"/>
      <c r="AF111" s="252"/>
      <c r="AG111" s="247"/>
      <c r="AH111" s="247"/>
      <c r="AI111" s="247"/>
      <c r="AJ111" s="242"/>
      <c r="AK111" s="242"/>
      <c r="AL111" s="242"/>
      <c r="AM111" s="242"/>
      <c r="AN111" s="242">
        <f t="shared" si="18"/>
        <v>0</v>
      </c>
      <c r="AO111" s="242"/>
      <c r="AP111" s="242"/>
      <c r="AQ111" s="242"/>
      <c r="AR111" s="242"/>
      <c r="AS111" s="242"/>
      <c r="AT111" s="242"/>
      <c r="AU111" s="242"/>
      <c r="AV111" s="242"/>
      <c r="AW111" s="242"/>
      <c r="AX111" s="78"/>
      <c r="AY111" s="9" t="s">
        <v>70</v>
      </c>
    </row>
    <row r="112" spans="1:51" ht="47.25" outlineLevel="1" x14ac:dyDescent="0.25">
      <c r="A112" s="233" t="s">
        <v>223</v>
      </c>
      <c r="B112" s="322" t="s">
        <v>258</v>
      </c>
      <c r="C112" s="235" t="s">
        <v>73</v>
      </c>
      <c r="D112" s="233" t="str">
        <f>D111</f>
        <v>MERC/CAPEX/20172018/0177</v>
      </c>
      <c r="E112" s="236">
        <f>E111</f>
        <v>43112</v>
      </c>
      <c r="F112" s="237">
        <f>IF(F111=0,"-",F111)</f>
        <v>43137</v>
      </c>
      <c r="G112" s="332">
        <v>4.4603999999999999</v>
      </c>
      <c r="H112" s="333">
        <v>4.4603999999999999</v>
      </c>
      <c r="I112" s="239"/>
      <c r="J112" s="239"/>
      <c r="K112" s="237">
        <f t="shared" si="22"/>
        <v>43137</v>
      </c>
      <c r="L112" s="237">
        <v>43500</v>
      </c>
      <c r="M112" s="237">
        <v>44171</v>
      </c>
      <c r="N112" s="237">
        <v>43851</v>
      </c>
      <c r="O112" s="240"/>
      <c r="P112" s="245">
        <v>0</v>
      </c>
      <c r="Q112" s="245">
        <f>27186607.44/10000000</f>
        <v>2.7186607440000001</v>
      </c>
      <c r="R112" s="245">
        <f>12081474.6/10000000</f>
        <v>1.20814746</v>
      </c>
      <c r="S112" s="245"/>
      <c r="T112" s="242">
        <f t="shared" si="17"/>
        <v>3.9268082040000003</v>
      </c>
      <c r="U112" s="245"/>
      <c r="V112" s="244">
        <v>2.3831619000000002E-2</v>
      </c>
      <c r="W112" s="245"/>
      <c r="X112" s="245"/>
      <c r="Y112" s="245"/>
      <c r="Z112" s="245"/>
      <c r="AA112" s="245"/>
      <c r="AB112" s="245"/>
      <c r="AC112" s="245"/>
      <c r="AD112" s="252"/>
      <c r="AE112" s="252"/>
      <c r="AF112" s="252"/>
      <c r="AG112" s="247"/>
      <c r="AH112" s="247"/>
      <c r="AI112" s="247"/>
      <c r="AJ112" s="245">
        <v>0</v>
      </c>
      <c r="AK112" s="245"/>
      <c r="AL112" s="245"/>
      <c r="AM112" s="245">
        <f>6497527.18/10000000</f>
        <v>0.64975271800000001</v>
      </c>
      <c r="AN112" s="242">
        <f t="shared" si="18"/>
        <v>0.64975271800000001</v>
      </c>
      <c r="AO112" s="245">
        <f>32770554.86/10000000</f>
        <v>3.2770554860000001</v>
      </c>
      <c r="AP112" s="245">
        <f>238316.19/10000000</f>
        <v>2.3831619000000002E-2</v>
      </c>
      <c r="AQ112" s="242"/>
      <c r="AR112" s="242"/>
      <c r="AS112" s="242"/>
      <c r="AT112" s="242"/>
      <c r="AU112" s="242"/>
      <c r="AV112" s="242"/>
      <c r="AW112" s="245"/>
      <c r="AX112" s="78"/>
      <c r="AY112" s="207" t="s">
        <v>79</v>
      </c>
    </row>
    <row r="113" spans="1:51" s="289" customFormat="1" ht="47.25" outlineLevel="1" x14ac:dyDescent="0.25">
      <c r="A113" s="136" t="s">
        <v>224</v>
      </c>
      <c r="B113" s="137" t="s">
        <v>225</v>
      </c>
      <c r="C113" s="136" t="s">
        <v>53</v>
      </c>
      <c r="D113" s="136" t="s">
        <v>226</v>
      </c>
      <c r="E113" s="282">
        <v>43208</v>
      </c>
      <c r="F113" s="282">
        <v>43305</v>
      </c>
      <c r="G113" s="283">
        <f>SUM(G114:G115)</f>
        <v>9.23</v>
      </c>
      <c r="H113" s="284">
        <f>SUM(H114:H115)</f>
        <v>9.23</v>
      </c>
      <c r="I113" s="78"/>
      <c r="J113" s="78"/>
      <c r="K113" s="198">
        <f t="shared" si="22"/>
        <v>43305</v>
      </c>
      <c r="L113" s="198"/>
      <c r="M113" s="198"/>
      <c r="N113" s="198"/>
      <c r="O113" s="129"/>
      <c r="P113" s="67"/>
      <c r="Q113" s="67"/>
      <c r="R113" s="67"/>
      <c r="S113" s="67"/>
      <c r="T113" s="67">
        <f t="shared" si="17"/>
        <v>0</v>
      </c>
      <c r="U113" s="67"/>
      <c r="V113" s="285"/>
      <c r="W113" s="67"/>
      <c r="X113" s="67"/>
      <c r="Y113" s="67"/>
      <c r="Z113" s="67"/>
      <c r="AA113" s="67"/>
      <c r="AB113" s="67"/>
      <c r="AC113" s="95"/>
      <c r="AD113" s="77"/>
      <c r="AE113" s="77"/>
      <c r="AF113" s="77"/>
      <c r="AG113" s="286"/>
      <c r="AH113" s="286"/>
      <c r="AI113" s="286"/>
      <c r="AJ113" s="67"/>
      <c r="AK113" s="67"/>
      <c r="AL113" s="67"/>
      <c r="AM113" s="67"/>
      <c r="AN113" s="67">
        <f t="shared" si="18"/>
        <v>0</v>
      </c>
      <c r="AO113" s="67"/>
      <c r="AP113" s="67"/>
      <c r="AQ113" s="67"/>
      <c r="AR113" s="67"/>
      <c r="AS113" s="67"/>
      <c r="AT113" s="67"/>
      <c r="AU113" s="67"/>
      <c r="AV113" s="67"/>
      <c r="AW113" s="67"/>
      <c r="AX113" s="78"/>
      <c r="AY113" s="9" t="s">
        <v>70</v>
      </c>
    </row>
    <row r="114" spans="1:51" s="289" customFormat="1" ht="135" customHeight="1" outlineLevel="1" x14ac:dyDescent="0.25">
      <c r="A114" s="130" t="s">
        <v>227</v>
      </c>
      <c r="B114" s="131" t="s">
        <v>225</v>
      </c>
      <c r="C114" s="295" t="s">
        <v>73</v>
      </c>
      <c r="D114" s="130" t="str">
        <f>D113</f>
        <v>MERC/CAPEX/MSPGCL/2018-19/1156</v>
      </c>
      <c r="E114" s="291">
        <f>E113</f>
        <v>43208</v>
      </c>
      <c r="F114" s="198">
        <f>IF(F113=0,"-",F113)</f>
        <v>43305</v>
      </c>
      <c r="G114" s="329">
        <v>9.0500000000000007</v>
      </c>
      <c r="H114" s="330">
        <v>9.0500000000000007</v>
      </c>
      <c r="I114" s="78"/>
      <c r="J114" s="78"/>
      <c r="K114" s="198">
        <f t="shared" si="22"/>
        <v>43305</v>
      </c>
      <c r="L114" s="198">
        <v>43521</v>
      </c>
      <c r="M114" s="198">
        <v>44036</v>
      </c>
      <c r="N114" s="198">
        <v>44507</v>
      </c>
      <c r="O114" s="201" t="s">
        <v>228</v>
      </c>
      <c r="P114" s="95">
        <v>0</v>
      </c>
      <c r="Q114" s="95">
        <f>88457830.9341034/10000000</f>
        <v>8.8457830934103399</v>
      </c>
      <c r="R114" s="95">
        <f>35630240.5614911/10000000</f>
        <v>3.5630240561491102</v>
      </c>
      <c r="S114" s="95">
        <v>0.89685788407994993</v>
      </c>
      <c r="T114" s="67">
        <f t="shared" si="17"/>
        <v>13.3056650336394</v>
      </c>
      <c r="U114" s="95"/>
      <c r="V114" s="293"/>
      <c r="W114" s="95"/>
      <c r="X114" s="95"/>
      <c r="Y114" s="95"/>
      <c r="Z114" s="95"/>
      <c r="AA114" s="95"/>
      <c r="AB114" s="95"/>
      <c r="AC114" s="95"/>
      <c r="AD114" s="77"/>
      <c r="AE114" s="77"/>
      <c r="AF114" s="77"/>
      <c r="AG114" s="286"/>
      <c r="AH114" s="286"/>
      <c r="AI114" s="286"/>
      <c r="AJ114" s="95">
        <v>0</v>
      </c>
      <c r="AK114" s="133"/>
      <c r="AL114" s="133"/>
      <c r="AM114" s="95">
        <f>133056650.336394/10000000</f>
        <v>13.3056650336394</v>
      </c>
      <c r="AN114" s="67">
        <f t="shared" si="18"/>
        <v>13.3056650336394</v>
      </c>
      <c r="AO114" s="95"/>
      <c r="AP114" s="95"/>
      <c r="AQ114" s="95"/>
      <c r="AR114" s="95"/>
      <c r="AS114" s="95"/>
      <c r="AT114" s="95"/>
      <c r="AU114" s="95"/>
      <c r="AV114" s="95"/>
      <c r="AW114" s="95"/>
      <c r="AX114" s="76"/>
      <c r="AY114" s="207" t="s">
        <v>79</v>
      </c>
    </row>
    <row r="115" spans="1:51" s="289" customFormat="1" ht="31.5" outlineLevel="1" x14ac:dyDescent="0.25">
      <c r="A115" s="130"/>
      <c r="B115" s="138" t="s">
        <v>27</v>
      </c>
      <c r="C115" s="130" t="s">
        <v>27</v>
      </c>
      <c r="D115" s="130" t="str">
        <f>D114</f>
        <v>MERC/CAPEX/MSPGCL/2018-19/1156</v>
      </c>
      <c r="E115" s="291">
        <f>E114</f>
        <v>43208</v>
      </c>
      <c r="F115" s="198">
        <f>IF(F114=0,"-",F114)</f>
        <v>43305</v>
      </c>
      <c r="G115" s="329">
        <v>0.18</v>
      </c>
      <c r="H115" s="330">
        <v>0.18</v>
      </c>
      <c r="I115" s="78"/>
      <c r="J115" s="78"/>
      <c r="K115" s="198">
        <f t="shared" si="22"/>
        <v>43305</v>
      </c>
      <c r="L115" s="198"/>
      <c r="M115" s="198"/>
      <c r="N115" s="198"/>
      <c r="O115" s="129"/>
      <c r="P115" s="95"/>
      <c r="Q115" s="95"/>
      <c r="R115" s="95"/>
      <c r="S115" s="95"/>
      <c r="T115" s="67">
        <f t="shared" si="17"/>
        <v>0</v>
      </c>
      <c r="U115" s="95"/>
      <c r="V115" s="293"/>
      <c r="W115" s="95"/>
      <c r="X115" s="95"/>
      <c r="Y115" s="95"/>
      <c r="Z115" s="95"/>
      <c r="AA115" s="95"/>
      <c r="AB115" s="95"/>
      <c r="AC115" s="95"/>
      <c r="AD115" s="77"/>
      <c r="AE115" s="77"/>
      <c r="AF115" s="77"/>
      <c r="AG115" s="286"/>
      <c r="AH115" s="286"/>
      <c r="AI115" s="286"/>
      <c r="AJ115" s="95"/>
      <c r="AK115" s="133"/>
      <c r="AL115" s="133"/>
      <c r="AM115" s="133"/>
      <c r="AN115" s="67">
        <f t="shared" si="18"/>
        <v>0</v>
      </c>
      <c r="AO115" s="95"/>
      <c r="AP115" s="95"/>
      <c r="AQ115" s="95"/>
      <c r="AR115" s="95"/>
      <c r="AS115" s="95"/>
      <c r="AT115" s="95"/>
      <c r="AU115" s="95"/>
      <c r="AV115" s="95"/>
      <c r="AW115" s="95"/>
      <c r="AX115" s="78"/>
      <c r="AY115" s="210" t="s">
        <v>70</v>
      </c>
    </row>
    <row r="116" spans="1:51" s="248" customFormat="1" ht="47.25" outlineLevel="1" x14ac:dyDescent="0.25">
      <c r="A116" s="312" t="s">
        <v>273</v>
      </c>
      <c r="B116" s="313" t="s">
        <v>229</v>
      </c>
      <c r="C116" s="312" t="s">
        <v>53</v>
      </c>
      <c r="D116" s="312" t="s">
        <v>230</v>
      </c>
      <c r="E116" s="314">
        <v>43752</v>
      </c>
      <c r="F116" s="314">
        <v>44131</v>
      </c>
      <c r="G116" s="315">
        <f>SUM(G117:G119)</f>
        <v>5.1754800000000003</v>
      </c>
      <c r="H116" s="316">
        <f>SUM(H117:H119)</f>
        <v>5.1754800000000003</v>
      </c>
      <c r="I116" s="239"/>
      <c r="J116" s="239"/>
      <c r="K116" s="237">
        <f t="shared" si="22"/>
        <v>44131</v>
      </c>
      <c r="L116" s="237"/>
      <c r="M116" s="237"/>
      <c r="N116" s="237"/>
      <c r="O116" s="240"/>
      <c r="P116" s="242"/>
      <c r="Q116" s="242"/>
      <c r="R116" s="242"/>
      <c r="S116" s="242"/>
      <c r="T116" s="242">
        <f t="shared" si="17"/>
        <v>0</v>
      </c>
      <c r="U116" s="242"/>
      <c r="V116" s="317"/>
      <c r="W116" s="242"/>
      <c r="X116" s="242"/>
      <c r="Y116" s="242"/>
      <c r="Z116" s="242"/>
      <c r="AA116" s="242"/>
      <c r="AB116" s="242"/>
      <c r="AC116" s="245"/>
      <c r="AD116" s="252"/>
      <c r="AE116" s="252"/>
      <c r="AF116" s="252"/>
      <c r="AG116" s="247"/>
      <c r="AH116" s="247"/>
      <c r="AI116" s="247"/>
      <c r="AJ116" s="242"/>
      <c r="AK116" s="242"/>
      <c r="AL116" s="242"/>
      <c r="AM116" s="242"/>
      <c r="AN116" s="242">
        <f t="shared" si="18"/>
        <v>0</v>
      </c>
      <c r="AO116" s="242"/>
      <c r="AP116" s="242"/>
      <c r="AQ116" s="242"/>
      <c r="AR116" s="242"/>
      <c r="AS116" s="242"/>
      <c r="AT116" s="242"/>
      <c r="AU116" s="242"/>
      <c r="AV116" s="242"/>
      <c r="AW116" s="242"/>
      <c r="AX116" s="78"/>
      <c r="AY116" s="9" t="s">
        <v>70</v>
      </c>
    </row>
    <row r="117" spans="1:51" s="248" customFormat="1" ht="90" outlineLevel="1" x14ac:dyDescent="0.25">
      <c r="A117" s="233" t="s">
        <v>274</v>
      </c>
      <c r="B117" s="338" t="s">
        <v>231</v>
      </c>
      <c r="C117" s="235" t="s">
        <v>73</v>
      </c>
      <c r="D117" s="233" t="str">
        <f t="shared" ref="D117:E119" si="24">D116</f>
        <v>MERC/CAPEX/2020-2021/WFH/SBR/37</v>
      </c>
      <c r="E117" s="236">
        <f t="shared" si="24"/>
        <v>43752</v>
      </c>
      <c r="F117" s="237">
        <f>IF(F116=0,"-",F116)</f>
        <v>44131</v>
      </c>
      <c r="G117" s="299">
        <v>3.8515199999999998</v>
      </c>
      <c r="H117" s="300">
        <v>3.8515199999999998</v>
      </c>
      <c r="I117" s="239"/>
      <c r="J117" s="239"/>
      <c r="K117" s="237">
        <f t="shared" si="22"/>
        <v>44131</v>
      </c>
      <c r="L117" s="237"/>
      <c r="M117" s="237"/>
      <c r="N117" s="237"/>
      <c r="O117" s="240" t="s">
        <v>707</v>
      </c>
      <c r="P117" s="245"/>
      <c r="Q117" s="245"/>
      <c r="R117" s="245"/>
      <c r="S117" s="245"/>
      <c r="T117" s="242">
        <f t="shared" si="17"/>
        <v>0</v>
      </c>
      <c r="U117" s="245"/>
      <c r="V117" s="245"/>
      <c r="W117" s="245">
        <v>3.8515199999999998</v>
      </c>
      <c r="X117" s="245"/>
      <c r="Y117" s="245"/>
      <c r="Z117" s="245"/>
      <c r="AA117" s="245"/>
      <c r="AB117" s="245"/>
      <c r="AC117" s="245"/>
      <c r="AD117" s="252"/>
      <c r="AE117" s="252"/>
      <c r="AF117" s="252"/>
      <c r="AG117" s="247"/>
      <c r="AH117" s="247"/>
      <c r="AI117" s="247"/>
      <c r="AJ117" s="245"/>
      <c r="AK117" s="245"/>
      <c r="AL117" s="245"/>
      <c r="AM117" s="245"/>
      <c r="AN117" s="242">
        <f t="shared" si="18"/>
        <v>0</v>
      </c>
      <c r="AO117" s="245"/>
      <c r="AP117" s="245"/>
      <c r="AQ117" s="245">
        <v>3.8515199999999998</v>
      </c>
      <c r="AR117" s="245"/>
      <c r="AS117" s="245"/>
      <c r="AT117" s="245"/>
      <c r="AU117" s="245"/>
      <c r="AV117" s="245"/>
      <c r="AW117" s="245"/>
      <c r="AX117" s="76"/>
      <c r="AY117" s="207" t="s">
        <v>74</v>
      </c>
    </row>
    <row r="118" spans="1:51" s="248" customFormat="1" ht="90" outlineLevel="1" x14ac:dyDescent="0.25">
      <c r="A118" s="233" t="s">
        <v>275</v>
      </c>
      <c r="B118" s="338" t="s">
        <v>232</v>
      </c>
      <c r="C118" s="235" t="s">
        <v>73</v>
      </c>
      <c r="D118" s="233" t="str">
        <f t="shared" si="24"/>
        <v>MERC/CAPEX/2020-2021/WFH/SBR/37</v>
      </c>
      <c r="E118" s="236">
        <f t="shared" si="24"/>
        <v>43752</v>
      </c>
      <c r="F118" s="237">
        <f>IF(F117=0,"-",F117)</f>
        <v>44131</v>
      </c>
      <c r="G118" s="299">
        <v>1.32396</v>
      </c>
      <c r="H118" s="300">
        <v>1.32396</v>
      </c>
      <c r="I118" s="239"/>
      <c r="J118" s="239"/>
      <c r="K118" s="237">
        <f t="shared" si="22"/>
        <v>44131</v>
      </c>
      <c r="L118" s="237"/>
      <c r="M118" s="237"/>
      <c r="N118" s="237"/>
      <c r="O118" s="240" t="s">
        <v>707</v>
      </c>
      <c r="P118" s="245"/>
      <c r="Q118" s="245"/>
      <c r="R118" s="245"/>
      <c r="S118" s="245"/>
      <c r="T118" s="242">
        <f t="shared" si="17"/>
        <v>0</v>
      </c>
      <c r="U118" s="245"/>
      <c r="V118" s="245"/>
      <c r="W118" s="245">
        <v>1.32396</v>
      </c>
      <c r="X118" s="245"/>
      <c r="Y118" s="245"/>
      <c r="Z118" s="245"/>
      <c r="AA118" s="245"/>
      <c r="AB118" s="245"/>
      <c r="AC118" s="245"/>
      <c r="AD118" s="252"/>
      <c r="AE118" s="252"/>
      <c r="AF118" s="252"/>
      <c r="AG118" s="247"/>
      <c r="AH118" s="247"/>
      <c r="AI118" s="247"/>
      <c r="AJ118" s="245"/>
      <c r="AK118" s="245"/>
      <c r="AL118" s="245"/>
      <c r="AM118" s="245"/>
      <c r="AN118" s="242">
        <f t="shared" si="18"/>
        <v>0</v>
      </c>
      <c r="AO118" s="245"/>
      <c r="AP118" s="245"/>
      <c r="AQ118" s="245">
        <v>1.32396</v>
      </c>
      <c r="AR118" s="245"/>
      <c r="AS118" s="245"/>
      <c r="AT118" s="245"/>
      <c r="AU118" s="245"/>
      <c r="AV118" s="245"/>
      <c r="AW118" s="245"/>
      <c r="AX118" s="76"/>
      <c r="AY118" s="207" t="s">
        <v>74</v>
      </c>
    </row>
    <row r="119" spans="1:51" s="248" customFormat="1" ht="31.5" outlineLevel="1" x14ac:dyDescent="0.25">
      <c r="A119" s="233"/>
      <c r="B119" s="322" t="s">
        <v>27</v>
      </c>
      <c r="C119" s="235" t="s">
        <v>27</v>
      </c>
      <c r="D119" s="233" t="str">
        <f t="shared" si="24"/>
        <v>MERC/CAPEX/2020-2021/WFH/SBR/37</v>
      </c>
      <c r="E119" s="236">
        <f t="shared" si="24"/>
        <v>43752</v>
      </c>
      <c r="F119" s="237">
        <f>IF(F118=0,"-",F118)</f>
        <v>44131</v>
      </c>
      <c r="G119" s="299">
        <v>0</v>
      </c>
      <c r="H119" s="300">
        <v>0</v>
      </c>
      <c r="I119" s="239"/>
      <c r="J119" s="239"/>
      <c r="K119" s="237">
        <f t="shared" si="22"/>
        <v>44131</v>
      </c>
      <c r="L119" s="237"/>
      <c r="M119" s="237"/>
      <c r="N119" s="237"/>
      <c r="O119" s="240"/>
      <c r="P119" s="245"/>
      <c r="Q119" s="245"/>
      <c r="R119" s="245"/>
      <c r="S119" s="245"/>
      <c r="T119" s="242">
        <f t="shared" si="17"/>
        <v>0</v>
      </c>
      <c r="U119" s="245"/>
      <c r="V119" s="244"/>
      <c r="W119" s="245"/>
      <c r="X119" s="245"/>
      <c r="Y119" s="245"/>
      <c r="Z119" s="245"/>
      <c r="AA119" s="245"/>
      <c r="AB119" s="245"/>
      <c r="AC119" s="245"/>
      <c r="AD119" s="252"/>
      <c r="AE119" s="252"/>
      <c r="AF119" s="252"/>
      <c r="AG119" s="247"/>
      <c r="AH119" s="247"/>
      <c r="AI119" s="247"/>
      <c r="AJ119" s="245"/>
      <c r="AK119" s="245"/>
      <c r="AL119" s="245"/>
      <c r="AM119" s="245"/>
      <c r="AN119" s="242">
        <f t="shared" si="18"/>
        <v>0</v>
      </c>
      <c r="AO119" s="245"/>
      <c r="AP119" s="245"/>
      <c r="AQ119" s="245"/>
      <c r="AR119" s="245"/>
      <c r="AS119" s="245"/>
      <c r="AT119" s="245"/>
      <c r="AU119" s="245"/>
      <c r="AV119" s="245"/>
      <c r="AW119" s="245"/>
      <c r="AX119" s="78"/>
      <c r="AY119" s="210" t="s">
        <v>70</v>
      </c>
    </row>
    <row r="120" spans="1:51" s="248" customFormat="1" ht="31.5" outlineLevel="1" x14ac:dyDescent="0.25">
      <c r="A120" s="312">
        <v>30</v>
      </c>
      <c r="B120" s="313" t="s">
        <v>233</v>
      </c>
      <c r="C120" s="312" t="s">
        <v>53</v>
      </c>
      <c r="D120" s="312" t="s">
        <v>271</v>
      </c>
      <c r="E120" s="314">
        <v>44711</v>
      </c>
      <c r="F120" s="314">
        <v>45363</v>
      </c>
      <c r="G120" s="315">
        <f>G121+G122</f>
        <v>37.11</v>
      </c>
      <c r="H120" s="316">
        <v>37.11</v>
      </c>
      <c r="I120" s="239"/>
      <c r="J120" s="239"/>
      <c r="K120" s="237"/>
      <c r="L120" s="237"/>
      <c r="M120" s="237"/>
      <c r="N120" s="237"/>
      <c r="O120" s="240"/>
      <c r="P120" s="242"/>
      <c r="Q120" s="242"/>
      <c r="R120" s="242"/>
      <c r="S120" s="242"/>
      <c r="T120" s="242">
        <f t="shared" si="17"/>
        <v>0</v>
      </c>
      <c r="U120" s="242"/>
      <c r="V120" s="317"/>
      <c r="W120" s="242"/>
      <c r="X120" s="242"/>
      <c r="Y120" s="242"/>
      <c r="Z120" s="242"/>
      <c r="AA120" s="242"/>
      <c r="AB120" s="242"/>
      <c r="AC120" s="245"/>
      <c r="AD120" s="252"/>
      <c r="AE120" s="252"/>
      <c r="AF120" s="252"/>
      <c r="AG120" s="247"/>
      <c r="AH120" s="247"/>
      <c r="AI120" s="247"/>
      <c r="AJ120" s="242"/>
      <c r="AK120" s="242"/>
      <c r="AL120" s="242"/>
      <c r="AM120" s="242"/>
      <c r="AN120" s="242">
        <f t="shared" si="18"/>
        <v>0</v>
      </c>
      <c r="AO120" s="242"/>
      <c r="AP120" s="242"/>
      <c r="AQ120" s="242"/>
      <c r="AR120" s="242"/>
      <c r="AS120" s="242"/>
      <c r="AT120" s="242"/>
      <c r="AU120" s="242"/>
      <c r="AV120" s="242"/>
      <c r="AW120" s="242"/>
      <c r="AX120" s="78"/>
      <c r="AY120" s="9" t="s">
        <v>70</v>
      </c>
    </row>
    <row r="121" spans="1:51" s="248" customFormat="1" ht="31.5" outlineLevel="1" x14ac:dyDescent="0.25">
      <c r="A121" s="318">
        <v>30.1</v>
      </c>
      <c r="B121" s="339" t="s">
        <v>233</v>
      </c>
      <c r="C121" s="235" t="s">
        <v>73</v>
      </c>
      <c r="D121" s="233" t="str">
        <f>D120</f>
        <v>MERC/CAPEX/2023-24/0184</v>
      </c>
      <c r="E121" s="237">
        <f>E120</f>
        <v>44711</v>
      </c>
      <c r="F121" s="314">
        <v>45363</v>
      </c>
      <c r="G121" s="245">
        <v>36.700000000000003</v>
      </c>
      <c r="H121" s="245">
        <v>36.700000000000003</v>
      </c>
      <c r="I121" s="239"/>
      <c r="J121" s="239"/>
      <c r="K121" s="239"/>
      <c r="L121" s="237"/>
      <c r="M121" s="237"/>
      <c r="N121" s="237"/>
      <c r="O121" s="240"/>
      <c r="P121" s="239"/>
      <c r="Q121" s="239"/>
      <c r="R121" s="239"/>
      <c r="S121" s="239"/>
      <c r="T121" s="242">
        <f t="shared" si="17"/>
        <v>0</v>
      </c>
      <c r="U121" s="239">
        <v>11.01</v>
      </c>
      <c r="V121" s="340">
        <v>25.690000000000005</v>
      </c>
      <c r="W121" s="239"/>
      <c r="X121" s="239"/>
      <c r="Y121" s="239"/>
      <c r="Z121" s="239"/>
      <c r="AA121" s="239"/>
      <c r="AB121" s="239"/>
      <c r="AC121" s="239"/>
      <c r="AD121" s="239"/>
      <c r="AE121" s="239"/>
      <c r="AF121" s="239"/>
      <c r="AG121" s="340"/>
      <c r="AH121" s="340"/>
      <c r="AI121" s="340"/>
      <c r="AJ121" s="239"/>
      <c r="AK121" s="245"/>
      <c r="AL121" s="245"/>
      <c r="AM121" s="245"/>
      <c r="AN121" s="242">
        <f t="shared" si="18"/>
        <v>0</v>
      </c>
      <c r="AO121" s="245"/>
      <c r="AP121" s="245"/>
      <c r="AQ121" s="245">
        <f>G121</f>
        <v>36.700000000000003</v>
      </c>
      <c r="AR121" s="245"/>
      <c r="AS121" s="245"/>
      <c r="AT121" s="245"/>
      <c r="AU121" s="245"/>
      <c r="AV121" s="245"/>
      <c r="AW121" s="239"/>
      <c r="AX121" s="76"/>
      <c r="AY121" s="9" t="s">
        <v>74</v>
      </c>
    </row>
    <row r="122" spans="1:51" s="248" customFormat="1" ht="15.75" outlineLevel="1" x14ac:dyDescent="0.25">
      <c r="A122" s="233"/>
      <c r="B122" s="322" t="s">
        <v>27</v>
      </c>
      <c r="C122" s="235" t="s">
        <v>27</v>
      </c>
      <c r="D122" s="233" t="str">
        <f>D121</f>
        <v>MERC/CAPEX/2023-24/0184</v>
      </c>
      <c r="E122" s="236">
        <f>E121</f>
        <v>44711</v>
      </c>
      <c r="F122" s="237">
        <v>45363</v>
      </c>
      <c r="G122" s="299">
        <v>0.41</v>
      </c>
      <c r="H122" s="300">
        <v>0.41</v>
      </c>
      <c r="I122" s="239"/>
      <c r="J122" s="239"/>
      <c r="K122" s="237"/>
      <c r="L122" s="237"/>
      <c r="M122" s="237"/>
      <c r="N122" s="237"/>
      <c r="O122" s="240"/>
      <c r="P122" s="245"/>
      <c r="Q122" s="245"/>
      <c r="R122" s="245"/>
      <c r="S122" s="245"/>
      <c r="T122" s="242">
        <f t="shared" si="17"/>
        <v>0</v>
      </c>
      <c r="U122" s="245"/>
      <c r="V122" s="244"/>
      <c r="W122" s="245"/>
      <c r="X122" s="245"/>
      <c r="Y122" s="245"/>
      <c r="Z122" s="245"/>
      <c r="AA122" s="245"/>
      <c r="AB122" s="245"/>
      <c r="AC122" s="245"/>
      <c r="AD122" s="252"/>
      <c r="AE122" s="252"/>
      <c r="AF122" s="252"/>
      <c r="AG122" s="247"/>
      <c r="AH122" s="247"/>
      <c r="AI122" s="247"/>
      <c r="AJ122" s="245"/>
      <c r="AK122" s="245"/>
      <c r="AL122" s="245"/>
      <c r="AM122" s="245"/>
      <c r="AN122" s="242">
        <f t="shared" si="18"/>
        <v>0</v>
      </c>
      <c r="AO122" s="245"/>
      <c r="AP122" s="245"/>
      <c r="AQ122" s="245"/>
      <c r="AR122" s="245"/>
      <c r="AS122" s="245"/>
      <c r="AT122" s="245"/>
      <c r="AU122" s="245"/>
      <c r="AV122" s="245"/>
      <c r="AW122" s="245"/>
      <c r="AX122" s="78"/>
      <c r="AY122" s="210"/>
    </row>
    <row r="123" spans="1:51" s="289" customFormat="1" ht="78.75" outlineLevel="1" x14ac:dyDescent="0.25">
      <c r="A123" s="136">
        <v>31</v>
      </c>
      <c r="B123" s="137" t="s">
        <v>276</v>
      </c>
      <c r="C123" s="136" t="s">
        <v>53</v>
      </c>
      <c r="D123" s="136" t="s">
        <v>280</v>
      </c>
      <c r="E123" s="282">
        <v>44891</v>
      </c>
      <c r="F123" s="282">
        <v>45208</v>
      </c>
      <c r="G123" s="283">
        <f>SUM(G124:G127)</f>
        <v>45.053462686567165</v>
      </c>
      <c r="H123" s="283">
        <f>SUM(H124:H127)</f>
        <v>45.053462686567165</v>
      </c>
      <c r="I123" s="78"/>
      <c r="J123" s="78"/>
      <c r="K123" s="198"/>
      <c r="L123" s="198"/>
      <c r="M123" s="198"/>
      <c r="N123" s="198"/>
      <c r="O123" s="129"/>
      <c r="P123" s="67"/>
      <c r="Q123" s="67"/>
      <c r="R123" s="67"/>
      <c r="S123" s="67"/>
      <c r="T123" s="67">
        <f t="shared" si="17"/>
        <v>0</v>
      </c>
      <c r="U123" s="67"/>
      <c r="V123" s="285"/>
      <c r="W123" s="67"/>
      <c r="X123" s="67"/>
      <c r="Y123" s="67"/>
      <c r="Z123" s="67"/>
      <c r="AA123" s="67"/>
      <c r="AB123" s="67"/>
      <c r="AC123" s="95"/>
      <c r="AD123" s="77"/>
      <c r="AE123" s="77"/>
      <c r="AF123" s="77"/>
      <c r="AG123" s="286"/>
      <c r="AH123" s="286"/>
      <c r="AI123" s="286"/>
      <c r="AJ123" s="67"/>
      <c r="AK123" s="67"/>
      <c r="AL123" s="67"/>
      <c r="AM123" s="67"/>
      <c r="AN123" s="67">
        <f t="shared" si="18"/>
        <v>0</v>
      </c>
      <c r="AO123" s="67"/>
      <c r="AP123" s="67"/>
      <c r="AQ123" s="67"/>
      <c r="AR123" s="67"/>
      <c r="AS123" s="67"/>
      <c r="AT123" s="67"/>
      <c r="AU123" s="67"/>
      <c r="AV123" s="67"/>
      <c r="AW123" s="67"/>
      <c r="AX123" s="78"/>
      <c r="AY123" s="9" t="s">
        <v>70</v>
      </c>
    </row>
    <row r="124" spans="1:51" s="289" customFormat="1" ht="47.25" customHeight="1" outlineLevel="1" x14ac:dyDescent="0.25">
      <c r="A124" s="211">
        <v>31.1</v>
      </c>
      <c r="B124" s="342" t="s">
        <v>277</v>
      </c>
      <c r="C124" s="295" t="s">
        <v>73</v>
      </c>
      <c r="D124" s="130" t="str">
        <f>D123</f>
        <v>MERC/CAPEX/2023-2024/MSPGCL/0510</v>
      </c>
      <c r="E124" s="198">
        <f>E123</f>
        <v>44891</v>
      </c>
      <c r="F124" s="198">
        <f>F123</f>
        <v>45208</v>
      </c>
      <c r="G124" s="95">
        <f>(41.94*1.18)*840/1340</f>
        <v>31.023080597014925</v>
      </c>
      <c r="H124" s="95">
        <f>(41.94*1.18)*840/1340</f>
        <v>31.023080597014925</v>
      </c>
      <c r="I124" s="78"/>
      <c r="J124" s="78"/>
      <c r="K124" s="78"/>
      <c r="L124" s="198"/>
      <c r="M124" s="198"/>
      <c r="N124" s="198"/>
      <c r="O124" s="129" t="s">
        <v>708</v>
      </c>
      <c r="P124" s="78"/>
      <c r="Q124" s="78"/>
      <c r="R124" s="78"/>
      <c r="S124" s="78"/>
      <c r="T124" s="67">
        <f t="shared" si="17"/>
        <v>0</v>
      </c>
      <c r="U124" s="78"/>
      <c r="V124" s="343"/>
      <c r="W124" s="78">
        <v>31.22</v>
      </c>
      <c r="X124" s="78"/>
      <c r="Y124" s="78"/>
      <c r="Z124" s="78"/>
      <c r="AA124" s="78"/>
      <c r="AB124" s="78"/>
      <c r="AC124" s="78"/>
      <c r="AD124" s="78"/>
      <c r="AE124" s="78"/>
      <c r="AF124" s="78"/>
      <c r="AG124" s="343"/>
      <c r="AH124" s="343"/>
      <c r="AI124" s="343"/>
      <c r="AJ124" s="78"/>
      <c r="AK124" s="95"/>
      <c r="AL124" s="95"/>
      <c r="AM124" s="95"/>
      <c r="AN124" s="67">
        <f t="shared" si="18"/>
        <v>0</v>
      </c>
      <c r="AO124" s="95"/>
      <c r="AP124" s="95"/>
      <c r="AQ124" s="78">
        <v>31.22</v>
      </c>
      <c r="AR124" s="95"/>
      <c r="AS124" s="95"/>
      <c r="AT124" s="95"/>
      <c r="AU124" s="95"/>
      <c r="AV124" s="95"/>
      <c r="AW124" s="78"/>
      <c r="AX124" s="125" t="s">
        <v>716</v>
      </c>
      <c r="AY124" s="9" t="s">
        <v>74</v>
      </c>
    </row>
    <row r="125" spans="1:51" s="289" customFormat="1" ht="31.5" outlineLevel="1" x14ac:dyDescent="0.25">
      <c r="A125" s="211">
        <v>31.2</v>
      </c>
      <c r="B125" s="342" t="s">
        <v>278</v>
      </c>
      <c r="C125" s="295" t="s">
        <v>73</v>
      </c>
      <c r="D125" s="130" t="str">
        <f t="shared" ref="D125:D127" si="25">D124</f>
        <v>MERC/CAPEX/2023-2024/MSPGCL/0510</v>
      </c>
      <c r="E125" s="198">
        <f t="shared" ref="E125:F127" si="26">E124</f>
        <v>44891</v>
      </c>
      <c r="F125" s="198">
        <f t="shared" si="26"/>
        <v>45208</v>
      </c>
      <c r="G125" s="95">
        <f>(2.24*1.18)*840/1340</f>
        <v>1.6569313432835822</v>
      </c>
      <c r="H125" s="95">
        <f>(2.24*1.18)*840/1340</f>
        <v>1.6569313432835822</v>
      </c>
      <c r="I125" s="78"/>
      <c r="J125" s="78"/>
      <c r="K125" s="78"/>
      <c r="L125" s="198"/>
      <c r="M125" s="198"/>
      <c r="N125" s="198"/>
      <c r="O125" s="129"/>
      <c r="P125" s="78"/>
      <c r="Q125" s="78"/>
      <c r="R125" s="78"/>
      <c r="S125" s="78"/>
      <c r="T125" s="67">
        <f t="shared" si="17"/>
        <v>0</v>
      </c>
      <c r="U125" s="78"/>
      <c r="V125" s="343"/>
      <c r="W125" s="78"/>
      <c r="X125" s="78"/>
      <c r="Y125" s="78"/>
      <c r="Z125" s="78"/>
      <c r="AA125" s="78"/>
      <c r="AB125" s="78"/>
      <c r="AC125" s="78"/>
      <c r="AD125" s="78"/>
      <c r="AE125" s="78"/>
      <c r="AF125" s="78"/>
      <c r="AG125" s="343"/>
      <c r="AH125" s="343"/>
      <c r="AI125" s="343"/>
      <c r="AJ125" s="78"/>
      <c r="AK125" s="95"/>
      <c r="AL125" s="95"/>
      <c r="AM125" s="95"/>
      <c r="AN125" s="67">
        <f t="shared" si="18"/>
        <v>0</v>
      </c>
      <c r="AO125" s="95"/>
      <c r="AP125" s="95"/>
      <c r="AQ125" s="95"/>
      <c r="AR125" s="95"/>
      <c r="AS125" s="95"/>
      <c r="AT125" s="95"/>
      <c r="AU125" s="95"/>
      <c r="AV125" s="95"/>
      <c r="AW125" s="78"/>
      <c r="AX125" s="76"/>
      <c r="AY125" s="9" t="s">
        <v>74</v>
      </c>
    </row>
    <row r="126" spans="1:51" s="289" customFormat="1" ht="47.25" outlineLevel="1" x14ac:dyDescent="0.25">
      <c r="A126" s="211">
        <v>31.3</v>
      </c>
      <c r="B126" s="342" t="s">
        <v>279</v>
      </c>
      <c r="C126" s="295" t="s">
        <v>73</v>
      </c>
      <c r="D126" s="130" t="str">
        <f t="shared" si="25"/>
        <v>MERC/CAPEX/2023-2024/MSPGCL/0510</v>
      </c>
      <c r="E126" s="198">
        <f t="shared" si="26"/>
        <v>44891</v>
      </c>
      <c r="F126" s="198">
        <f t="shared" si="26"/>
        <v>45208</v>
      </c>
      <c r="G126" s="95">
        <f>(13.77*1.18)*840/1340</f>
        <v>10.185689552238806</v>
      </c>
      <c r="H126" s="95">
        <f>(13.77*1.18)*840/1340</f>
        <v>10.185689552238806</v>
      </c>
      <c r="I126" s="78"/>
      <c r="J126" s="78"/>
      <c r="K126" s="78"/>
      <c r="L126" s="198"/>
      <c r="M126" s="198"/>
      <c r="N126" s="198"/>
      <c r="O126" s="129"/>
      <c r="P126" s="78"/>
      <c r="Q126" s="78"/>
      <c r="R126" s="78"/>
      <c r="S126" s="78"/>
      <c r="T126" s="67">
        <f t="shared" si="17"/>
        <v>0</v>
      </c>
      <c r="U126" s="78"/>
      <c r="V126" s="343"/>
      <c r="W126" s="78"/>
      <c r="X126" s="78"/>
      <c r="Y126" s="78"/>
      <c r="Z126" s="78"/>
      <c r="AA126" s="78"/>
      <c r="AB126" s="78"/>
      <c r="AC126" s="78"/>
      <c r="AD126" s="78"/>
      <c r="AE126" s="78"/>
      <c r="AF126" s="78"/>
      <c r="AG126" s="343"/>
      <c r="AH126" s="343"/>
      <c r="AI126" s="343"/>
      <c r="AJ126" s="78"/>
      <c r="AK126" s="95"/>
      <c r="AL126" s="95"/>
      <c r="AM126" s="95"/>
      <c r="AN126" s="67">
        <f t="shared" si="18"/>
        <v>0</v>
      </c>
      <c r="AO126" s="95"/>
      <c r="AP126" s="95"/>
      <c r="AQ126" s="95"/>
      <c r="AR126" s="95"/>
      <c r="AS126" s="95"/>
      <c r="AT126" s="95"/>
      <c r="AU126" s="95"/>
      <c r="AV126" s="95"/>
      <c r="AW126" s="78"/>
      <c r="AX126" s="76"/>
      <c r="AY126" s="9" t="s">
        <v>74</v>
      </c>
    </row>
    <row r="127" spans="1:51" s="289" customFormat="1" ht="31.5" outlineLevel="1" x14ac:dyDescent="0.25">
      <c r="A127" s="130"/>
      <c r="B127" s="131" t="s">
        <v>27</v>
      </c>
      <c r="C127" s="295" t="s">
        <v>27</v>
      </c>
      <c r="D127" s="130" t="str">
        <f t="shared" si="25"/>
        <v>MERC/CAPEX/2023-2024/MSPGCL/0510</v>
      </c>
      <c r="E127" s="291">
        <f t="shared" si="26"/>
        <v>44891</v>
      </c>
      <c r="F127" s="291">
        <f t="shared" si="26"/>
        <v>45208</v>
      </c>
      <c r="G127" s="292">
        <f>(3.49)*840/1340</f>
        <v>2.1877611940298509</v>
      </c>
      <c r="H127" s="132">
        <f>(3.49)*840/1340</f>
        <v>2.1877611940298509</v>
      </c>
      <c r="I127" s="78"/>
      <c r="J127" s="78"/>
      <c r="K127" s="198"/>
      <c r="L127" s="198"/>
      <c r="M127" s="198"/>
      <c r="N127" s="198"/>
      <c r="O127" s="129"/>
      <c r="P127" s="95"/>
      <c r="Q127" s="95"/>
      <c r="R127" s="95"/>
      <c r="S127" s="95"/>
      <c r="T127" s="67">
        <f t="shared" si="17"/>
        <v>0</v>
      </c>
      <c r="U127" s="95"/>
      <c r="V127" s="293"/>
      <c r="W127" s="95"/>
      <c r="X127" s="95"/>
      <c r="Y127" s="95"/>
      <c r="Z127" s="95"/>
      <c r="AA127" s="95"/>
      <c r="AB127" s="95"/>
      <c r="AC127" s="95"/>
      <c r="AD127" s="77"/>
      <c r="AE127" s="77"/>
      <c r="AF127" s="77"/>
      <c r="AG127" s="286"/>
      <c r="AH127" s="286"/>
      <c r="AI127" s="286"/>
      <c r="AJ127" s="95"/>
      <c r="AK127" s="95"/>
      <c r="AL127" s="95"/>
      <c r="AM127" s="95"/>
      <c r="AN127" s="67">
        <f t="shared" si="18"/>
        <v>0</v>
      </c>
      <c r="AO127" s="95"/>
      <c r="AP127" s="95"/>
      <c r="AQ127" s="95"/>
      <c r="AR127" s="95"/>
      <c r="AS127" s="95"/>
      <c r="AT127" s="95"/>
      <c r="AU127" s="95"/>
      <c r="AV127" s="95"/>
      <c r="AW127" s="95"/>
      <c r="AX127" s="78"/>
      <c r="AY127" s="210" t="s">
        <v>70</v>
      </c>
    </row>
    <row r="128" spans="1:51" s="289" customFormat="1" ht="31.5" outlineLevel="1" x14ac:dyDescent="0.25">
      <c r="A128" s="136">
        <v>32</v>
      </c>
      <c r="B128" s="137" t="s">
        <v>281</v>
      </c>
      <c r="C128" s="136" t="s">
        <v>53</v>
      </c>
      <c r="D128" s="136" t="s">
        <v>282</v>
      </c>
      <c r="E128" s="282">
        <v>45009</v>
      </c>
      <c r="F128" s="282">
        <v>45174</v>
      </c>
      <c r="G128" s="283">
        <f>SUM(G129:G130)</f>
        <v>115.34000000000002</v>
      </c>
      <c r="H128" s="283">
        <f>SUM(H129:H130)</f>
        <v>115.34000000000002</v>
      </c>
      <c r="I128" s="78"/>
      <c r="J128" s="78"/>
      <c r="K128" s="198"/>
      <c r="L128" s="198"/>
      <c r="M128" s="198"/>
      <c r="N128" s="198"/>
      <c r="O128" s="129"/>
      <c r="P128" s="67"/>
      <c r="Q128" s="67"/>
      <c r="R128" s="67"/>
      <c r="S128" s="67"/>
      <c r="T128" s="67">
        <f t="shared" si="17"/>
        <v>0</v>
      </c>
      <c r="U128" s="67"/>
      <c r="V128" s="285"/>
      <c r="W128" s="67"/>
      <c r="X128" s="67"/>
      <c r="Y128" s="67"/>
      <c r="Z128" s="67"/>
      <c r="AA128" s="67"/>
      <c r="AB128" s="67"/>
      <c r="AC128" s="95"/>
      <c r="AD128" s="77"/>
      <c r="AE128" s="77"/>
      <c r="AF128" s="77"/>
      <c r="AG128" s="286"/>
      <c r="AH128" s="286"/>
      <c r="AI128" s="286"/>
      <c r="AJ128" s="67"/>
      <c r="AK128" s="67"/>
      <c r="AL128" s="67"/>
      <c r="AM128" s="67"/>
      <c r="AN128" s="67">
        <f t="shared" si="18"/>
        <v>0</v>
      </c>
      <c r="AO128" s="67"/>
      <c r="AP128" s="67"/>
      <c r="AQ128" s="67"/>
      <c r="AR128" s="67"/>
      <c r="AS128" s="67"/>
      <c r="AT128" s="67"/>
      <c r="AU128" s="67"/>
      <c r="AV128" s="67"/>
      <c r="AW128" s="67"/>
      <c r="AX128" s="78"/>
      <c r="AY128" s="9" t="s">
        <v>70</v>
      </c>
    </row>
    <row r="129" spans="1:51" s="289" customFormat="1" ht="31.5" outlineLevel="1" x14ac:dyDescent="0.25">
      <c r="A129" s="211">
        <v>32.1</v>
      </c>
      <c r="B129" s="342" t="s">
        <v>281</v>
      </c>
      <c r="C129" s="295" t="s">
        <v>73</v>
      </c>
      <c r="D129" s="130" t="str">
        <f>D128</f>
        <v>MERC/CAPEX/MSPGCL/2023-2024/0459</v>
      </c>
      <c r="E129" s="198">
        <f>E128</f>
        <v>45009</v>
      </c>
      <c r="F129" s="198">
        <f>F128</f>
        <v>45174</v>
      </c>
      <c r="G129" s="95">
        <f>92.7+0.4+16.7</f>
        <v>109.80000000000001</v>
      </c>
      <c r="H129" s="95">
        <f>92.7+0.4+16.7</f>
        <v>109.80000000000001</v>
      </c>
      <c r="I129" s="78"/>
      <c r="J129" s="78"/>
      <c r="K129" s="78"/>
      <c r="L129" s="198"/>
      <c r="M129" s="198"/>
      <c r="N129" s="198"/>
      <c r="O129" s="129"/>
      <c r="P129" s="78"/>
      <c r="Q129" s="78"/>
      <c r="R129" s="78"/>
      <c r="S129" s="78"/>
      <c r="T129" s="67">
        <f t="shared" si="17"/>
        <v>0</v>
      </c>
      <c r="U129" s="78"/>
      <c r="V129" s="343"/>
      <c r="W129" s="78"/>
      <c r="X129" s="78"/>
      <c r="Y129" s="78"/>
      <c r="Z129" s="78"/>
      <c r="AA129" s="78"/>
      <c r="AB129" s="78"/>
      <c r="AC129" s="78"/>
      <c r="AD129" s="78"/>
      <c r="AE129" s="78"/>
      <c r="AF129" s="78"/>
      <c r="AG129" s="343"/>
      <c r="AH129" s="343"/>
      <c r="AI129" s="343"/>
      <c r="AJ129" s="78"/>
      <c r="AK129" s="95"/>
      <c r="AL129" s="95"/>
      <c r="AM129" s="95"/>
      <c r="AN129" s="67">
        <f t="shared" si="18"/>
        <v>0</v>
      </c>
      <c r="AO129" s="95"/>
      <c r="AP129" s="95"/>
      <c r="AQ129" s="95">
        <v>29.98</v>
      </c>
      <c r="AR129" s="176">
        <v>99.15</v>
      </c>
      <c r="AS129" s="95"/>
      <c r="AT129" s="95"/>
      <c r="AU129" s="95"/>
      <c r="AV129" s="95"/>
      <c r="AW129" s="78"/>
      <c r="AX129" s="76"/>
      <c r="AY129" s="9" t="s">
        <v>74</v>
      </c>
    </row>
    <row r="130" spans="1:51" ht="31.5" outlineLevel="1" x14ac:dyDescent="0.25">
      <c r="A130" s="130"/>
      <c r="B130" s="131" t="s">
        <v>27</v>
      </c>
      <c r="C130" s="190" t="s">
        <v>27</v>
      </c>
      <c r="D130" s="185" t="str">
        <f t="shared" ref="D130" si="27">D129</f>
        <v>MERC/CAPEX/MSPGCL/2023-2024/0459</v>
      </c>
      <c r="E130" s="186">
        <f t="shared" ref="E130" si="28">E129</f>
        <v>45009</v>
      </c>
      <c r="F130" s="186">
        <f t="shared" ref="F130" si="29">F129</f>
        <v>45174</v>
      </c>
      <c r="G130" s="187">
        <v>5.54</v>
      </c>
      <c r="H130" s="188">
        <v>5.54</v>
      </c>
      <c r="I130" s="78"/>
      <c r="J130" s="78"/>
      <c r="K130" s="65"/>
      <c r="L130" s="198"/>
      <c r="M130" s="198"/>
      <c r="N130" s="198"/>
      <c r="O130" s="129"/>
      <c r="P130" s="183"/>
      <c r="Q130" s="183"/>
      <c r="R130" s="183"/>
      <c r="S130" s="183"/>
      <c r="T130" s="183">
        <f t="shared" si="17"/>
        <v>0</v>
      </c>
      <c r="U130" s="67"/>
      <c r="V130" s="205"/>
      <c r="W130" s="67"/>
      <c r="X130" s="67"/>
      <c r="Y130" s="67"/>
      <c r="Z130" s="67"/>
      <c r="AA130" s="67"/>
      <c r="AB130" s="67"/>
      <c r="AC130" s="95"/>
      <c r="AD130" s="77"/>
      <c r="AE130" s="77"/>
      <c r="AF130" s="77"/>
      <c r="AG130" s="197"/>
      <c r="AH130" s="197"/>
      <c r="AI130" s="197"/>
      <c r="AJ130" s="67"/>
      <c r="AK130" s="67"/>
      <c r="AL130" s="67"/>
      <c r="AM130" s="67"/>
      <c r="AN130" s="67">
        <f t="shared" si="18"/>
        <v>0</v>
      </c>
      <c r="AO130" s="67"/>
      <c r="AP130" s="67"/>
      <c r="AQ130" s="67"/>
      <c r="AR130" s="95"/>
      <c r="AS130" s="67"/>
      <c r="AT130" s="67"/>
      <c r="AU130" s="67"/>
      <c r="AV130" s="67"/>
      <c r="AW130" s="67"/>
      <c r="AX130" s="78"/>
      <c r="AY130" s="9" t="s">
        <v>70</v>
      </c>
    </row>
    <row r="131" spans="1:51" s="248" customFormat="1" ht="31.5" outlineLevel="1" x14ac:dyDescent="0.25">
      <c r="A131" s="312">
        <v>33</v>
      </c>
      <c r="B131" s="313" t="s">
        <v>283</v>
      </c>
      <c r="C131" s="312" t="s">
        <v>53</v>
      </c>
      <c r="D131" s="312" t="s">
        <v>284</v>
      </c>
      <c r="E131" s="314">
        <v>45013</v>
      </c>
      <c r="F131" s="314">
        <v>45240</v>
      </c>
      <c r="G131" s="315">
        <f>SUM(G132:G133)</f>
        <v>39.14</v>
      </c>
      <c r="H131" s="315">
        <f>SUM(H132:H133)</f>
        <v>39.14</v>
      </c>
      <c r="I131" s="239"/>
      <c r="J131" s="239"/>
      <c r="K131" s="237"/>
      <c r="L131" s="237"/>
      <c r="M131" s="237"/>
      <c r="N131" s="237"/>
      <c r="O131" s="240"/>
      <c r="P131" s="242"/>
      <c r="Q131" s="242"/>
      <c r="R131" s="242"/>
      <c r="S131" s="242"/>
      <c r="T131" s="242">
        <f t="shared" si="17"/>
        <v>0</v>
      </c>
      <c r="U131" s="242"/>
      <c r="V131" s="317"/>
      <c r="W131" s="242"/>
      <c r="X131" s="242"/>
      <c r="Y131" s="242"/>
      <c r="Z131" s="242"/>
      <c r="AA131" s="242"/>
      <c r="AB131" s="242"/>
      <c r="AC131" s="245"/>
      <c r="AD131" s="252"/>
      <c r="AE131" s="252"/>
      <c r="AF131" s="252"/>
      <c r="AG131" s="247"/>
      <c r="AH131" s="247"/>
      <c r="AI131" s="247"/>
      <c r="AJ131" s="242"/>
      <c r="AK131" s="242"/>
      <c r="AL131" s="242"/>
      <c r="AM131" s="242"/>
      <c r="AN131" s="242">
        <f t="shared" si="18"/>
        <v>0</v>
      </c>
      <c r="AO131" s="242"/>
      <c r="AP131" s="242"/>
      <c r="AQ131" s="242"/>
      <c r="AR131" s="242"/>
      <c r="AS131" s="242"/>
      <c r="AT131" s="242"/>
      <c r="AU131" s="242"/>
      <c r="AV131" s="242"/>
      <c r="AW131" s="242"/>
      <c r="AX131" s="78"/>
      <c r="AY131" s="9" t="s">
        <v>70</v>
      </c>
    </row>
    <row r="132" spans="1:51" s="248" customFormat="1" ht="75" outlineLevel="1" x14ac:dyDescent="0.25">
      <c r="A132" s="318">
        <v>33.1</v>
      </c>
      <c r="B132" s="339" t="s">
        <v>283</v>
      </c>
      <c r="C132" s="235" t="s">
        <v>73</v>
      </c>
      <c r="D132" s="233" t="str">
        <f>D131</f>
        <v>MERC/CAPEX/MSPGCL/2023-24/601</v>
      </c>
      <c r="E132" s="237">
        <f>E131</f>
        <v>45013</v>
      </c>
      <c r="F132" s="237">
        <f>F131</f>
        <v>45240</v>
      </c>
      <c r="G132" s="245">
        <v>38.700000000000003</v>
      </c>
      <c r="H132" s="245">
        <v>38.700000000000003</v>
      </c>
      <c r="I132" s="239"/>
      <c r="J132" s="239"/>
      <c r="K132" s="239"/>
      <c r="L132" s="237"/>
      <c r="M132" s="237"/>
      <c r="N132" s="237"/>
      <c r="O132" s="240" t="s">
        <v>577</v>
      </c>
      <c r="P132" s="239"/>
      <c r="Q132" s="239"/>
      <c r="R132" s="239"/>
      <c r="S132" s="239"/>
      <c r="T132" s="242">
        <f t="shared" si="17"/>
        <v>0</v>
      </c>
      <c r="U132" s="239"/>
      <c r="V132" s="340"/>
      <c r="W132" s="239"/>
      <c r="X132" s="239">
        <v>19.57</v>
      </c>
      <c r="Y132" s="239">
        <v>19.57</v>
      </c>
      <c r="Z132" s="239"/>
      <c r="AA132" s="239"/>
      <c r="AB132" s="239"/>
      <c r="AC132" s="239"/>
      <c r="AD132" s="239"/>
      <c r="AE132" s="239"/>
      <c r="AF132" s="239"/>
      <c r="AG132" s="340"/>
      <c r="AH132" s="340"/>
      <c r="AI132" s="340"/>
      <c r="AJ132" s="239"/>
      <c r="AK132" s="245"/>
      <c r="AL132" s="245"/>
      <c r="AM132" s="245"/>
      <c r="AN132" s="242">
        <f t="shared" si="18"/>
        <v>0</v>
      </c>
      <c r="AO132" s="245"/>
      <c r="AP132" s="245"/>
      <c r="AQ132" s="245"/>
      <c r="AR132" s="245">
        <v>19.57</v>
      </c>
      <c r="AS132" s="245">
        <v>19.57</v>
      </c>
      <c r="AT132" s="245"/>
      <c r="AU132" s="245"/>
      <c r="AV132" s="245"/>
      <c r="AW132" s="239"/>
      <c r="AX132" s="76"/>
      <c r="AY132" s="9" t="s">
        <v>74</v>
      </c>
    </row>
    <row r="133" spans="1:51" s="248" customFormat="1" ht="31.5" outlineLevel="1" x14ac:dyDescent="0.25">
      <c r="A133" s="318"/>
      <c r="B133" s="339" t="s">
        <v>27</v>
      </c>
      <c r="C133" s="235" t="s">
        <v>27</v>
      </c>
      <c r="D133" s="233" t="str">
        <f t="shared" ref="D133" si="30">D132</f>
        <v>MERC/CAPEX/MSPGCL/2023-24/601</v>
      </c>
      <c r="E133" s="236">
        <f t="shared" ref="E133" si="31">E132</f>
        <v>45013</v>
      </c>
      <c r="F133" s="236">
        <f t="shared" ref="F133" si="32">F132</f>
        <v>45240</v>
      </c>
      <c r="G133" s="245">
        <v>0.44</v>
      </c>
      <c r="H133" s="245">
        <v>0.44</v>
      </c>
      <c r="I133" s="239"/>
      <c r="J133" s="239"/>
      <c r="K133" s="239"/>
      <c r="L133" s="237"/>
      <c r="M133" s="237"/>
      <c r="N133" s="237"/>
      <c r="O133" s="240"/>
      <c r="P133" s="239"/>
      <c r="Q133" s="239"/>
      <c r="R133" s="239"/>
      <c r="S133" s="239"/>
      <c r="T133" s="242">
        <f t="shared" si="17"/>
        <v>0</v>
      </c>
      <c r="U133" s="239"/>
      <c r="V133" s="340"/>
      <c r="W133" s="239"/>
      <c r="X133" s="239"/>
      <c r="Y133" s="239"/>
      <c r="Z133" s="239"/>
      <c r="AA133" s="239"/>
      <c r="AB133" s="239"/>
      <c r="AC133" s="239"/>
      <c r="AD133" s="239"/>
      <c r="AE133" s="239"/>
      <c r="AF133" s="239"/>
      <c r="AG133" s="340"/>
      <c r="AH133" s="340"/>
      <c r="AI133" s="340"/>
      <c r="AJ133" s="239"/>
      <c r="AK133" s="245"/>
      <c r="AL133" s="245"/>
      <c r="AM133" s="245"/>
      <c r="AN133" s="242">
        <f t="shared" si="18"/>
        <v>0</v>
      </c>
      <c r="AO133" s="245"/>
      <c r="AP133" s="245"/>
      <c r="AQ133" s="245"/>
      <c r="AR133" s="245"/>
      <c r="AS133" s="245"/>
      <c r="AT133" s="245"/>
      <c r="AU133" s="245"/>
      <c r="AV133" s="245"/>
      <c r="AW133" s="239"/>
      <c r="AX133" s="76"/>
      <c r="AY133" s="9" t="s">
        <v>74</v>
      </c>
    </row>
    <row r="134" spans="1:51" s="248" customFormat="1" ht="94.5" outlineLevel="1" x14ac:dyDescent="0.25">
      <c r="A134" s="312">
        <v>34</v>
      </c>
      <c r="B134" s="313" t="s">
        <v>285</v>
      </c>
      <c r="C134" s="312" t="s">
        <v>53</v>
      </c>
      <c r="D134" s="312" t="s">
        <v>290</v>
      </c>
      <c r="E134" s="314">
        <v>45131</v>
      </c>
      <c r="F134" s="314">
        <v>45349</v>
      </c>
      <c r="G134" s="315">
        <f>SUM(G135:G139)</f>
        <v>28.32</v>
      </c>
      <c r="H134" s="315">
        <f>SUM(H135:H139)</f>
        <v>28.32</v>
      </c>
      <c r="I134" s="239"/>
      <c r="J134" s="239"/>
      <c r="K134" s="237"/>
      <c r="L134" s="237"/>
      <c r="M134" s="237"/>
      <c r="N134" s="237"/>
      <c r="O134" s="240"/>
      <c r="P134" s="242"/>
      <c r="Q134" s="242"/>
      <c r="R134" s="242"/>
      <c r="S134" s="242"/>
      <c r="T134" s="242">
        <f t="shared" si="17"/>
        <v>0</v>
      </c>
      <c r="U134" s="242"/>
      <c r="V134" s="317"/>
      <c r="W134" s="242"/>
      <c r="X134" s="242"/>
      <c r="Y134" s="242"/>
      <c r="Z134" s="242"/>
      <c r="AA134" s="242"/>
      <c r="AB134" s="242"/>
      <c r="AC134" s="245"/>
      <c r="AD134" s="252"/>
      <c r="AE134" s="252"/>
      <c r="AF134" s="252"/>
      <c r="AG134" s="247"/>
      <c r="AH134" s="247"/>
      <c r="AI134" s="247"/>
      <c r="AJ134" s="242"/>
      <c r="AK134" s="242"/>
      <c r="AL134" s="242"/>
      <c r="AM134" s="242"/>
      <c r="AN134" s="242">
        <f t="shared" si="18"/>
        <v>0</v>
      </c>
      <c r="AO134" s="242"/>
      <c r="AP134" s="242"/>
      <c r="AQ134" s="242"/>
      <c r="AR134" s="242"/>
      <c r="AS134" s="242"/>
      <c r="AT134" s="242"/>
      <c r="AU134" s="242"/>
      <c r="AV134" s="242"/>
      <c r="AW134" s="242"/>
      <c r="AX134" s="78"/>
      <c r="AY134" s="9" t="s">
        <v>70</v>
      </c>
    </row>
    <row r="135" spans="1:51" s="248" customFormat="1" ht="78.75" outlineLevel="1" x14ac:dyDescent="0.25">
      <c r="A135" s="318">
        <v>34.1</v>
      </c>
      <c r="B135" s="339" t="s">
        <v>286</v>
      </c>
      <c r="C135" s="235" t="s">
        <v>73</v>
      </c>
      <c r="D135" s="233" t="str">
        <f>D134</f>
        <v>MERC/CAPEX/2023-2024/MSPGCL/0142</v>
      </c>
      <c r="E135" s="237">
        <f>E134</f>
        <v>45131</v>
      </c>
      <c r="F135" s="237">
        <f>F134</f>
        <v>45349</v>
      </c>
      <c r="G135" s="245">
        <v>5.43</v>
      </c>
      <c r="H135" s="245">
        <v>5.43</v>
      </c>
      <c r="I135" s="239"/>
      <c r="J135" s="239"/>
      <c r="K135" s="239"/>
      <c r="L135" s="237"/>
      <c r="M135" s="237"/>
      <c r="N135" s="237"/>
      <c r="O135" s="240"/>
      <c r="P135" s="239"/>
      <c r="Q135" s="239"/>
      <c r="R135" s="239"/>
      <c r="S135" s="239"/>
      <c r="T135" s="242">
        <f t="shared" si="17"/>
        <v>0</v>
      </c>
      <c r="U135" s="239"/>
      <c r="V135" s="340"/>
      <c r="W135" s="239"/>
      <c r="X135" s="239"/>
      <c r="Y135" s="239"/>
      <c r="Z135" s="239"/>
      <c r="AA135" s="239"/>
      <c r="AB135" s="239"/>
      <c r="AC135" s="239"/>
      <c r="AD135" s="239"/>
      <c r="AE135" s="239"/>
      <c r="AF135" s="239"/>
      <c r="AG135" s="340"/>
      <c r="AH135" s="340"/>
      <c r="AI135" s="340"/>
      <c r="AJ135" s="239"/>
      <c r="AK135" s="245"/>
      <c r="AL135" s="245"/>
      <c r="AM135" s="245"/>
      <c r="AN135" s="242">
        <f t="shared" si="18"/>
        <v>0</v>
      </c>
      <c r="AO135" s="242"/>
      <c r="AP135" s="242"/>
      <c r="AQ135" s="242"/>
      <c r="AR135" s="242"/>
      <c r="AS135" s="242"/>
      <c r="AT135" s="242"/>
      <c r="AU135" s="242"/>
      <c r="AV135" s="242"/>
      <c r="AW135" s="242"/>
      <c r="AX135" s="76" t="s">
        <v>717</v>
      </c>
      <c r="AY135" s="9" t="s">
        <v>74</v>
      </c>
    </row>
    <row r="136" spans="1:51" s="248" customFormat="1" ht="120" outlineLevel="1" x14ac:dyDescent="0.25">
      <c r="A136" s="318">
        <v>34.200000000000003</v>
      </c>
      <c r="B136" s="339" t="s">
        <v>287</v>
      </c>
      <c r="C136" s="235" t="s">
        <v>73</v>
      </c>
      <c r="D136" s="233" t="str">
        <f t="shared" ref="D136:D139" si="33">D135</f>
        <v>MERC/CAPEX/2023-2024/MSPGCL/0142</v>
      </c>
      <c r="E136" s="237">
        <f t="shared" ref="E136:E139" si="34">E135</f>
        <v>45131</v>
      </c>
      <c r="F136" s="237">
        <f t="shared" ref="F136:F139" si="35">F135</f>
        <v>45349</v>
      </c>
      <c r="G136" s="245">
        <v>4.29</v>
      </c>
      <c r="H136" s="245">
        <v>4.29</v>
      </c>
      <c r="I136" s="239"/>
      <c r="J136" s="239"/>
      <c r="K136" s="239"/>
      <c r="L136" s="237"/>
      <c r="M136" s="237"/>
      <c r="N136" s="237"/>
      <c r="O136" s="240" t="s">
        <v>709</v>
      </c>
      <c r="P136" s="239"/>
      <c r="Q136" s="239"/>
      <c r="R136" s="239"/>
      <c r="S136" s="239"/>
      <c r="T136" s="242">
        <f t="shared" si="17"/>
        <v>0</v>
      </c>
      <c r="U136" s="239"/>
      <c r="V136" s="340"/>
      <c r="W136" s="239">
        <v>4.1500000000000004</v>
      </c>
      <c r="X136" s="239"/>
      <c r="Y136" s="239"/>
      <c r="Z136" s="239"/>
      <c r="AA136" s="239"/>
      <c r="AB136" s="239"/>
      <c r="AC136" s="239"/>
      <c r="AD136" s="239"/>
      <c r="AE136" s="239"/>
      <c r="AF136" s="239"/>
      <c r="AG136" s="340"/>
      <c r="AH136" s="340"/>
      <c r="AI136" s="340"/>
      <c r="AJ136" s="239"/>
      <c r="AK136" s="245"/>
      <c r="AL136" s="245"/>
      <c r="AM136" s="245"/>
      <c r="AN136" s="242">
        <f t="shared" si="18"/>
        <v>0</v>
      </c>
      <c r="AO136" s="245"/>
      <c r="AP136" s="245"/>
      <c r="AQ136" s="344">
        <v>4.1500000000000004</v>
      </c>
      <c r="AR136" s="245"/>
      <c r="AS136" s="245"/>
      <c r="AT136" s="245"/>
      <c r="AU136" s="245"/>
      <c r="AV136" s="245"/>
      <c r="AW136" s="239"/>
      <c r="AX136" s="76"/>
      <c r="AY136" s="9" t="s">
        <v>74</v>
      </c>
    </row>
    <row r="137" spans="1:51" s="248" customFormat="1" ht="90" outlineLevel="1" x14ac:dyDescent="0.25">
      <c r="A137" s="318">
        <v>34.299999999999997</v>
      </c>
      <c r="B137" s="339" t="s">
        <v>288</v>
      </c>
      <c r="C137" s="235" t="s">
        <v>73</v>
      </c>
      <c r="D137" s="233" t="str">
        <f t="shared" si="33"/>
        <v>MERC/CAPEX/2023-2024/MSPGCL/0142</v>
      </c>
      <c r="E137" s="237">
        <f t="shared" si="34"/>
        <v>45131</v>
      </c>
      <c r="F137" s="237">
        <f t="shared" si="35"/>
        <v>45349</v>
      </c>
      <c r="G137" s="245">
        <f>10.51/2</f>
        <v>5.2549999999999999</v>
      </c>
      <c r="H137" s="245">
        <f>10.51/2</f>
        <v>5.2549999999999999</v>
      </c>
      <c r="I137" s="239"/>
      <c r="J137" s="239"/>
      <c r="K137" s="239" t="s">
        <v>325</v>
      </c>
      <c r="L137" s="237"/>
      <c r="M137" s="237"/>
      <c r="N137" s="237"/>
      <c r="O137" s="240" t="s">
        <v>710</v>
      </c>
      <c r="P137" s="239"/>
      <c r="Q137" s="239"/>
      <c r="R137" s="239"/>
      <c r="S137" s="239"/>
      <c r="T137" s="242">
        <f t="shared" si="17"/>
        <v>0</v>
      </c>
      <c r="U137" s="239"/>
      <c r="V137" s="340"/>
      <c r="W137" s="239">
        <v>12.0596</v>
      </c>
      <c r="X137" s="239"/>
      <c r="Y137" s="239"/>
      <c r="Z137" s="239"/>
      <c r="AA137" s="239"/>
      <c r="AB137" s="239"/>
      <c r="AC137" s="239"/>
      <c r="AD137" s="239"/>
      <c r="AE137" s="239"/>
      <c r="AF137" s="239"/>
      <c r="AG137" s="340"/>
      <c r="AH137" s="340"/>
      <c r="AI137" s="340"/>
      <c r="AJ137" s="239"/>
      <c r="AK137" s="245"/>
      <c r="AL137" s="245"/>
      <c r="AM137" s="245"/>
      <c r="AN137" s="242">
        <f t="shared" si="18"/>
        <v>0</v>
      </c>
      <c r="AO137" s="245"/>
      <c r="AP137" s="344">
        <f>120596000/10000000</f>
        <v>12.0596</v>
      </c>
      <c r="AQ137" s="239"/>
      <c r="AR137" s="245"/>
      <c r="AS137" s="245"/>
      <c r="AT137" s="245"/>
      <c r="AU137" s="245"/>
      <c r="AV137" s="245"/>
      <c r="AW137" s="239"/>
      <c r="AX137" s="125" t="s">
        <v>321</v>
      </c>
      <c r="AY137" s="9" t="s">
        <v>79</v>
      </c>
    </row>
    <row r="138" spans="1:51" s="248" customFormat="1" ht="78.75" outlineLevel="1" x14ac:dyDescent="0.25">
      <c r="A138" s="318">
        <v>34.4</v>
      </c>
      <c r="B138" s="339" t="s">
        <v>289</v>
      </c>
      <c r="C138" s="235" t="s">
        <v>73</v>
      </c>
      <c r="D138" s="233" t="str">
        <f t="shared" si="33"/>
        <v>MERC/CAPEX/2023-2024/MSPGCL/0142</v>
      </c>
      <c r="E138" s="237">
        <f t="shared" si="34"/>
        <v>45131</v>
      </c>
      <c r="F138" s="237">
        <f t="shared" si="35"/>
        <v>45349</v>
      </c>
      <c r="G138" s="245">
        <f>10.32+1.64</f>
        <v>11.96</v>
      </c>
      <c r="H138" s="245">
        <f>10.32+1.64</f>
        <v>11.96</v>
      </c>
      <c r="I138" s="239"/>
      <c r="J138" s="239"/>
      <c r="K138" s="239"/>
      <c r="L138" s="237"/>
      <c r="M138" s="237"/>
      <c r="N138" s="237"/>
      <c r="O138" s="240"/>
      <c r="P138" s="239"/>
      <c r="Q138" s="239"/>
      <c r="R138" s="239"/>
      <c r="S138" s="239"/>
      <c r="T138" s="242">
        <f t="shared" si="17"/>
        <v>0</v>
      </c>
      <c r="U138" s="239"/>
      <c r="V138" s="340"/>
      <c r="W138" s="239">
        <v>3.78</v>
      </c>
      <c r="X138" s="239">
        <v>7.67</v>
      </c>
      <c r="Y138" s="239"/>
      <c r="Z138" s="239"/>
      <c r="AA138" s="239"/>
      <c r="AB138" s="239"/>
      <c r="AC138" s="239"/>
      <c r="AD138" s="239"/>
      <c r="AE138" s="239"/>
      <c r="AF138" s="239"/>
      <c r="AG138" s="340"/>
      <c r="AH138" s="340"/>
      <c r="AI138" s="340"/>
      <c r="AJ138" s="239"/>
      <c r="AK138" s="245"/>
      <c r="AL138" s="245"/>
      <c r="AM138" s="245"/>
      <c r="AN138" s="242">
        <f t="shared" si="18"/>
        <v>0</v>
      </c>
      <c r="AO138" s="245"/>
      <c r="AP138" s="245"/>
      <c r="AQ138" s="245">
        <v>3.78</v>
      </c>
      <c r="AR138" s="239">
        <v>7.67</v>
      </c>
      <c r="AS138" s="239"/>
      <c r="AT138" s="239"/>
      <c r="AU138" s="239"/>
      <c r="AV138" s="239"/>
      <c r="AW138" s="239"/>
      <c r="AX138" s="76"/>
      <c r="AY138" s="9" t="s">
        <v>74</v>
      </c>
    </row>
    <row r="139" spans="1:51" s="248" customFormat="1" ht="31.5" outlineLevel="1" x14ac:dyDescent="0.25">
      <c r="A139" s="318"/>
      <c r="B139" s="339" t="s">
        <v>27</v>
      </c>
      <c r="C139" s="235" t="s">
        <v>27</v>
      </c>
      <c r="D139" s="233" t="str">
        <f t="shared" si="33"/>
        <v>MERC/CAPEX/2023-2024/MSPGCL/0142</v>
      </c>
      <c r="E139" s="237">
        <f t="shared" si="34"/>
        <v>45131</v>
      </c>
      <c r="F139" s="237">
        <f t="shared" si="35"/>
        <v>45349</v>
      </c>
      <c r="G139" s="245">
        <f>0.56+0.13/2+0.76</f>
        <v>1.385</v>
      </c>
      <c r="H139" s="245">
        <f>0.56+0.13/2+0.76</f>
        <v>1.385</v>
      </c>
      <c r="I139" s="239"/>
      <c r="J139" s="239"/>
      <c r="K139" s="239"/>
      <c r="L139" s="237"/>
      <c r="M139" s="237"/>
      <c r="N139" s="237"/>
      <c r="O139" s="240"/>
      <c r="P139" s="239"/>
      <c r="Q139" s="239"/>
      <c r="R139" s="239"/>
      <c r="S139" s="239"/>
      <c r="T139" s="242">
        <f t="shared" ref="T139:T202" si="36">SUM(P139:S139)</f>
        <v>0</v>
      </c>
      <c r="U139" s="239"/>
      <c r="V139" s="340"/>
      <c r="W139" s="239"/>
      <c r="X139" s="239"/>
      <c r="Y139" s="239"/>
      <c r="Z139" s="239"/>
      <c r="AA139" s="239"/>
      <c r="AB139" s="239"/>
      <c r="AC139" s="239"/>
      <c r="AD139" s="239"/>
      <c r="AE139" s="239"/>
      <c r="AF139" s="239"/>
      <c r="AG139" s="340"/>
      <c r="AH139" s="340"/>
      <c r="AI139" s="340"/>
      <c r="AJ139" s="239"/>
      <c r="AK139" s="245"/>
      <c r="AL139" s="245"/>
      <c r="AM139" s="245"/>
      <c r="AN139" s="242">
        <f t="shared" ref="AN139:AN202" si="37">SUM(AJ139:AM139)</f>
        <v>0</v>
      </c>
      <c r="AO139" s="245"/>
      <c r="AP139" s="245"/>
      <c r="AQ139" s="245"/>
      <c r="AR139" s="245"/>
      <c r="AS139" s="245"/>
      <c r="AT139" s="245"/>
      <c r="AU139" s="245"/>
      <c r="AV139" s="245"/>
      <c r="AW139" s="239"/>
      <c r="AX139" s="76"/>
      <c r="AY139" s="9" t="s">
        <v>70</v>
      </c>
    </row>
    <row r="140" spans="1:51" s="248" customFormat="1" ht="31.5" outlineLevel="1" x14ac:dyDescent="0.25">
      <c r="A140" s="312">
        <v>35</v>
      </c>
      <c r="B140" s="313" t="s">
        <v>296</v>
      </c>
      <c r="C140" s="312" t="s">
        <v>53</v>
      </c>
      <c r="D140" s="312" t="s">
        <v>297</v>
      </c>
      <c r="E140" s="314">
        <v>44881</v>
      </c>
      <c r="F140" s="314">
        <v>45400</v>
      </c>
      <c r="G140" s="315">
        <f>SUM(G141:G146)</f>
        <v>32.44</v>
      </c>
      <c r="H140" s="315">
        <f>SUM(H141:H146)</f>
        <v>32.44</v>
      </c>
      <c r="I140" s="239"/>
      <c r="J140" s="239"/>
      <c r="K140" s="237"/>
      <c r="L140" s="237"/>
      <c r="M140" s="237"/>
      <c r="N140" s="237"/>
      <c r="O140" s="240"/>
      <c r="P140" s="242"/>
      <c r="Q140" s="242"/>
      <c r="R140" s="242"/>
      <c r="S140" s="242"/>
      <c r="T140" s="242">
        <f t="shared" si="36"/>
        <v>0</v>
      </c>
      <c r="U140" s="242"/>
      <c r="V140" s="317"/>
      <c r="W140" s="242"/>
      <c r="X140" s="242"/>
      <c r="Y140" s="242"/>
      <c r="Z140" s="242"/>
      <c r="AA140" s="242"/>
      <c r="AB140" s="242"/>
      <c r="AC140" s="245"/>
      <c r="AD140" s="252"/>
      <c r="AE140" s="252"/>
      <c r="AF140" s="252"/>
      <c r="AG140" s="247"/>
      <c r="AH140" s="247"/>
      <c r="AI140" s="247"/>
      <c r="AJ140" s="242"/>
      <c r="AK140" s="242"/>
      <c r="AL140" s="242"/>
      <c r="AM140" s="242"/>
      <c r="AN140" s="242">
        <f t="shared" si="37"/>
        <v>0</v>
      </c>
      <c r="AO140" s="242"/>
      <c r="AP140" s="242"/>
      <c r="AQ140" s="242"/>
      <c r="AR140" s="245"/>
      <c r="AS140" s="245"/>
      <c r="AT140" s="245"/>
      <c r="AU140" s="245"/>
      <c r="AV140" s="245"/>
      <c r="AW140" s="242"/>
      <c r="AX140" s="78"/>
      <c r="AY140" s="9" t="s">
        <v>70</v>
      </c>
    </row>
    <row r="141" spans="1:51" s="248" customFormat="1" ht="47.25" outlineLevel="1" x14ac:dyDescent="0.25">
      <c r="A141" s="318">
        <v>35.1</v>
      </c>
      <c r="B141" s="339" t="s">
        <v>291</v>
      </c>
      <c r="C141" s="235" t="s">
        <v>73</v>
      </c>
      <c r="D141" s="233" t="str">
        <f>D140</f>
        <v>MERC/CAPEX/2024-2025/MSPGCL/0251</v>
      </c>
      <c r="E141" s="237">
        <f>E140</f>
        <v>44881</v>
      </c>
      <c r="F141" s="237">
        <f>F140</f>
        <v>45400</v>
      </c>
      <c r="G141" s="245">
        <v>8.86</v>
      </c>
      <c r="H141" s="245">
        <v>8.86</v>
      </c>
      <c r="I141" s="239"/>
      <c r="J141" s="239"/>
      <c r="K141" s="239"/>
      <c r="L141" s="237"/>
      <c r="M141" s="237"/>
      <c r="N141" s="237"/>
      <c r="O141" s="240"/>
      <c r="P141" s="239"/>
      <c r="Q141" s="239"/>
      <c r="R141" s="239"/>
      <c r="S141" s="239"/>
      <c r="T141" s="242">
        <f t="shared" si="36"/>
        <v>0</v>
      </c>
      <c r="U141" s="239"/>
      <c r="V141" s="340"/>
      <c r="W141" s="239"/>
      <c r="X141" s="239">
        <v>4.68</v>
      </c>
      <c r="Y141" s="239">
        <v>4.68</v>
      </c>
      <c r="Z141" s="239"/>
      <c r="AA141" s="239"/>
      <c r="AB141" s="239"/>
      <c r="AC141" s="239"/>
      <c r="AD141" s="239"/>
      <c r="AE141" s="239"/>
      <c r="AF141" s="239"/>
      <c r="AG141" s="340"/>
      <c r="AH141" s="340"/>
      <c r="AI141" s="340"/>
      <c r="AJ141" s="239"/>
      <c r="AK141" s="245"/>
      <c r="AL141" s="245"/>
      <c r="AM141" s="245"/>
      <c r="AN141" s="242">
        <f t="shared" si="37"/>
        <v>0</v>
      </c>
      <c r="AO141" s="245"/>
      <c r="AP141" s="245"/>
      <c r="AQ141" s="245"/>
      <c r="AR141" s="239">
        <v>4.68</v>
      </c>
      <c r="AS141" s="239">
        <v>4.68</v>
      </c>
      <c r="AT141" s="242"/>
      <c r="AU141" s="242"/>
      <c r="AV141" s="242"/>
      <c r="AW141" s="239"/>
      <c r="AX141" s="76"/>
      <c r="AY141" s="9" t="s">
        <v>74</v>
      </c>
    </row>
    <row r="142" spans="1:51" s="248" customFormat="1" ht="31.5" outlineLevel="1" x14ac:dyDescent="0.25">
      <c r="A142" s="318">
        <v>35.200000000000003</v>
      </c>
      <c r="B142" s="339" t="s">
        <v>292</v>
      </c>
      <c r="C142" s="235" t="s">
        <v>73</v>
      </c>
      <c r="D142" s="233" t="str">
        <f t="shared" ref="D142:D146" si="38">D141</f>
        <v>MERC/CAPEX/2024-2025/MSPGCL/0251</v>
      </c>
      <c r="E142" s="237">
        <f t="shared" ref="E142:E146" si="39">E141</f>
        <v>44881</v>
      </c>
      <c r="F142" s="237">
        <f t="shared" ref="F142:F146" si="40">F141</f>
        <v>45400</v>
      </c>
      <c r="G142" s="245">
        <v>3.32</v>
      </c>
      <c r="H142" s="245">
        <v>3.32</v>
      </c>
      <c r="I142" s="239"/>
      <c r="J142" s="239"/>
      <c r="K142" s="239"/>
      <c r="L142" s="237"/>
      <c r="M142" s="237"/>
      <c r="N142" s="237"/>
      <c r="O142" s="240"/>
      <c r="P142" s="239"/>
      <c r="Q142" s="239"/>
      <c r="R142" s="239"/>
      <c r="S142" s="239"/>
      <c r="T142" s="242">
        <f t="shared" si="36"/>
        <v>0</v>
      </c>
      <c r="U142" s="239"/>
      <c r="V142" s="340"/>
      <c r="W142" s="239">
        <v>2.4300000000000002</v>
      </c>
      <c r="X142" s="239"/>
      <c r="Y142" s="239"/>
      <c r="Z142" s="239"/>
      <c r="AA142" s="239"/>
      <c r="AB142" s="239"/>
      <c r="AC142" s="239"/>
      <c r="AD142" s="239"/>
      <c r="AE142" s="239"/>
      <c r="AF142" s="239"/>
      <c r="AG142" s="340"/>
      <c r="AH142" s="340"/>
      <c r="AI142" s="340"/>
      <c r="AJ142" s="239"/>
      <c r="AK142" s="245"/>
      <c r="AL142" s="245"/>
      <c r="AM142" s="245"/>
      <c r="AN142" s="242">
        <f t="shared" si="37"/>
        <v>0</v>
      </c>
      <c r="AO142" s="245"/>
      <c r="AP142" s="245"/>
      <c r="AQ142" s="239">
        <v>2.4300000000000002</v>
      </c>
      <c r="AR142" s="245"/>
      <c r="AS142" s="245"/>
      <c r="AT142" s="245"/>
      <c r="AU142" s="245"/>
      <c r="AV142" s="245"/>
      <c r="AW142" s="239"/>
      <c r="AX142" s="76"/>
      <c r="AY142" s="9" t="s">
        <v>74</v>
      </c>
    </row>
    <row r="143" spans="1:51" s="248" customFormat="1" ht="63" outlineLevel="1" x14ac:dyDescent="0.25">
      <c r="A143" s="318">
        <v>35.299999999999997</v>
      </c>
      <c r="B143" s="339" t="s">
        <v>293</v>
      </c>
      <c r="C143" s="235" t="s">
        <v>73</v>
      </c>
      <c r="D143" s="233" t="str">
        <f t="shared" si="38"/>
        <v>MERC/CAPEX/2024-2025/MSPGCL/0251</v>
      </c>
      <c r="E143" s="237">
        <f t="shared" si="39"/>
        <v>44881</v>
      </c>
      <c r="F143" s="237">
        <f t="shared" si="40"/>
        <v>45400</v>
      </c>
      <c r="G143" s="245">
        <v>2.19</v>
      </c>
      <c r="H143" s="245">
        <v>2.19</v>
      </c>
      <c r="I143" s="239"/>
      <c r="J143" s="239"/>
      <c r="K143" s="239"/>
      <c r="L143" s="237"/>
      <c r="M143" s="237"/>
      <c r="N143" s="237"/>
      <c r="O143" s="240"/>
      <c r="P143" s="239"/>
      <c r="Q143" s="239"/>
      <c r="R143" s="239"/>
      <c r="S143" s="239"/>
      <c r="T143" s="242">
        <f t="shared" si="36"/>
        <v>0</v>
      </c>
      <c r="U143" s="239"/>
      <c r="V143" s="340"/>
      <c r="W143" s="239">
        <v>1.99</v>
      </c>
      <c r="X143" s="239"/>
      <c r="Y143" s="239"/>
      <c r="Z143" s="239"/>
      <c r="AA143" s="239"/>
      <c r="AB143" s="239"/>
      <c r="AC143" s="239"/>
      <c r="AD143" s="239"/>
      <c r="AE143" s="239"/>
      <c r="AF143" s="239"/>
      <c r="AG143" s="340"/>
      <c r="AH143" s="340"/>
      <c r="AI143" s="340"/>
      <c r="AJ143" s="239"/>
      <c r="AK143" s="245"/>
      <c r="AL143" s="245"/>
      <c r="AM143" s="245"/>
      <c r="AN143" s="242">
        <f t="shared" si="37"/>
        <v>0</v>
      </c>
      <c r="AO143" s="245"/>
      <c r="AP143" s="245"/>
      <c r="AQ143" s="239">
        <v>1.99</v>
      </c>
      <c r="AR143" s="245"/>
      <c r="AS143" s="245"/>
      <c r="AT143" s="245"/>
      <c r="AU143" s="245"/>
      <c r="AV143" s="245"/>
      <c r="AW143" s="239"/>
      <c r="AX143" s="76"/>
      <c r="AY143" s="9" t="s">
        <v>74</v>
      </c>
    </row>
    <row r="144" spans="1:51" s="248" customFormat="1" ht="78.75" outlineLevel="1" x14ac:dyDescent="0.25">
      <c r="A144" s="318">
        <v>35.4</v>
      </c>
      <c r="B144" s="339" t="s">
        <v>294</v>
      </c>
      <c r="C144" s="235" t="s">
        <v>73</v>
      </c>
      <c r="D144" s="233" t="str">
        <f t="shared" si="38"/>
        <v>MERC/CAPEX/2024-2025/MSPGCL/0251</v>
      </c>
      <c r="E144" s="237">
        <f t="shared" si="39"/>
        <v>44881</v>
      </c>
      <c r="F144" s="237">
        <f t="shared" si="40"/>
        <v>45400</v>
      </c>
      <c r="G144" s="245">
        <v>6.68</v>
      </c>
      <c r="H144" s="245">
        <v>6.68</v>
      </c>
      <c r="I144" s="239"/>
      <c r="J144" s="239"/>
      <c r="K144" s="239"/>
      <c r="L144" s="237"/>
      <c r="M144" s="237"/>
      <c r="N144" s="237"/>
      <c r="O144" s="240"/>
      <c r="P144" s="239"/>
      <c r="Q144" s="239"/>
      <c r="R144" s="239"/>
      <c r="S144" s="239"/>
      <c r="T144" s="242">
        <f t="shared" si="36"/>
        <v>0</v>
      </c>
      <c r="U144" s="239"/>
      <c r="V144" s="340"/>
      <c r="W144" s="239"/>
      <c r="X144" s="239">
        <v>6.77</v>
      </c>
      <c r="Y144" s="239"/>
      <c r="Z144" s="239"/>
      <c r="AA144" s="239"/>
      <c r="AB144" s="239"/>
      <c r="AC144" s="239"/>
      <c r="AD144" s="239"/>
      <c r="AE144" s="239"/>
      <c r="AF144" s="239"/>
      <c r="AG144" s="340"/>
      <c r="AH144" s="340"/>
      <c r="AI144" s="340"/>
      <c r="AJ144" s="239"/>
      <c r="AK144" s="245"/>
      <c r="AL144" s="245"/>
      <c r="AM144" s="245"/>
      <c r="AN144" s="242">
        <f t="shared" si="37"/>
        <v>0</v>
      </c>
      <c r="AO144" s="245"/>
      <c r="AP144" s="245"/>
      <c r="AQ144" s="245"/>
      <c r="AR144" s="239">
        <v>6.77</v>
      </c>
      <c r="AS144" s="245"/>
      <c r="AT144" s="245"/>
      <c r="AU144" s="245"/>
      <c r="AV144" s="245"/>
      <c r="AW144" s="239"/>
      <c r="AX144" s="76"/>
      <c r="AY144" s="9" t="s">
        <v>74</v>
      </c>
    </row>
    <row r="145" spans="1:51" s="248" customFormat="1" ht="47.25" outlineLevel="1" x14ac:dyDescent="0.25">
      <c r="A145" s="318">
        <v>35.5</v>
      </c>
      <c r="B145" s="339" t="s">
        <v>295</v>
      </c>
      <c r="C145" s="235" t="s">
        <v>73</v>
      </c>
      <c r="D145" s="233" t="str">
        <f t="shared" si="38"/>
        <v>MERC/CAPEX/2024-2025/MSPGCL/0251</v>
      </c>
      <c r="E145" s="237">
        <f t="shared" si="39"/>
        <v>44881</v>
      </c>
      <c r="F145" s="237">
        <f t="shared" si="40"/>
        <v>45400</v>
      </c>
      <c r="G145" s="245">
        <v>9.0500000000000007</v>
      </c>
      <c r="H145" s="245">
        <v>9.0500000000000007</v>
      </c>
      <c r="I145" s="239"/>
      <c r="J145" s="239"/>
      <c r="K145" s="239"/>
      <c r="L145" s="237"/>
      <c r="M145" s="237"/>
      <c r="N145" s="237"/>
      <c r="O145" s="240"/>
      <c r="P145" s="239"/>
      <c r="Q145" s="239"/>
      <c r="R145" s="239"/>
      <c r="S145" s="239"/>
      <c r="T145" s="242">
        <f t="shared" si="36"/>
        <v>0</v>
      </c>
      <c r="U145" s="239"/>
      <c r="V145" s="345">
        <v>2.7935458879999997</v>
      </c>
      <c r="W145" s="239">
        <v>2.84</v>
      </c>
      <c r="X145" s="239">
        <v>2.84</v>
      </c>
      <c r="Y145" s="239"/>
      <c r="Z145" s="239">
        <v>2.9</v>
      </c>
      <c r="AA145" s="239"/>
      <c r="AB145" s="239"/>
      <c r="AC145" s="239"/>
      <c r="AD145" s="239"/>
      <c r="AE145" s="239"/>
      <c r="AF145" s="239"/>
      <c r="AG145" s="340"/>
      <c r="AH145" s="340"/>
      <c r="AI145" s="340"/>
      <c r="AJ145" s="239"/>
      <c r="AK145" s="245"/>
      <c r="AL145" s="245"/>
      <c r="AM145" s="245"/>
      <c r="AN145" s="242">
        <f t="shared" si="37"/>
        <v>0</v>
      </c>
      <c r="AO145" s="245"/>
      <c r="AP145" s="346">
        <f>27935458.88/10000000</f>
        <v>2.7935458879999997</v>
      </c>
      <c r="AQ145" s="245">
        <v>2.84</v>
      </c>
      <c r="AR145" s="245">
        <v>2.84</v>
      </c>
      <c r="AS145" s="245"/>
      <c r="AT145" s="245">
        <v>2.9</v>
      </c>
      <c r="AU145" s="245"/>
      <c r="AV145" s="245"/>
      <c r="AW145" s="239"/>
      <c r="AX145" s="76"/>
      <c r="AY145" s="9" t="s">
        <v>262</v>
      </c>
    </row>
    <row r="146" spans="1:51" s="248" customFormat="1" ht="31.5" outlineLevel="1" x14ac:dyDescent="0.25">
      <c r="A146" s="312"/>
      <c r="B146" s="339" t="s">
        <v>27</v>
      </c>
      <c r="C146" s="312" t="s">
        <v>27</v>
      </c>
      <c r="D146" s="233" t="str">
        <f t="shared" si="38"/>
        <v>MERC/CAPEX/2024-2025/MSPGCL/0251</v>
      </c>
      <c r="E146" s="237">
        <f t="shared" si="39"/>
        <v>44881</v>
      </c>
      <c r="F146" s="237">
        <f t="shared" si="40"/>
        <v>45400</v>
      </c>
      <c r="G146" s="245">
        <v>2.34</v>
      </c>
      <c r="H146" s="245">
        <v>2.34</v>
      </c>
      <c r="I146" s="239"/>
      <c r="J146" s="239"/>
      <c r="K146" s="237"/>
      <c r="L146" s="237"/>
      <c r="M146" s="237"/>
      <c r="N146" s="237"/>
      <c r="O146" s="240"/>
      <c r="P146" s="242"/>
      <c r="Q146" s="242"/>
      <c r="R146" s="242"/>
      <c r="S146" s="242"/>
      <c r="T146" s="242">
        <f t="shared" si="36"/>
        <v>0</v>
      </c>
      <c r="U146" s="242"/>
      <c r="V146" s="317"/>
      <c r="W146" s="242"/>
      <c r="X146" s="242"/>
      <c r="Y146" s="242"/>
      <c r="Z146" s="242"/>
      <c r="AA146" s="242"/>
      <c r="AB146" s="242"/>
      <c r="AC146" s="245"/>
      <c r="AD146" s="252"/>
      <c r="AE146" s="252"/>
      <c r="AF146" s="252"/>
      <c r="AG146" s="247"/>
      <c r="AH146" s="247"/>
      <c r="AI146" s="247"/>
      <c r="AJ146" s="242"/>
      <c r="AK146" s="242"/>
      <c r="AL146" s="242"/>
      <c r="AM146" s="242"/>
      <c r="AN146" s="242">
        <f t="shared" si="37"/>
        <v>0</v>
      </c>
      <c r="AO146" s="242"/>
      <c r="AP146" s="242"/>
      <c r="AQ146" s="242"/>
      <c r="AR146" s="245"/>
      <c r="AS146" s="245"/>
      <c r="AT146" s="245"/>
      <c r="AU146" s="245"/>
      <c r="AV146" s="245"/>
      <c r="AW146" s="242"/>
      <c r="AX146" s="78"/>
      <c r="AY146" s="9" t="s">
        <v>70</v>
      </c>
    </row>
    <row r="147" spans="1:51" s="248" customFormat="1" ht="47.25" outlineLevel="1" x14ac:dyDescent="0.25">
      <c r="A147" s="312" t="s">
        <v>304</v>
      </c>
      <c r="B147" s="313" t="s">
        <v>305</v>
      </c>
      <c r="C147" s="312" t="s">
        <v>53</v>
      </c>
      <c r="D147" s="312" t="s">
        <v>306</v>
      </c>
      <c r="E147" s="314">
        <v>43343</v>
      </c>
      <c r="F147" s="314">
        <v>44604</v>
      </c>
      <c r="G147" s="316">
        <f>SUM(G148:G149)</f>
        <v>113.91</v>
      </c>
      <c r="H147" s="316">
        <f>SUM(H148:H149)</f>
        <v>57</v>
      </c>
      <c r="I147" s="239"/>
      <c r="J147" s="239"/>
      <c r="K147" s="237"/>
      <c r="L147" s="237"/>
      <c r="M147" s="237"/>
      <c r="N147" s="237"/>
      <c r="O147" s="240"/>
      <c r="P147" s="242"/>
      <c r="Q147" s="242"/>
      <c r="R147" s="242"/>
      <c r="S147" s="242"/>
      <c r="T147" s="242">
        <f t="shared" si="36"/>
        <v>0</v>
      </c>
      <c r="U147" s="242"/>
      <c r="V147" s="317"/>
      <c r="W147" s="242"/>
      <c r="X147" s="242"/>
      <c r="Y147" s="242"/>
      <c r="Z147" s="242"/>
      <c r="AA147" s="242"/>
      <c r="AB147" s="242"/>
      <c r="AC147" s="245"/>
      <c r="AD147" s="252"/>
      <c r="AE147" s="252"/>
      <c r="AF147" s="252"/>
      <c r="AG147" s="247"/>
      <c r="AH147" s="247"/>
      <c r="AI147" s="247"/>
      <c r="AJ147" s="242"/>
      <c r="AK147" s="242"/>
      <c r="AL147" s="242"/>
      <c r="AM147" s="242"/>
      <c r="AN147" s="242">
        <f t="shared" si="37"/>
        <v>0</v>
      </c>
      <c r="AO147" s="242"/>
      <c r="AP147" s="242"/>
      <c r="AQ147" s="242"/>
      <c r="AR147" s="242"/>
      <c r="AS147" s="242"/>
      <c r="AT147" s="242"/>
      <c r="AU147" s="242"/>
      <c r="AV147" s="242"/>
      <c r="AW147" s="242"/>
      <c r="AX147" s="78"/>
      <c r="AY147" s="9" t="s">
        <v>70</v>
      </c>
    </row>
    <row r="148" spans="1:51" s="248" customFormat="1" ht="47.25" outlineLevel="1" x14ac:dyDescent="0.25">
      <c r="A148" s="318">
        <v>1</v>
      </c>
      <c r="B148" s="339" t="s">
        <v>305</v>
      </c>
      <c r="C148" s="235" t="s">
        <v>73</v>
      </c>
      <c r="D148" s="233" t="str">
        <f t="shared" ref="D148:F149" si="41">D147</f>
        <v>MERC/CAPEX/2021-2022/MSPGCL/063</v>
      </c>
      <c r="E148" s="237">
        <f t="shared" si="41"/>
        <v>43343</v>
      </c>
      <c r="F148" s="237">
        <f t="shared" si="41"/>
        <v>44604</v>
      </c>
      <c r="G148" s="245">
        <v>108.48</v>
      </c>
      <c r="H148" s="245">
        <f>G148/2</f>
        <v>54.24</v>
      </c>
      <c r="I148" s="239"/>
      <c r="J148" s="239"/>
      <c r="K148" s="239"/>
      <c r="L148" s="237"/>
      <c r="M148" s="237"/>
      <c r="N148" s="237"/>
      <c r="O148" s="240"/>
      <c r="P148" s="239"/>
      <c r="Q148" s="239"/>
      <c r="R148" s="239"/>
      <c r="S148" s="239"/>
      <c r="T148" s="242">
        <f t="shared" si="36"/>
        <v>0</v>
      </c>
      <c r="U148" s="239"/>
      <c r="V148" s="340"/>
      <c r="W148" s="239"/>
      <c r="X148" s="239"/>
      <c r="Y148" s="239"/>
      <c r="Z148" s="239"/>
      <c r="AA148" s="239"/>
      <c r="AB148" s="239"/>
      <c r="AC148" s="239"/>
      <c r="AD148" s="239"/>
      <c r="AE148" s="239"/>
      <c r="AF148" s="239"/>
      <c r="AG148" s="340"/>
      <c r="AH148" s="340"/>
      <c r="AI148" s="340"/>
      <c r="AJ148" s="239"/>
      <c r="AK148" s="245"/>
      <c r="AL148" s="245"/>
      <c r="AM148" s="245"/>
      <c r="AN148" s="242">
        <f t="shared" si="37"/>
        <v>0</v>
      </c>
      <c r="AO148" s="245"/>
      <c r="AP148" s="245"/>
      <c r="AQ148" s="245"/>
      <c r="AR148" s="242"/>
      <c r="AS148" s="242"/>
      <c r="AT148" s="242"/>
      <c r="AU148" s="242"/>
      <c r="AV148" s="242"/>
      <c r="AW148" s="239"/>
      <c r="AX148" s="76"/>
      <c r="AY148" s="9" t="s">
        <v>85</v>
      </c>
    </row>
    <row r="149" spans="1:51" s="248" customFormat="1" ht="31.5" outlineLevel="1" x14ac:dyDescent="0.25">
      <c r="A149" s="321"/>
      <c r="B149" s="322" t="s">
        <v>27</v>
      </c>
      <c r="C149" s="321" t="s">
        <v>27</v>
      </c>
      <c r="D149" s="321" t="str">
        <f t="shared" si="41"/>
        <v>MERC/CAPEX/2021-2022/MSPGCL/063</v>
      </c>
      <c r="E149" s="347">
        <f t="shared" si="41"/>
        <v>43343</v>
      </c>
      <c r="F149" s="347">
        <f t="shared" si="41"/>
        <v>44604</v>
      </c>
      <c r="G149" s="348">
        <v>5.43</v>
      </c>
      <c r="H149" s="348">
        <v>2.76</v>
      </c>
      <c r="I149" s="239"/>
      <c r="J149" s="239"/>
      <c r="K149" s="237"/>
      <c r="L149" s="237"/>
      <c r="M149" s="237"/>
      <c r="N149" s="237"/>
      <c r="O149" s="240"/>
      <c r="P149" s="242"/>
      <c r="Q149" s="242"/>
      <c r="R149" s="242"/>
      <c r="S149" s="242"/>
      <c r="T149" s="242">
        <f t="shared" si="36"/>
        <v>0</v>
      </c>
      <c r="U149" s="242"/>
      <c r="V149" s="317"/>
      <c r="W149" s="242"/>
      <c r="X149" s="242"/>
      <c r="Y149" s="242"/>
      <c r="Z149" s="242"/>
      <c r="AA149" s="242"/>
      <c r="AB149" s="242"/>
      <c r="AC149" s="245"/>
      <c r="AD149" s="252"/>
      <c r="AE149" s="252"/>
      <c r="AF149" s="252"/>
      <c r="AG149" s="247"/>
      <c r="AH149" s="247"/>
      <c r="AI149" s="247"/>
      <c r="AJ149" s="242"/>
      <c r="AK149" s="242"/>
      <c r="AL149" s="242"/>
      <c r="AM149" s="242"/>
      <c r="AN149" s="242">
        <f t="shared" si="37"/>
        <v>0</v>
      </c>
      <c r="AO149" s="242"/>
      <c r="AP149" s="242"/>
      <c r="AQ149" s="242"/>
      <c r="AR149" s="245"/>
      <c r="AS149" s="245"/>
      <c r="AT149" s="245"/>
      <c r="AU149" s="245"/>
      <c r="AV149" s="245"/>
      <c r="AW149" s="242"/>
      <c r="AX149" s="78"/>
      <c r="AY149" s="9" t="s">
        <v>70</v>
      </c>
    </row>
    <row r="150" spans="1:51" s="248" customFormat="1" ht="47.25" outlineLevel="1" x14ac:dyDescent="0.25">
      <c r="A150" s="312" t="s">
        <v>307</v>
      </c>
      <c r="B150" s="313" t="s">
        <v>308</v>
      </c>
      <c r="C150" s="312" t="s">
        <v>53</v>
      </c>
      <c r="D150" s="312" t="s">
        <v>309</v>
      </c>
      <c r="E150" s="314">
        <v>45013</v>
      </c>
      <c r="F150" s="314">
        <v>45232</v>
      </c>
      <c r="G150" s="316">
        <f>SUM(G151:G152)</f>
        <v>69.308999999999997</v>
      </c>
      <c r="H150" s="316">
        <f>SUM(H151:H152)</f>
        <v>69.308999999999997</v>
      </c>
      <c r="I150" s="239"/>
      <c r="J150" s="239"/>
      <c r="K150" s="237"/>
      <c r="L150" s="237"/>
      <c r="M150" s="237"/>
      <c r="N150" s="237"/>
      <c r="O150" s="240"/>
      <c r="P150" s="242"/>
      <c r="Q150" s="242"/>
      <c r="R150" s="242"/>
      <c r="S150" s="242"/>
      <c r="T150" s="242">
        <f t="shared" si="36"/>
        <v>0</v>
      </c>
      <c r="U150" s="242"/>
      <c r="V150" s="317"/>
      <c r="W150" s="242"/>
      <c r="X150" s="242"/>
      <c r="Y150" s="242"/>
      <c r="Z150" s="242"/>
      <c r="AA150" s="242"/>
      <c r="AB150" s="242"/>
      <c r="AC150" s="245"/>
      <c r="AD150" s="252"/>
      <c r="AE150" s="252"/>
      <c r="AF150" s="252"/>
      <c r="AG150" s="247"/>
      <c r="AH150" s="247"/>
      <c r="AI150" s="247"/>
      <c r="AJ150" s="242"/>
      <c r="AK150" s="242"/>
      <c r="AL150" s="242"/>
      <c r="AM150" s="242"/>
      <c r="AN150" s="242">
        <f t="shared" si="37"/>
        <v>0</v>
      </c>
      <c r="AO150" s="242"/>
      <c r="AP150" s="242"/>
      <c r="AQ150" s="242"/>
      <c r="AR150" s="242"/>
      <c r="AS150" s="242"/>
      <c r="AT150" s="242"/>
      <c r="AU150" s="242"/>
      <c r="AV150" s="242"/>
      <c r="AW150" s="242"/>
      <c r="AX150" s="78"/>
      <c r="AY150" s="9" t="s">
        <v>70</v>
      </c>
    </row>
    <row r="151" spans="1:51" s="248" customFormat="1" ht="31.5" outlineLevel="1" x14ac:dyDescent="0.25">
      <c r="A151" s="318">
        <v>1</v>
      </c>
      <c r="B151" s="339" t="s">
        <v>308</v>
      </c>
      <c r="C151" s="235" t="s">
        <v>73</v>
      </c>
      <c r="D151" s="233" t="str">
        <f>D150</f>
        <v>MERC/CAPEX/MSPGCL/2023-24/0576</v>
      </c>
      <c r="E151" s="237">
        <f t="shared" ref="E151:F152" si="42">E150</f>
        <v>45013</v>
      </c>
      <c r="F151" s="237">
        <f t="shared" si="42"/>
        <v>45232</v>
      </c>
      <c r="G151" s="245">
        <v>66.009</v>
      </c>
      <c r="H151" s="245">
        <v>66.009</v>
      </c>
      <c r="I151" s="239"/>
      <c r="J151" s="239"/>
      <c r="K151" s="239"/>
      <c r="L151" s="237"/>
      <c r="M151" s="237"/>
      <c r="N151" s="237"/>
      <c r="O151" s="240"/>
      <c r="P151" s="239"/>
      <c r="Q151" s="239"/>
      <c r="R151" s="239"/>
      <c r="S151" s="239"/>
      <c r="T151" s="242">
        <f t="shared" si="36"/>
        <v>0</v>
      </c>
      <c r="U151" s="239"/>
      <c r="V151" s="340"/>
      <c r="W151" s="239"/>
      <c r="X151" s="239"/>
      <c r="Y151" s="239"/>
      <c r="Z151" s="239"/>
      <c r="AA151" s="239"/>
      <c r="AB151" s="239"/>
      <c r="AC151" s="239"/>
      <c r="AD151" s="239"/>
      <c r="AE151" s="239"/>
      <c r="AF151" s="239"/>
      <c r="AG151" s="340"/>
      <c r="AH151" s="340"/>
      <c r="AI151" s="340"/>
      <c r="AJ151" s="239"/>
      <c r="AK151" s="245"/>
      <c r="AL151" s="245"/>
      <c r="AM151" s="245"/>
      <c r="AN151" s="242">
        <f t="shared" si="37"/>
        <v>0</v>
      </c>
      <c r="AO151" s="245"/>
      <c r="AP151" s="245"/>
      <c r="AQ151" s="245"/>
      <c r="AR151" s="242"/>
      <c r="AS151" s="242"/>
      <c r="AT151" s="242"/>
      <c r="AU151" s="242"/>
      <c r="AV151" s="242"/>
      <c r="AW151" s="239"/>
      <c r="AX151" s="76"/>
      <c r="AY151" s="9" t="s">
        <v>85</v>
      </c>
    </row>
    <row r="152" spans="1:51" s="248" customFormat="1" ht="31.5" outlineLevel="1" x14ac:dyDescent="0.25">
      <c r="A152" s="321"/>
      <c r="B152" s="322" t="s">
        <v>27</v>
      </c>
      <c r="C152" s="321" t="s">
        <v>27</v>
      </c>
      <c r="D152" s="321" t="str">
        <f>D151</f>
        <v>MERC/CAPEX/MSPGCL/2023-24/0576</v>
      </c>
      <c r="E152" s="347">
        <f t="shared" si="42"/>
        <v>45013</v>
      </c>
      <c r="F152" s="347">
        <f t="shared" si="42"/>
        <v>45232</v>
      </c>
      <c r="G152" s="348">
        <v>3.3</v>
      </c>
      <c r="H152" s="348">
        <v>3.3</v>
      </c>
      <c r="I152" s="239"/>
      <c r="J152" s="239"/>
      <c r="K152" s="237"/>
      <c r="L152" s="237"/>
      <c r="M152" s="237"/>
      <c r="N152" s="237"/>
      <c r="O152" s="240"/>
      <c r="P152" s="242"/>
      <c r="Q152" s="242"/>
      <c r="R152" s="242"/>
      <c r="S152" s="242"/>
      <c r="T152" s="242">
        <f t="shared" si="36"/>
        <v>0</v>
      </c>
      <c r="U152" s="242"/>
      <c r="V152" s="317"/>
      <c r="W152" s="242"/>
      <c r="X152" s="242"/>
      <c r="Y152" s="242"/>
      <c r="Z152" s="242"/>
      <c r="AA152" s="242"/>
      <c r="AB152" s="242"/>
      <c r="AC152" s="245"/>
      <c r="AD152" s="252"/>
      <c r="AE152" s="252"/>
      <c r="AF152" s="252"/>
      <c r="AG152" s="247"/>
      <c r="AH152" s="247"/>
      <c r="AI152" s="247"/>
      <c r="AJ152" s="242"/>
      <c r="AK152" s="242"/>
      <c r="AL152" s="242"/>
      <c r="AM152" s="242"/>
      <c r="AN152" s="242">
        <f t="shared" si="37"/>
        <v>0</v>
      </c>
      <c r="AO152" s="242"/>
      <c r="AP152" s="242"/>
      <c r="AQ152" s="242"/>
      <c r="AR152" s="245"/>
      <c r="AS152" s="245"/>
      <c r="AT152" s="245"/>
      <c r="AU152" s="245"/>
      <c r="AV152" s="245"/>
      <c r="AW152" s="242"/>
      <c r="AX152" s="78"/>
      <c r="AY152" s="9" t="s">
        <v>70</v>
      </c>
    </row>
    <row r="153" spans="1:51" s="352" customFormat="1" ht="94.5" outlineLevel="1" x14ac:dyDescent="0.25">
      <c r="A153" s="349" t="s">
        <v>317</v>
      </c>
      <c r="B153" s="137" t="s">
        <v>313</v>
      </c>
      <c r="C153" s="349" t="s">
        <v>53</v>
      </c>
      <c r="D153" s="136" t="s">
        <v>314</v>
      </c>
      <c r="E153" s="282">
        <v>43291</v>
      </c>
      <c r="F153" s="282">
        <v>43365</v>
      </c>
      <c r="G153" s="350">
        <f>SUM(G154:G155)</f>
        <v>15.744307644459999</v>
      </c>
      <c r="H153" s="350">
        <f>SUM(H154:H155)</f>
        <v>15.744307644459999</v>
      </c>
      <c r="I153" s="169"/>
      <c r="J153" s="169"/>
      <c r="K153" s="202">
        <f t="shared" ref="K153:K155" si="43">IF(F153=0,"-",F153)</f>
        <v>43365</v>
      </c>
      <c r="L153" s="203"/>
      <c r="M153" s="203"/>
      <c r="N153" s="203"/>
      <c r="O153" s="169"/>
      <c r="P153" s="170"/>
      <c r="Q153" s="170"/>
      <c r="R153" s="170"/>
      <c r="S153" s="170"/>
      <c r="T153" s="67">
        <f t="shared" si="36"/>
        <v>0</v>
      </c>
      <c r="U153" s="170"/>
      <c r="V153" s="285"/>
      <c r="W153" s="170"/>
      <c r="X153" s="170"/>
      <c r="Y153" s="170"/>
      <c r="Z153" s="170"/>
      <c r="AA153" s="170"/>
      <c r="AB153" s="170"/>
      <c r="AC153" s="171"/>
      <c r="AD153" s="172"/>
      <c r="AE153" s="172"/>
      <c r="AF153" s="172"/>
      <c r="AG153" s="351"/>
      <c r="AH153" s="351"/>
      <c r="AI153" s="351"/>
      <c r="AJ153" s="170"/>
      <c r="AK153" s="170"/>
      <c r="AL153" s="170"/>
      <c r="AM153" s="170"/>
      <c r="AN153" s="67">
        <f t="shared" si="37"/>
        <v>0</v>
      </c>
      <c r="AO153" s="170"/>
      <c r="AP153" s="170"/>
      <c r="AQ153" s="170"/>
      <c r="AR153" s="67"/>
      <c r="AS153" s="67"/>
      <c r="AT153" s="67"/>
      <c r="AU153" s="67"/>
      <c r="AV153" s="67"/>
      <c r="AW153" s="170"/>
      <c r="AX153" s="169"/>
      <c r="AY153" s="376" t="s">
        <v>70</v>
      </c>
    </row>
    <row r="154" spans="1:51" s="352" customFormat="1" ht="47.25" outlineLevel="1" x14ac:dyDescent="0.25">
      <c r="A154" s="353" t="s">
        <v>318</v>
      </c>
      <c r="B154" s="354" t="s">
        <v>315</v>
      </c>
      <c r="C154" s="355" t="s">
        <v>73</v>
      </c>
      <c r="D154" s="353" t="str">
        <f>D153</f>
        <v>MERC/CAPEX/2018-2019/1242</v>
      </c>
      <c r="E154" s="356">
        <f>E153</f>
        <v>43291</v>
      </c>
      <c r="F154" s="202">
        <f>IF(F153=0,"-",F153)</f>
        <v>43365</v>
      </c>
      <c r="G154" s="330">
        <v>4.2067621104799997</v>
      </c>
      <c r="H154" s="330">
        <v>4.2067621104799997</v>
      </c>
      <c r="I154" s="169"/>
      <c r="J154" s="169"/>
      <c r="K154" s="202">
        <f t="shared" si="43"/>
        <v>43365</v>
      </c>
      <c r="L154" s="203"/>
      <c r="M154" s="203"/>
      <c r="N154" s="203"/>
      <c r="O154" s="169"/>
      <c r="P154" s="175">
        <v>0</v>
      </c>
      <c r="Q154" s="175"/>
      <c r="R154" s="175"/>
      <c r="S154" s="175"/>
      <c r="T154" s="67">
        <f t="shared" si="36"/>
        <v>0</v>
      </c>
      <c r="U154" s="175"/>
      <c r="V154" s="357"/>
      <c r="W154" s="175"/>
      <c r="X154" s="175"/>
      <c r="Y154" s="175"/>
      <c r="Z154" s="175"/>
      <c r="AA154" s="175"/>
      <c r="AB154" s="175"/>
      <c r="AC154" s="171"/>
      <c r="AD154" s="172"/>
      <c r="AE154" s="172"/>
      <c r="AF154" s="172"/>
      <c r="AG154" s="351"/>
      <c r="AH154" s="351"/>
      <c r="AI154" s="351"/>
      <c r="AJ154" s="175"/>
      <c r="AK154" s="175"/>
      <c r="AL154" s="175"/>
      <c r="AM154" s="175"/>
      <c r="AN154" s="67">
        <f t="shared" si="37"/>
        <v>0</v>
      </c>
      <c r="AO154" s="175"/>
      <c r="AP154" s="175"/>
      <c r="AQ154" s="175"/>
      <c r="AR154" s="170"/>
      <c r="AS154" s="170"/>
      <c r="AT154" s="170"/>
      <c r="AU154" s="170"/>
      <c r="AV154" s="170"/>
      <c r="AW154" s="175"/>
      <c r="AX154" s="169"/>
      <c r="AY154" s="376" t="s">
        <v>70</v>
      </c>
    </row>
    <row r="155" spans="1:51" s="352" customFormat="1" ht="47.25" outlineLevel="1" x14ac:dyDescent="0.25">
      <c r="A155" s="353" t="s">
        <v>319</v>
      </c>
      <c r="B155" s="354" t="s">
        <v>316</v>
      </c>
      <c r="C155" s="355" t="s">
        <v>73</v>
      </c>
      <c r="D155" s="353" t="str">
        <f>D154</f>
        <v>MERC/CAPEX/2018-2019/1242</v>
      </c>
      <c r="E155" s="356">
        <f>E154</f>
        <v>43291</v>
      </c>
      <c r="F155" s="202">
        <f>IF(F154=0,"-",F154)</f>
        <v>43365</v>
      </c>
      <c r="G155" s="330">
        <v>11.537545533979999</v>
      </c>
      <c r="H155" s="330">
        <v>11.537545533979999</v>
      </c>
      <c r="I155" s="169"/>
      <c r="J155" s="169"/>
      <c r="K155" s="202">
        <f t="shared" si="43"/>
        <v>43365</v>
      </c>
      <c r="L155" s="203"/>
      <c r="M155" s="203"/>
      <c r="N155" s="203"/>
      <c r="O155" s="169"/>
      <c r="P155" s="175"/>
      <c r="Q155" s="175"/>
      <c r="R155" s="175"/>
      <c r="S155" s="175"/>
      <c r="T155" s="67">
        <f t="shared" si="36"/>
        <v>0</v>
      </c>
      <c r="U155" s="175"/>
      <c r="V155" s="357"/>
      <c r="W155" s="175"/>
      <c r="X155" s="175"/>
      <c r="Y155" s="175"/>
      <c r="Z155" s="175"/>
      <c r="AA155" s="175"/>
      <c r="AB155" s="175"/>
      <c r="AC155" s="171"/>
      <c r="AD155" s="172"/>
      <c r="AE155" s="172"/>
      <c r="AF155" s="172"/>
      <c r="AG155" s="351"/>
      <c r="AH155" s="351"/>
      <c r="AI155" s="351"/>
      <c r="AJ155" s="175"/>
      <c r="AK155" s="175"/>
      <c r="AL155" s="175"/>
      <c r="AM155" s="175"/>
      <c r="AN155" s="67">
        <f t="shared" si="37"/>
        <v>0</v>
      </c>
      <c r="AO155" s="175"/>
      <c r="AP155" s="175"/>
      <c r="AQ155" s="175"/>
      <c r="AR155" s="175"/>
      <c r="AS155" s="175"/>
      <c r="AT155" s="175"/>
      <c r="AU155" s="175"/>
      <c r="AV155" s="175"/>
      <c r="AW155" s="175"/>
      <c r="AX155" s="374"/>
      <c r="AY155" s="376" t="s">
        <v>70</v>
      </c>
    </row>
    <row r="156" spans="1:51" s="248" customFormat="1" ht="110.25" outlineLevel="1" x14ac:dyDescent="0.25">
      <c r="A156" s="312">
        <v>2</v>
      </c>
      <c r="B156" s="313" t="s">
        <v>302</v>
      </c>
      <c r="C156" s="312"/>
      <c r="D156" s="312" t="s">
        <v>346</v>
      </c>
      <c r="E156" s="314">
        <v>45322</v>
      </c>
      <c r="F156" s="314">
        <v>45510</v>
      </c>
      <c r="G156" s="315">
        <v>33.76</v>
      </c>
      <c r="H156" s="315">
        <v>33.76</v>
      </c>
      <c r="I156" s="239"/>
      <c r="J156" s="239"/>
      <c r="K156" s="237"/>
      <c r="L156" s="237"/>
      <c r="M156" s="237"/>
      <c r="N156" s="237"/>
      <c r="O156" s="240"/>
      <c r="P156" s="242"/>
      <c r="Q156" s="242"/>
      <c r="R156" s="242"/>
      <c r="S156" s="242"/>
      <c r="T156" s="242">
        <f t="shared" si="36"/>
        <v>0</v>
      </c>
      <c r="U156" s="242"/>
      <c r="V156" s="242"/>
      <c r="W156" s="242"/>
      <c r="X156" s="239"/>
      <c r="Y156" s="239"/>
      <c r="Z156" s="239"/>
      <c r="AA156" s="239"/>
      <c r="AB156" s="239"/>
      <c r="AC156" s="245"/>
      <c r="AD156" s="252"/>
      <c r="AE156" s="252"/>
      <c r="AF156" s="252"/>
      <c r="AG156" s="252"/>
      <c r="AH156" s="252"/>
      <c r="AI156" s="252"/>
      <c r="AJ156" s="242"/>
      <c r="AK156" s="242"/>
      <c r="AL156" s="242"/>
      <c r="AM156" s="242"/>
      <c r="AN156" s="242">
        <f t="shared" si="37"/>
        <v>0</v>
      </c>
      <c r="AO156" s="242"/>
      <c r="AP156" s="242"/>
      <c r="AQ156" s="242"/>
      <c r="AR156" s="245"/>
      <c r="AS156" s="245"/>
      <c r="AT156" s="245"/>
      <c r="AU156" s="245"/>
      <c r="AV156" s="245"/>
      <c r="AW156" s="242"/>
      <c r="AX156" s="78"/>
      <c r="AY156" s="9"/>
    </row>
    <row r="157" spans="1:51" s="248" customFormat="1" ht="45" outlineLevel="1" x14ac:dyDescent="0.25">
      <c r="A157" s="318">
        <v>2.7</v>
      </c>
      <c r="B157" s="358" t="s">
        <v>303</v>
      </c>
      <c r="C157" s="235"/>
      <c r="D157" s="233" t="str">
        <f>D156</f>
        <v>MERC/CAPEX/2024-2025/478</v>
      </c>
      <c r="E157" s="237">
        <f>E156</f>
        <v>45322</v>
      </c>
      <c r="F157" s="237">
        <f>F156</f>
        <v>45510</v>
      </c>
      <c r="G157" s="245">
        <v>8.31</v>
      </c>
      <c r="H157" s="245">
        <v>8.31</v>
      </c>
      <c r="I157" s="239"/>
      <c r="J157" s="239"/>
      <c r="K157" s="239"/>
      <c r="L157" s="237"/>
      <c r="M157" s="237"/>
      <c r="N157" s="237"/>
      <c r="O157" s="240" t="s">
        <v>711</v>
      </c>
      <c r="P157" s="239"/>
      <c r="Q157" s="239"/>
      <c r="R157" s="239"/>
      <c r="S157" s="239"/>
      <c r="T157" s="242">
        <f t="shared" si="36"/>
        <v>0</v>
      </c>
      <c r="U157" s="239"/>
      <c r="V157" s="239"/>
      <c r="W157" s="239"/>
      <c r="X157" s="359">
        <v>4.43</v>
      </c>
      <c r="Y157" s="359">
        <v>4.43</v>
      </c>
      <c r="Z157" s="242"/>
      <c r="AA157" s="242"/>
      <c r="AB157" s="242"/>
      <c r="AC157" s="239"/>
      <c r="AD157" s="239"/>
      <c r="AE157" s="239"/>
      <c r="AF157" s="239"/>
      <c r="AG157" s="239"/>
      <c r="AH157" s="239"/>
      <c r="AI157" s="239"/>
      <c r="AJ157" s="239"/>
      <c r="AK157" s="245"/>
      <c r="AL157" s="245"/>
      <c r="AM157" s="245"/>
      <c r="AN157" s="242">
        <f t="shared" si="37"/>
        <v>0</v>
      </c>
      <c r="AO157" s="245"/>
      <c r="AP157" s="245"/>
      <c r="AQ157" s="245"/>
      <c r="AR157" s="359">
        <v>4.43</v>
      </c>
      <c r="AS157" s="359">
        <v>4.43</v>
      </c>
      <c r="AT157" s="242"/>
      <c r="AU157" s="242"/>
      <c r="AV157" s="242"/>
      <c r="AW157" s="239"/>
      <c r="AX157" s="76"/>
      <c r="AY157" s="9" t="s">
        <v>74</v>
      </c>
    </row>
    <row r="158" spans="1:51" s="248" customFormat="1" ht="15.75" outlineLevel="1" x14ac:dyDescent="0.25">
      <c r="A158" s="318"/>
      <c r="B158" s="360" t="s">
        <v>27</v>
      </c>
      <c r="C158" s="235"/>
      <c r="D158" s="233" t="str">
        <f t="shared" ref="D158:E158" si="44">D157</f>
        <v>MERC/CAPEX/2024-2025/478</v>
      </c>
      <c r="E158" s="237">
        <f t="shared" si="44"/>
        <v>45322</v>
      </c>
      <c r="F158" s="237"/>
      <c r="G158" s="245">
        <v>0.86</v>
      </c>
      <c r="H158" s="245">
        <v>0.86</v>
      </c>
      <c r="I158" s="239"/>
      <c r="J158" s="239"/>
      <c r="K158" s="239"/>
      <c r="L158" s="237"/>
      <c r="M158" s="237"/>
      <c r="N158" s="237"/>
      <c r="O158" s="240"/>
      <c r="P158" s="239"/>
      <c r="Q158" s="239"/>
      <c r="R158" s="239"/>
      <c r="S158" s="239"/>
      <c r="T158" s="242">
        <f t="shared" si="36"/>
        <v>0</v>
      </c>
      <c r="U158" s="239"/>
      <c r="V158" s="239"/>
      <c r="W158" s="239"/>
      <c r="X158" s="239"/>
      <c r="Y158" s="239"/>
      <c r="Z158" s="239"/>
      <c r="AA158" s="239"/>
      <c r="AB158" s="239"/>
      <c r="AC158" s="239"/>
      <c r="AD158" s="239"/>
      <c r="AE158" s="239"/>
      <c r="AF158" s="239"/>
      <c r="AG158" s="239"/>
      <c r="AH158" s="239"/>
      <c r="AI158" s="239"/>
      <c r="AJ158" s="239"/>
      <c r="AK158" s="245"/>
      <c r="AL158" s="245"/>
      <c r="AM158" s="245"/>
      <c r="AN158" s="242">
        <f t="shared" si="37"/>
        <v>0</v>
      </c>
      <c r="AO158" s="245"/>
      <c r="AP158" s="245"/>
      <c r="AQ158" s="245"/>
      <c r="AR158" s="245"/>
      <c r="AS158" s="245"/>
      <c r="AT158" s="245"/>
      <c r="AU158" s="245"/>
      <c r="AV158" s="245"/>
      <c r="AW158" s="239"/>
      <c r="AX158" s="76"/>
      <c r="AY158" s="9"/>
    </row>
    <row r="159" spans="1:51" s="248" customFormat="1" ht="15.75" x14ac:dyDescent="0.25">
      <c r="A159" s="318"/>
      <c r="B159" s="360"/>
      <c r="C159" s="235"/>
      <c r="D159" s="233"/>
      <c r="E159" s="237"/>
      <c r="F159" s="237"/>
      <c r="G159" s="245"/>
      <c r="H159" s="245"/>
      <c r="I159" s="239"/>
      <c r="J159" s="239"/>
      <c r="K159" s="239"/>
      <c r="L159" s="237"/>
      <c r="M159" s="237"/>
      <c r="N159" s="237"/>
      <c r="O159" s="240"/>
      <c r="P159" s="239"/>
      <c r="Q159" s="239"/>
      <c r="R159" s="239"/>
      <c r="S159" s="239"/>
      <c r="T159" s="242">
        <f t="shared" si="36"/>
        <v>0</v>
      </c>
      <c r="U159" s="239"/>
      <c r="V159" s="239"/>
      <c r="W159" s="239"/>
      <c r="X159" s="239"/>
      <c r="Y159" s="239"/>
      <c r="Z159" s="239"/>
      <c r="AA159" s="239"/>
      <c r="AB159" s="239"/>
      <c r="AC159" s="239"/>
      <c r="AD159" s="239"/>
      <c r="AE159" s="239"/>
      <c r="AF159" s="239"/>
      <c r="AG159" s="239"/>
      <c r="AH159" s="239"/>
      <c r="AI159" s="239"/>
      <c r="AJ159" s="239"/>
      <c r="AK159" s="245"/>
      <c r="AL159" s="245"/>
      <c r="AM159" s="245"/>
      <c r="AN159" s="242">
        <f t="shared" si="37"/>
        <v>0</v>
      </c>
      <c r="AO159" s="245"/>
      <c r="AP159" s="245"/>
      <c r="AQ159" s="245"/>
      <c r="AR159" s="242"/>
      <c r="AS159" s="242"/>
      <c r="AT159" s="242"/>
      <c r="AU159" s="242"/>
      <c r="AV159" s="242"/>
      <c r="AW159" s="239"/>
      <c r="AX159" s="76"/>
      <c r="AY159" s="9"/>
    </row>
    <row r="160" spans="1:51" ht="15.75" x14ac:dyDescent="0.25">
      <c r="A160" s="9"/>
      <c r="B160" s="26" t="s">
        <v>272</v>
      </c>
      <c r="C160" s="190"/>
      <c r="D160" s="185"/>
      <c r="E160" s="182"/>
      <c r="F160" s="178"/>
      <c r="G160" s="189"/>
      <c r="H160" s="189"/>
      <c r="I160" s="78"/>
      <c r="J160" s="78"/>
      <c r="K160" s="76"/>
      <c r="L160" s="134"/>
      <c r="M160" s="134"/>
      <c r="N160" s="134"/>
      <c r="O160" s="125"/>
      <c r="P160" s="181"/>
      <c r="Q160" s="181"/>
      <c r="R160" s="181"/>
      <c r="S160" s="181"/>
      <c r="T160" s="183">
        <f t="shared" si="36"/>
        <v>0</v>
      </c>
      <c r="U160" s="76"/>
      <c r="V160" s="196"/>
      <c r="W160" s="76"/>
      <c r="X160" s="76"/>
      <c r="Y160" s="76"/>
      <c r="Z160" s="76"/>
      <c r="AA160" s="76"/>
      <c r="AB160" s="76"/>
      <c r="AC160" s="76"/>
      <c r="AD160" s="76"/>
      <c r="AE160" s="76"/>
      <c r="AF160" s="76"/>
      <c r="AG160" s="196"/>
      <c r="AH160" s="196"/>
      <c r="AI160" s="196"/>
      <c r="AJ160" s="76"/>
      <c r="AK160" s="60"/>
      <c r="AL160" s="60"/>
      <c r="AM160" s="60"/>
      <c r="AN160" s="67">
        <f t="shared" si="37"/>
        <v>0</v>
      </c>
      <c r="AO160" s="60"/>
      <c r="AP160" s="60"/>
      <c r="AQ160" s="60"/>
      <c r="AR160" s="60"/>
      <c r="AS160" s="60"/>
      <c r="AT160" s="60"/>
      <c r="AU160" s="60"/>
      <c r="AV160" s="60"/>
      <c r="AW160" s="76"/>
      <c r="AX160" s="76"/>
      <c r="AY160" s="9"/>
    </row>
    <row r="161" spans="1:51" s="335" customFormat="1" ht="78.75" outlineLevel="1" x14ac:dyDescent="0.25">
      <c r="A161" s="323">
        <v>1</v>
      </c>
      <c r="B161" s="324" t="s">
        <v>299</v>
      </c>
      <c r="C161" s="323"/>
      <c r="D161" s="323" t="s">
        <v>298</v>
      </c>
      <c r="E161" s="325">
        <v>44881</v>
      </c>
      <c r="F161" s="325"/>
      <c r="G161" s="326">
        <f>SUM(G162:G164)</f>
        <v>25.872799999999998</v>
      </c>
      <c r="H161" s="326">
        <f>SUM(H162:H164)</f>
        <v>0</v>
      </c>
      <c r="I161" s="306"/>
      <c r="J161" s="306"/>
      <c r="K161" s="305"/>
      <c r="L161" s="305"/>
      <c r="M161" s="305"/>
      <c r="N161" s="305"/>
      <c r="O161" s="311"/>
      <c r="P161" s="308"/>
      <c r="Q161" s="308"/>
      <c r="R161" s="308"/>
      <c r="S161" s="308"/>
      <c r="T161" s="308">
        <f t="shared" si="36"/>
        <v>0</v>
      </c>
      <c r="U161" s="308"/>
      <c r="V161" s="327"/>
      <c r="W161" s="308"/>
      <c r="X161" s="308"/>
      <c r="Y161" s="308"/>
      <c r="Z161" s="308"/>
      <c r="AA161" s="308"/>
      <c r="AB161" s="308"/>
      <c r="AC161" s="307"/>
      <c r="AD161" s="309"/>
      <c r="AE161" s="309"/>
      <c r="AF161" s="309"/>
      <c r="AG161" s="310"/>
      <c r="AH161" s="310"/>
      <c r="AI161" s="310"/>
      <c r="AJ161" s="308"/>
      <c r="AK161" s="308"/>
      <c r="AL161" s="308"/>
      <c r="AM161" s="308"/>
      <c r="AN161" s="308">
        <f t="shared" si="37"/>
        <v>0</v>
      </c>
      <c r="AO161" s="308"/>
      <c r="AP161" s="308"/>
      <c r="AQ161" s="308"/>
      <c r="AR161" s="307"/>
      <c r="AS161" s="307"/>
      <c r="AT161" s="307"/>
      <c r="AU161" s="307"/>
      <c r="AV161" s="307"/>
      <c r="AW161" s="308"/>
      <c r="AX161" s="78"/>
      <c r="AY161" s="9"/>
    </row>
    <row r="162" spans="1:51" s="335" customFormat="1" ht="90" outlineLevel="1" x14ac:dyDescent="0.25">
      <c r="A162" s="328">
        <v>1.1000000000000001</v>
      </c>
      <c r="B162" s="361" t="s">
        <v>300</v>
      </c>
      <c r="C162" s="304"/>
      <c r="D162" s="303" t="str">
        <f>D161</f>
        <v>Yet to be approved</v>
      </c>
      <c r="E162" s="305">
        <f>E161</f>
        <v>44881</v>
      </c>
      <c r="F162" s="305"/>
      <c r="G162" s="307">
        <v>11.54</v>
      </c>
      <c r="H162" s="307"/>
      <c r="I162" s="306"/>
      <c r="J162" s="306"/>
      <c r="K162" s="306"/>
      <c r="L162" s="305"/>
      <c r="M162" s="305"/>
      <c r="N162" s="305"/>
      <c r="O162" s="311" t="s">
        <v>712</v>
      </c>
      <c r="P162" s="306"/>
      <c r="Q162" s="306"/>
      <c r="R162" s="306"/>
      <c r="S162" s="306"/>
      <c r="T162" s="308">
        <f t="shared" si="36"/>
        <v>0</v>
      </c>
      <c r="U162" s="306"/>
      <c r="V162" s="341"/>
      <c r="W162" s="306"/>
      <c r="X162" s="306"/>
      <c r="Y162" s="306"/>
      <c r="Z162" s="306"/>
      <c r="AA162" s="306"/>
      <c r="AB162" s="306"/>
      <c r="AC162" s="306"/>
      <c r="AD162" s="306"/>
      <c r="AE162" s="306"/>
      <c r="AF162" s="306"/>
      <c r="AG162" s="341"/>
      <c r="AH162" s="341"/>
      <c r="AI162" s="341"/>
      <c r="AJ162" s="306"/>
      <c r="AK162" s="307"/>
      <c r="AL162" s="307"/>
      <c r="AM162" s="307"/>
      <c r="AN162" s="308">
        <f t="shared" si="37"/>
        <v>0</v>
      </c>
      <c r="AO162" s="307"/>
      <c r="AP162" s="307"/>
      <c r="AQ162" s="307"/>
      <c r="AR162" s="308"/>
      <c r="AS162" s="308"/>
      <c r="AT162" s="308"/>
      <c r="AU162" s="308"/>
      <c r="AV162" s="308"/>
      <c r="AW162" s="306"/>
      <c r="AX162" s="377" t="s">
        <v>718</v>
      </c>
      <c r="AY162" s="9" t="s">
        <v>85</v>
      </c>
    </row>
    <row r="163" spans="1:51" s="335" customFormat="1" ht="60" outlineLevel="1" x14ac:dyDescent="0.25">
      <c r="A163" s="328">
        <v>1.2</v>
      </c>
      <c r="B163" s="361" t="s">
        <v>301</v>
      </c>
      <c r="C163" s="304"/>
      <c r="D163" s="303" t="str">
        <f t="shared" ref="D163:E164" si="45">D162</f>
        <v>Yet to be approved</v>
      </c>
      <c r="E163" s="305">
        <f t="shared" si="45"/>
        <v>44881</v>
      </c>
      <c r="F163" s="305"/>
      <c r="G163" s="307">
        <f>(7.72+4.24)*1.18</f>
        <v>14.1128</v>
      </c>
      <c r="H163" s="307"/>
      <c r="I163" s="306"/>
      <c r="J163" s="306"/>
      <c r="K163" s="306"/>
      <c r="L163" s="305"/>
      <c r="M163" s="305"/>
      <c r="N163" s="305"/>
      <c r="O163" s="311" t="s">
        <v>713</v>
      </c>
      <c r="P163" s="306"/>
      <c r="Q163" s="306"/>
      <c r="R163" s="306"/>
      <c r="S163" s="306"/>
      <c r="T163" s="308">
        <f t="shared" si="36"/>
        <v>0</v>
      </c>
      <c r="U163" s="306"/>
      <c r="V163" s="341"/>
      <c r="W163" s="306"/>
      <c r="X163" s="306">
        <v>0</v>
      </c>
      <c r="Y163" s="306"/>
      <c r="Z163" s="306"/>
      <c r="AA163" s="306"/>
      <c r="AB163" s="306"/>
      <c r="AC163" s="306"/>
      <c r="AD163" s="306"/>
      <c r="AE163" s="306"/>
      <c r="AF163" s="306"/>
      <c r="AG163" s="341"/>
      <c r="AH163" s="341"/>
      <c r="AI163" s="341"/>
      <c r="AJ163" s="306"/>
      <c r="AK163" s="307"/>
      <c r="AL163" s="307"/>
      <c r="AM163" s="307"/>
      <c r="AN163" s="308">
        <f t="shared" si="37"/>
        <v>0</v>
      </c>
      <c r="AO163" s="307"/>
      <c r="AP163" s="307"/>
      <c r="AQ163" s="307"/>
      <c r="AR163" s="307"/>
      <c r="AS163" s="307"/>
      <c r="AT163" s="307"/>
      <c r="AU163" s="307"/>
      <c r="AV163" s="307"/>
      <c r="AW163" s="306"/>
      <c r="AX163" s="377" t="s">
        <v>718</v>
      </c>
      <c r="AY163" s="9" t="s">
        <v>85</v>
      </c>
    </row>
    <row r="164" spans="1:51" s="335" customFormat="1" ht="15.75" x14ac:dyDescent="0.25">
      <c r="A164" s="328"/>
      <c r="B164" s="361" t="s">
        <v>27</v>
      </c>
      <c r="C164" s="304"/>
      <c r="D164" s="303" t="str">
        <f t="shared" si="45"/>
        <v>Yet to be approved</v>
      </c>
      <c r="E164" s="305">
        <f t="shared" si="45"/>
        <v>44881</v>
      </c>
      <c r="F164" s="305"/>
      <c r="G164" s="307">
        <f>0.22</f>
        <v>0.22</v>
      </c>
      <c r="H164" s="307"/>
      <c r="I164" s="306"/>
      <c r="J164" s="306"/>
      <c r="K164" s="306"/>
      <c r="L164" s="305"/>
      <c r="M164" s="305"/>
      <c r="N164" s="305"/>
      <c r="O164" s="311"/>
      <c r="P164" s="306"/>
      <c r="Q164" s="306"/>
      <c r="R164" s="306"/>
      <c r="S164" s="306"/>
      <c r="T164" s="308">
        <f t="shared" si="36"/>
        <v>0</v>
      </c>
      <c r="U164" s="306"/>
      <c r="V164" s="341"/>
      <c r="W164" s="306"/>
      <c r="X164" s="306"/>
      <c r="Y164" s="306"/>
      <c r="Z164" s="306"/>
      <c r="AA164" s="306"/>
      <c r="AB164" s="306"/>
      <c r="AC164" s="306"/>
      <c r="AD164" s="306"/>
      <c r="AE164" s="306"/>
      <c r="AF164" s="306"/>
      <c r="AG164" s="341"/>
      <c r="AH164" s="341"/>
      <c r="AI164" s="341"/>
      <c r="AJ164" s="306"/>
      <c r="AK164" s="307"/>
      <c r="AL164" s="307"/>
      <c r="AM164" s="307"/>
      <c r="AN164" s="308">
        <f t="shared" si="37"/>
        <v>0</v>
      </c>
      <c r="AO164" s="307"/>
      <c r="AP164" s="307"/>
      <c r="AQ164" s="307"/>
      <c r="AR164" s="307"/>
      <c r="AS164" s="307"/>
      <c r="AT164" s="307"/>
      <c r="AU164" s="307"/>
      <c r="AV164" s="307"/>
      <c r="AW164" s="306"/>
      <c r="AX164" s="76"/>
      <c r="AY164" s="9"/>
    </row>
    <row r="165" spans="1:51" ht="15.75" x14ac:dyDescent="0.25">
      <c r="A165" s="9"/>
      <c r="B165" s="26" t="s">
        <v>234</v>
      </c>
      <c r="C165" s="191"/>
      <c r="D165" s="191"/>
      <c r="E165" s="182"/>
      <c r="F165" s="182"/>
      <c r="G165" s="189"/>
      <c r="H165" s="181"/>
      <c r="I165" s="78"/>
      <c r="J165" s="78"/>
      <c r="K165" s="65"/>
      <c r="L165" s="65"/>
      <c r="M165" s="65"/>
      <c r="N165" s="65"/>
      <c r="O165" s="120"/>
      <c r="P165" s="189"/>
      <c r="Q165" s="189"/>
      <c r="R165" s="189"/>
      <c r="S165" s="189"/>
      <c r="T165" s="183">
        <f t="shared" si="36"/>
        <v>0</v>
      </c>
      <c r="U165" s="58"/>
      <c r="V165" s="56"/>
      <c r="W165" s="58"/>
      <c r="X165" s="58"/>
      <c r="Y165" s="58"/>
      <c r="Z165" s="58"/>
      <c r="AA165" s="58"/>
      <c r="AB165" s="58"/>
      <c r="AC165" s="58"/>
      <c r="AD165" s="109"/>
      <c r="AE165" s="109"/>
      <c r="AF165" s="109"/>
      <c r="AG165" s="75"/>
      <c r="AH165" s="75"/>
      <c r="AI165" s="75"/>
      <c r="AJ165" s="58"/>
      <c r="AK165" s="58"/>
      <c r="AL165" s="58"/>
      <c r="AM165" s="58"/>
      <c r="AN165" s="67">
        <f t="shared" si="37"/>
        <v>0</v>
      </c>
      <c r="AO165" s="58"/>
      <c r="AP165" s="58"/>
      <c r="AQ165" s="58"/>
      <c r="AR165" s="60"/>
      <c r="AS165" s="60"/>
      <c r="AT165" s="60"/>
      <c r="AU165" s="60"/>
      <c r="AV165" s="60"/>
      <c r="AW165" s="58"/>
      <c r="AX165" s="10"/>
      <c r="AY165" s="9"/>
    </row>
    <row r="166" spans="1:51" s="248" customFormat="1" ht="94.5" outlineLevel="2" x14ac:dyDescent="0.25">
      <c r="A166" s="312">
        <v>1</v>
      </c>
      <c r="B166" s="313" t="s">
        <v>347</v>
      </c>
      <c r="C166" s="312" t="s">
        <v>53</v>
      </c>
      <c r="D166" s="318"/>
      <c r="E166" s="237"/>
      <c r="F166" s="237"/>
      <c r="G166" s="245">
        <v>29.71</v>
      </c>
      <c r="H166" s="239"/>
      <c r="I166" s="239"/>
      <c r="J166" s="239"/>
      <c r="K166" s="237"/>
      <c r="L166" s="237"/>
      <c r="M166" s="237"/>
      <c r="N166" s="237"/>
      <c r="O166" s="240"/>
      <c r="P166" s="245"/>
      <c r="Q166" s="245"/>
      <c r="R166" s="245"/>
      <c r="S166" s="245"/>
      <c r="T166" s="242">
        <f t="shared" si="36"/>
        <v>0</v>
      </c>
      <c r="U166" s="245"/>
      <c r="V166" s="245"/>
      <c r="W166" s="245"/>
      <c r="X166" s="239"/>
      <c r="Y166" s="239"/>
      <c r="Z166" s="239"/>
      <c r="AA166" s="239"/>
      <c r="AB166" s="239"/>
      <c r="AC166" s="245"/>
      <c r="AD166" s="252"/>
      <c r="AE166" s="252"/>
      <c r="AF166" s="252"/>
      <c r="AG166" s="252"/>
      <c r="AH166" s="252"/>
      <c r="AI166" s="252"/>
      <c r="AJ166" s="245"/>
      <c r="AK166" s="245"/>
      <c r="AL166" s="245"/>
      <c r="AM166" s="245"/>
      <c r="AN166" s="242">
        <f t="shared" si="37"/>
        <v>0</v>
      </c>
      <c r="AO166" s="245"/>
      <c r="AP166" s="245"/>
      <c r="AQ166" s="245"/>
      <c r="AR166" s="245"/>
      <c r="AS166" s="245"/>
      <c r="AT166" s="245"/>
      <c r="AU166" s="245"/>
      <c r="AV166" s="245"/>
      <c r="AW166" s="245"/>
      <c r="AX166" s="10" t="s">
        <v>348</v>
      </c>
      <c r="AY166" s="9" t="s">
        <v>70</v>
      </c>
    </row>
    <row r="167" spans="1:51" s="248" customFormat="1" ht="90" outlineLevel="2" x14ac:dyDescent="0.25">
      <c r="A167" s="318">
        <v>1.1000000000000001</v>
      </c>
      <c r="B167" s="358" t="s">
        <v>349</v>
      </c>
      <c r="C167" s="318" t="s">
        <v>73</v>
      </c>
      <c r="D167" s="318"/>
      <c r="E167" s="237"/>
      <c r="F167" s="237"/>
      <c r="G167" s="245">
        <v>6.5</v>
      </c>
      <c r="H167" s="239"/>
      <c r="I167" s="239"/>
      <c r="J167" s="239"/>
      <c r="K167" s="237"/>
      <c r="L167" s="237"/>
      <c r="M167" s="237"/>
      <c r="N167" s="237"/>
      <c r="O167" s="240" t="s">
        <v>714</v>
      </c>
      <c r="P167" s="245"/>
      <c r="Q167" s="245"/>
      <c r="R167" s="245"/>
      <c r="S167" s="245"/>
      <c r="T167" s="242">
        <f t="shared" si="36"/>
        <v>0</v>
      </c>
      <c r="U167" s="245"/>
      <c r="V167" s="245"/>
      <c r="W167" s="245"/>
      <c r="X167" s="239"/>
      <c r="Y167" s="239">
        <v>6.5</v>
      </c>
      <c r="Z167" s="239"/>
      <c r="AA167" s="239"/>
      <c r="AB167" s="239"/>
      <c r="AC167" s="245"/>
      <c r="AD167" s="252"/>
      <c r="AE167" s="252"/>
      <c r="AF167" s="252"/>
      <c r="AG167" s="252"/>
      <c r="AH167" s="252"/>
      <c r="AI167" s="252"/>
      <c r="AJ167" s="245"/>
      <c r="AK167" s="245"/>
      <c r="AL167" s="245"/>
      <c r="AM167" s="245"/>
      <c r="AN167" s="242">
        <f t="shared" si="37"/>
        <v>0</v>
      </c>
      <c r="AO167" s="245"/>
      <c r="AP167" s="245"/>
      <c r="AQ167" s="245"/>
      <c r="AR167" s="245"/>
      <c r="AS167" s="245">
        <v>6.5</v>
      </c>
      <c r="AT167" s="245"/>
      <c r="AU167" s="245"/>
      <c r="AV167" s="245"/>
      <c r="AW167" s="245"/>
      <c r="AX167" s="10"/>
      <c r="AY167" s="9" t="s">
        <v>71</v>
      </c>
    </row>
    <row r="168" spans="1:51" s="248" customFormat="1" ht="31.5" outlineLevel="2" x14ac:dyDescent="0.25">
      <c r="A168" s="312">
        <v>2</v>
      </c>
      <c r="B168" s="313" t="s">
        <v>350</v>
      </c>
      <c r="C168" s="312" t="s">
        <v>53</v>
      </c>
      <c r="D168" s="318"/>
      <c r="E168" s="237"/>
      <c r="F168" s="237"/>
      <c r="G168" s="245">
        <v>60.63</v>
      </c>
      <c r="H168" s="239"/>
      <c r="I168" s="239"/>
      <c r="J168" s="239"/>
      <c r="K168" s="237"/>
      <c r="L168" s="237"/>
      <c r="M168" s="237"/>
      <c r="N168" s="237"/>
      <c r="O168" s="240"/>
      <c r="P168" s="245"/>
      <c r="Q168" s="245"/>
      <c r="R168" s="245"/>
      <c r="S168" s="245"/>
      <c r="T168" s="242">
        <f t="shared" si="36"/>
        <v>0</v>
      </c>
      <c r="U168" s="245"/>
      <c r="V168" s="245"/>
      <c r="W168" s="245"/>
      <c r="X168" s="239"/>
      <c r="Y168" s="239"/>
      <c r="Z168" s="239"/>
      <c r="AA168" s="239"/>
      <c r="AB168" s="239"/>
      <c r="AC168" s="245"/>
      <c r="AD168" s="252"/>
      <c r="AE168" s="252"/>
      <c r="AF168" s="252"/>
      <c r="AG168" s="252"/>
      <c r="AH168" s="252"/>
      <c r="AI168" s="252"/>
      <c r="AJ168" s="245"/>
      <c r="AK168" s="245"/>
      <c r="AL168" s="245"/>
      <c r="AM168" s="245"/>
      <c r="AN168" s="242">
        <f t="shared" si="37"/>
        <v>0</v>
      </c>
      <c r="AO168" s="245"/>
      <c r="AP168" s="245"/>
      <c r="AQ168" s="245"/>
      <c r="AR168" s="245"/>
      <c r="AS168" s="245"/>
      <c r="AT168" s="245"/>
      <c r="AU168" s="245"/>
      <c r="AV168" s="245"/>
      <c r="AW168" s="245"/>
      <c r="AX168" s="10" t="s">
        <v>348</v>
      </c>
      <c r="AY168" s="9"/>
    </row>
    <row r="169" spans="1:51" s="248" customFormat="1" ht="45" outlineLevel="2" x14ac:dyDescent="0.25">
      <c r="A169" s="318">
        <v>2.1</v>
      </c>
      <c r="B169" s="358" t="s">
        <v>351</v>
      </c>
      <c r="C169" s="318" t="s">
        <v>73</v>
      </c>
      <c r="D169" s="318"/>
      <c r="E169" s="237"/>
      <c r="F169" s="237"/>
      <c r="G169" s="245">
        <v>13.14</v>
      </c>
      <c r="H169" s="239"/>
      <c r="I169" s="239"/>
      <c r="J169" s="239"/>
      <c r="K169" s="237"/>
      <c r="L169" s="237"/>
      <c r="M169" s="237"/>
      <c r="N169" s="237"/>
      <c r="O169" s="240" t="s">
        <v>714</v>
      </c>
      <c r="P169" s="245"/>
      <c r="Q169" s="245"/>
      <c r="R169" s="245"/>
      <c r="S169" s="245"/>
      <c r="T169" s="242">
        <f t="shared" si="36"/>
        <v>0</v>
      </c>
      <c r="U169" s="245"/>
      <c r="V169" s="245"/>
      <c r="W169" s="245"/>
      <c r="X169" s="239"/>
      <c r="Y169" s="245">
        <v>13.14</v>
      </c>
      <c r="Z169" s="239"/>
      <c r="AA169" s="239"/>
      <c r="AB169" s="239"/>
      <c r="AC169" s="245"/>
      <c r="AD169" s="252"/>
      <c r="AE169" s="252"/>
      <c r="AF169" s="252"/>
      <c r="AG169" s="252"/>
      <c r="AH169" s="252"/>
      <c r="AI169" s="252"/>
      <c r="AJ169" s="245"/>
      <c r="AK169" s="245"/>
      <c r="AL169" s="245"/>
      <c r="AM169" s="245"/>
      <c r="AN169" s="242">
        <f t="shared" si="37"/>
        <v>0</v>
      </c>
      <c r="AO169" s="245"/>
      <c r="AP169" s="245"/>
      <c r="AQ169" s="245"/>
      <c r="AR169" s="245"/>
      <c r="AS169" s="245">
        <v>13.14</v>
      </c>
      <c r="AT169" s="245"/>
      <c r="AU169" s="245"/>
      <c r="AV169" s="245"/>
      <c r="AW169" s="245"/>
      <c r="AX169" s="10"/>
      <c r="AY169" s="9" t="s">
        <v>71</v>
      </c>
    </row>
    <row r="170" spans="1:51" s="248" customFormat="1" ht="45" outlineLevel="2" x14ac:dyDescent="0.25">
      <c r="A170" s="318">
        <v>2.2000000000000002</v>
      </c>
      <c r="B170" s="358" t="s">
        <v>352</v>
      </c>
      <c r="C170" s="318" t="s">
        <v>73</v>
      </c>
      <c r="D170" s="318"/>
      <c r="E170" s="237"/>
      <c r="F170" s="237"/>
      <c r="G170" s="245">
        <v>25.44</v>
      </c>
      <c r="H170" s="239"/>
      <c r="I170" s="239"/>
      <c r="J170" s="239"/>
      <c r="K170" s="237"/>
      <c r="L170" s="237"/>
      <c r="M170" s="237"/>
      <c r="N170" s="237"/>
      <c r="O170" s="240" t="s">
        <v>714</v>
      </c>
      <c r="P170" s="245"/>
      <c r="Q170" s="245"/>
      <c r="R170" s="245"/>
      <c r="S170" s="245"/>
      <c r="T170" s="242">
        <f t="shared" si="36"/>
        <v>0</v>
      </c>
      <c r="U170" s="245"/>
      <c r="V170" s="245"/>
      <c r="W170" s="245"/>
      <c r="X170" s="239"/>
      <c r="Y170" s="245">
        <v>25.44</v>
      </c>
      <c r="Z170" s="239"/>
      <c r="AA170" s="239"/>
      <c r="AB170" s="239"/>
      <c r="AC170" s="245"/>
      <c r="AD170" s="252"/>
      <c r="AE170" s="252"/>
      <c r="AF170" s="252"/>
      <c r="AG170" s="252"/>
      <c r="AH170" s="252"/>
      <c r="AI170" s="252"/>
      <c r="AJ170" s="245"/>
      <c r="AK170" s="245"/>
      <c r="AL170" s="245"/>
      <c r="AM170" s="245"/>
      <c r="AN170" s="242">
        <f t="shared" si="37"/>
        <v>0</v>
      </c>
      <c r="AO170" s="245"/>
      <c r="AP170" s="245"/>
      <c r="AQ170" s="245"/>
      <c r="AR170" s="245"/>
      <c r="AS170" s="245">
        <v>25.44</v>
      </c>
      <c r="AT170" s="245"/>
      <c r="AU170" s="245"/>
      <c r="AV170" s="245"/>
      <c r="AW170" s="245"/>
      <c r="AX170" s="10"/>
      <c r="AY170" s="9" t="s">
        <v>71</v>
      </c>
    </row>
    <row r="171" spans="1:51" s="248" customFormat="1" ht="31.5" outlineLevel="2" x14ac:dyDescent="0.25">
      <c r="A171" s="312">
        <v>3</v>
      </c>
      <c r="B171" s="313" t="s">
        <v>353</v>
      </c>
      <c r="C171" s="312" t="s">
        <v>53</v>
      </c>
      <c r="D171" s="318"/>
      <c r="E171" s="237"/>
      <c r="F171" s="237"/>
      <c r="G171" s="312">
        <v>33.82</v>
      </c>
      <c r="H171" s="239"/>
      <c r="I171" s="239"/>
      <c r="J171" s="239"/>
      <c r="K171" s="237"/>
      <c r="L171" s="237"/>
      <c r="M171" s="237"/>
      <c r="N171" s="237"/>
      <c r="O171" s="240"/>
      <c r="P171" s="245"/>
      <c r="Q171" s="245"/>
      <c r="R171" s="245"/>
      <c r="S171" s="245"/>
      <c r="T171" s="242">
        <f t="shared" si="36"/>
        <v>0</v>
      </c>
      <c r="U171" s="245"/>
      <c r="V171" s="245"/>
      <c r="W171" s="245"/>
      <c r="X171" s="239"/>
      <c r="Y171" s="239"/>
      <c r="Z171" s="239"/>
      <c r="AA171" s="239"/>
      <c r="AB171" s="239"/>
      <c r="AC171" s="245"/>
      <c r="AD171" s="252"/>
      <c r="AE171" s="252"/>
      <c r="AF171" s="252"/>
      <c r="AG171" s="252"/>
      <c r="AH171" s="252"/>
      <c r="AI171" s="252"/>
      <c r="AJ171" s="245"/>
      <c r="AK171" s="245"/>
      <c r="AL171" s="245"/>
      <c r="AM171" s="245"/>
      <c r="AN171" s="242">
        <f t="shared" si="37"/>
        <v>0</v>
      </c>
      <c r="AO171" s="245"/>
      <c r="AP171" s="245"/>
      <c r="AQ171" s="245"/>
      <c r="AR171" s="245"/>
      <c r="AS171" s="245"/>
      <c r="AT171" s="245"/>
      <c r="AU171" s="245"/>
      <c r="AV171" s="245"/>
      <c r="AW171" s="245"/>
      <c r="AX171" s="10" t="s">
        <v>348</v>
      </c>
      <c r="AY171" s="9"/>
    </row>
    <row r="172" spans="1:51" s="248" customFormat="1" ht="108.75" customHeight="1" outlineLevel="2" x14ac:dyDescent="0.25">
      <c r="A172" s="318">
        <v>3.1</v>
      </c>
      <c r="B172" s="358" t="s">
        <v>354</v>
      </c>
      <c r="C172" s="318" t="s">
        <v>73</v>
      </c>
      <c r="D172" s="318"/>
      <c r="E172" s="237"/>
      <c r="F172" s="237"/>
      <c r="G172" s="245">
        <v>12.27</v>
      </c>
      <c r="H172" s="239"/>
      <c r="I172" s="239"/>
      <c r="J172" s="239"/>
      <c r="K172" s="237"/>
      <c r="L172" s="237"/>
      <c r="M172" s="237"/>
      <c r="N172" s="237"/>
      <c r="O172" s="240" t="s">
        <v>574</v>
      </c>
      <c r="P172" s="245"/>
      <c r="Q172" s="245"/>
      <c r="R172" s="245"/>
      <c r="S172" s="245"/>
      <c r="T172" s="242">
        <f t="shared" si="36"/>
        <v>0</v>
      </c>
      <c r="U172" s="245"/>
      <c r="V172" s="245"/>
      <c r="W172" s="245"/>
      <c r="X172" s="239"/>
      <c r="Y172" s="245">
        <v>12.27</v>
      </c>
      <c r="Z172" s="239"/>
      <c r="AA172" s="239"/>
      <c r="AB172" s="239"/>
      <c r="AC172" s="245"/>
      <c r="AD172" s="252"/>
      <c r="AE172" s="252"/>
      <c r="AF172" s="252"/>
      <c r="AG172" s="252"/>
      <c r="AH172" s="252"/>
      <c r="AI172" s="252"/>
      <c r="AJ172" s="245"/>
      <c r="AK172" s="245"/>
      <c r="AL172" s="245"/>
      <c r="AM172" s="245"/>
      <c r="AN172" s="242">
        <f t="shared" si="37"/>
        <v>0</v>
      </c>
      <c r="AO172" s="245"/>
      <c r="AP172" s="245"/>
      <c r="AQ172" s="245"/>
      <c r="AR172" s="245"/>
      <c r="AS172" s="245">
        <v>12.27</v>
      </c>
      <c r="AT172" s="245"/>
      <c r="AU172" s="245"/>
      <c r="AV172" s="245"/>
      <c r="AW172" s="245"/>
      <c r="AX172" s="10"/>
      <c r="AY172" s="9" t="s">
        <v>71</v>
      </c>
    </row>
    <row r="173" spans="1:51" s="248" customFormat="1" ht="90" outlineLevel="2" x14ac:dyDescent="0.25">
      <c r="A173" s="318">
        <v>3.2</v>
      </c>
      <c r="B173" s="358" t="s">
        <v>355</v>
      </c>
      <c r="C173" s="318" t="s">
        <v>73</v>
      </c>
      <c r="D173" s="318"/>
      <c r="E173" s="237"/>
      <c r="F173" s="237"/>
      <c r="G173" s="245">
        <v>12.96</v>
      </c>
      <c r="H173" s="239"/>
      <c r="I173" s="239"/>
      <c r="J173" s="239"/>
      <c r="K173" s="237"/>
      <c r="L173" s="237"/>
      <c r="M173" s="237"/>
      <c r="N173" s="237"/>
      <c r="O173" s="240" t="s">
        <v>575</v>
      </c>
      <c r="P173" s="245"/>
      <c r="Q173" s="245"/>
      <c r="R173" s="245"/>
      <c r="S173" s="245"/>
      <c r="T173" s="242">
        <f t="shared" si="36"/>
        <v>0</v>
      </c>
      <c r="U173" s="245"/>
      <c r="V173" s="245"/>
      <c r="W173" s="245"/>
      <c r="X173" s="239"/>
      <c r="Y173" s="239"/>
      <c r="Z173" s="245">
        <v>12.96</v>
      </c>
      <c r="AA173" s="239"/>
      <c r="AB173" s="239"/>
      <c r="AC173" s="245"/>
      <c r="AD173" s="252"/>
      <c r="AE173" s="252"/>
      <c r="AF173" s="252"/>
      <c r="AG173" s="252"/>
      <c r="AH173" s="252"/>
      <c r="AI173" s="252"/>
      <c r="AJ173" s="245"/>
      <c r="AK173" s="245"/>
      <c r="AL173" s="245"/>
      <c r="AM173" s="245"/>
      <c r="AN173" s="242">
        <f t="shared" si="37"/>
        <v>0</v>
      </c>
      <c r="AO173" s="245"/>
      <c r="AP173" s="245"/>
      <c r="AQ173" s="245"/>
      <c r="AR173" s="245"/>
      <c r="AS173" s="245"/>
      <c r="AT173" s="245">
        <v>12.96</v>
      </c>
      <c r="AU173" s="245"/>
      <c r="AV173" s="245"/>
      <c r="AW173" s="245"/>
      <c r="AX173" s="10"/>
      <c r="AY173" s="9" t="s">
        <v>71</v>
      </c>
    </row>
    <row r="174" spans="1:51" s="248" customFormat="1" ht="90" outlineLevel="2" x14ac:dyDescent="0.25">
      <c r="A174" s="318">
        <v>3.3</v>
      </c>
      <c r="B174" s="358" t="s">
        <v>356</v>
      </c>
      <c r="C174" s="318" t="s">
        <v>73</v>
      </c>
      <c r="D174" s="318"/>
      <c r="E174" s="237"/>
      <c r="F174" s="237"/>
      <c r="G174" s="245">
        <v>8.59</v>
      </c>
      <c r="H174" s="239"/>
      <c r="I174" s="239"/>
      <c r="J174" s="239"/>
      <c r="K174" s="237"/>
      <c r="L174" s="237"/>
      <c r="M174" s="237"/>
      <c r="N174" s="237"/>
      <c r="O174" s="240" t="s">
        <v>576</v>
      </c>
      <c r="P174" s="245"/>
      <c r="Q174" s="245"/>
      <c r="R174" s="245"/>
      <c r="S174" s="245"/>
      <c r="T174" s="242">
        <f t="shared" si="36"/>
        <v>0</v>
      </c>
      <c r="U174" s="245"/>
      <c r="V174" s="245"/>
      <c r="W174" s="245"/>
      <c r="X174" s="239"/>
      <c r="Y174" s="245">
        <v>8.59</v>
      </c>
      <c r="Z174" s="239"/>
      <c r="AA174" s="239"/>
      <c r="AB174" s="239"/>
      <c r="AC174" s="245"/>
      <c r="AD174" s="252"/>
      <c r="AE174" s="252"/>
      <c r="AF174" s="252"/>
      <c r="AG174" s="252"/>
      <c r="AH174" s="252"/>
      <c r="AI174" s="252"/>
      <c r="AJ174" s="245"/>
      <c r="AK174" s="245"/>
      <c r="AL174" s="245"/>
      <c r="AM174" s="245"/>
      <c r="AN174" s="242">
        <f t="shared" si="37"/>
        <v>0</v>
      </c>
      <c r="AO174" s="245"/>
      <c r="AP174" s="245"/>
      <c r="AQ174" s="245"/>
      <c r="AR174" s="245"/>
      <c r="AS174" s="245">
        <v>8.59</v>
      </c>
      <c r="AT174" s="245"/>
      <c r="AU174" s="245"/>
      <c r="AV174" s="245"/>
      <c r="AW174" s="245"/>
      <c r="AX174" s="10"/>
      <c r="AY174" s="9" t="s">
        <v>71</v>
      </c>
    </row>
    <row r="175" spans="1:51" s="248" customFormat="1" ht="15.75" customHeight="1" outlineLevel="2" x14ac:dyDescent="0.25">
      <c r="A175" s="312">
        <v>4</v>
      </c>
      <c r="B175" s="313" t="s">
        <v>357</v>
      </c>
      <c r="C175" s="312" t="s">
        <v>53</v>
      </c>
      <c r="D175" s="318"/>
      <c r="E175" s="237"/>
      <c r="F175" s="237"/>
      <c r="G175" s="312">
        <v>127.8</v>
      </c>
      <c r="H175" s="239"/>
      <c r="I175" s="239"/>
      <c r="J175" s="239"/>
      <c r="K175" s="237"/>
      <c r="L175" s="237"/>
      <c r="M175" s="237"/>
      <c r="N175" s="237"/>
      <c r="O175" s="240"/>
      <c r="P175" s="245"/>
      <c r="Q175" s="245"/>
      <c r="R175" s="245"/>
      <c r="S175" s="245"/>
      <c r="T175" s="242">
        <f t="shared" si="36"/>
        <v>0</v>
      </c>
      <c r="U175" s="245"/>
      <c r="V175" s="245"/>
      <c r="W175" s="245"/>
      <c r="X175" s="362"/>
      <c r="Y175" s="239"/>
      <c r="Z175" s="239"/>
      <c r="AA175" s="239"/>
      <c r="AB175" s="239"/>
      <c r="AC175" s="245"/>
      <c r="AD175" s="252"/>
      <c r="AE175" s="252"/>
      <c r="AF175" s="252"/>
      <c r="AG175" s="252"/>
      <c r="AH175" s="252"/>
      <c r="AI175" s="252"/>
      <c r="AJ175" s="245"/>
      <c r="AK175" s="245"/>
      <c r="AL175" s="245"/>
      <c r="AM175" s="245"/>
      <c r="AN175" s="242">
        <f t="shared" si="37"/>
        <v>0</v>
      </c>
      <c r="AO175" s="245"/>
      <c r="AP175" s="245"/>
      <c r="AQ175" s="245"/>
      <c r="AR175" s="362"/>
      <c r="AS175" s="245"/>
      <c r="AT175" s="245"/>
      <c r="AU175" s="245"/>
      <c r="AV175" s="245"/>
      <c r="AW175" s="245"/>
      <c r="AX175" s="10" t="s">
        <v>348</v>
      </c>
      <c r="AY175" s="9"/>
    </row>
    <row r="176" spans="1:51" s="248" customFormat="1" ht="43.5" customHeight="1" outlineLevel="2" x14ac:dyDescent="0.25">
      <c r="A176" s="318">
        <v>4.0999999999999996</v>
      </c>
      <c r="B176" s="358" t="s">
        <v>358</v>
      </c>
      <c r="C176" s="318" t="s">
        <v>73</v>
      </c>
      <c r="D176" s="318"/>
      <c r="E176" s="237"/>
      <c r="F176" s="237"/>
      <c r="G176" s="245"/>
      <c r="H176" s="239"/>
      <c r="I176" s="239"/>
      <c r="J176" s="239"/>
      <c r="K176" s="237"/>
      <c r="L176" s="237"/>
      <c r="M176" s="237"/>
      <c r="N176" s="237"/>
      <c r="O176" s="240"/>
      <c r="P176" s="245"/>
      <c r="Q176" s="245"/>
      <c r="R176" s="245"/>
      <c r="S176" s="245"/>
      <c r="T176" s="242">
        <f t="shared" si="36"/>
        <v>0</v>
      </c>
      <c r="U176" s="245"/>
      <c r="V176" s="245"/>
      <c r="W176" s="245"/>
      <c r="X176" s="239">
        <v>0</v>
      </c>
      <c r="Y176" s="239"/>
      <c r="Z176" s="239"/>
      <c r="AA176" s="239"/>
      <c r="AB176" s="239"/>
      <c r="AC176" s="245"/>
      <c r="AD176" s="252"/>
      <c r="AE176" s="252"/>
      <c r="AF176" s="252"/>
      <c r="AG176" s="252"/>
      <c r="AH176" s="252"/>
      <c r="AI176" s="252"/>
      <c r="AJ176" s="245"/>
      <c r="AK176" s="245"/>
      <c r="AL176" s="245"/>
      <c r="AM176" s="245"/>
      <c r="AN176" s="242">
        <f t="shared" si="37"/>
        <v>0</v>
      </c>
      <c r="AO176" s="245"/>
      <c r="AP176" s="245"/>
      <c r="AQ176" s="245"/>
      <c r="AR176" s="239">
        <v>0</v>
      </c>
      <c r="AS176" s="245"/>
      <c r="AT176" s="245"/>
      <c r="AU176" s="245"/>
      <c r="AV176" s="245"/>
      <c r="AW176" s="245"/>
      <c r="AX176" s="378" t="s">
        <v>719</v>
      </c>
      <c r="AY176" s="9" t="s">
        <v>70</v>
      </c>
    </row>
    <row r="177" spans="1:51" s="248" customFormat="1" ht="43.5" customHeight="1" outlineLevel="2" x14ac:dyDescent="0.25">
      <c r="A177" s="312">
        <v>5</v>
      </c>
      <c r="B177" s="313" t="s">
        <v>359</v>
      </c>
      <c r="C177" s="312" t="s">
        <v>53</v>
      </c>
      <c r="D177" s="318"/>
      <c r="E177" s="237"/>
      <c r="F177" s="237"/>
      <c r="G177" s="312">
        <v>45</v>
      </c>
      <c r="H177" s="239"/>
      <c r="I177" s="239"/>
      <c r="J177" s="239"/>
      <c r="K177" s="237"/>
      <c r="L177" s="237"/>
      <c r="M177" s="237"/>
      <c r="N177" s="237"/>
      <c r="O177" s="240"/>
      <c r="P177" s="245"/>
      <c r="Q177" s="245"/>
      <c r="R177" s="245"/>
      <c r="S177" s="245"/>
      <c r="T177" s="242">
        <f t="shared" si="36"/>
        <v>0</v>
      </c>
      <c r="U177" s="245"/>
      <c r="V177" s="245"/>
      <c r="W177" s="245"/>
      <c r="X177" s="239"/>
      <c r="Y177" s="239"/>
      <c r="Z177" s="239"/>
      <c r="AA177" s="239"/>
      <c r="AB177" s="239"/>
      <c r="AC177" s="245"/>
      <c r="AD177" s="252"/>
      <c r="AE177" s="252"/>
      <c r="AF177" s="252"/>
      <c r="AG177" s="252"/>
      <c r="AH177" s="252"/>
      <c r="AI177" s="252"/>
      <c r="AJ177" s="245"/>
      <c r="AK177" s="245"/>
      <c r="AL177" s="245"/>
      <c r="AM177" s="245"/>
      <c r="AN177" s="242">
        <f t="shared" si="37"/>
        <v>0</v>
      </c>
      <c r="AO177" s="245"/>
      <c r="AP177" s="245"/>
      <c r="AQ177" s="245"/>
      <c r="AR177" s="245"/>
      <c r="AS177" s="245"/>
      <c r="AT177" s="245"/>
      <c r="AU177" s="245"/>
      <c r="AV177" s="245"/>
      <c r="AW177" s="245"/>
      <c r="AX177" s="10" t="s">
        <v>348</v>
      </c>
      <c r="AY177" s="9"/>
    </row>
    <row r="178" spans="1:51" s="248" customFormat="1" ht="115.5" customHeight="1" outlineLevel="2" x14ac:dyDescent="0.25">
      <c r="A178" s="318">
        <v>5.0999999999999996</v>
      </c>
      <c r="B178" s="358" t="s">
        <v>359</v>
      </c>
      <c r="C178" s="318" t="s">
        <v>73</v>
      </c>
      <c r="D178" s="318"/>
      <c r="E178" s="237"/>
      <c r="F178" s="237"/>
      <c r="G178" s="245"/>
      <c r="H178" s="239"/>
      <c r="I178" s="239"/>
      <c r="J178" s="239"/>
      <c r="K178" s="237"/>
      <c r="L178" s="237"/>
      <c r="M178" s="237"/>
      <c r="N178" s="237"/>
      <c r="O178" s="240" t="s">
        <v>577</v>
      </c>
      <c r="P178" s="245"/>
      <c r="Q178" s="245"/>
      <c r="R178" s="245"/>
      <c r="S178" s="245"/>
      <c r="T178" s="242">
        <f t="shared" si="36"/>
        <v>0</v>
      </c>
      <c r="U178" s="245"/>
      <c r="V178" s="245"/>
      <c r="W178" s="245"/>
      <c r="X178" s="239"/>
      <c r="Y178" s="239"/>
      <c r="Z178" s="239">
        <v>22.5</v>
      </c>
      <c r="AA178" s="239">
        <v>22.5</v>
      </c>
      <c r="AB178" s="239"/>
      <c r="AC178" s="245"/>
      <c r="AD178" s="252"/>
      <c r="AE178" s="252"/>
      <c r="AF178" s="252"/>
      <c r="AG178" s="252"/>
      <c r="AH178" s="252"/>
      <c r="AI178" s="252"/>
      <c r="AJ178" s="245"/>
      <c r="AK178" s="245"/>
      <c r="AL178" s="245"/>
      <c r="AM178" s="245"/>
      <c r="AN178" s="242">
        <f t="shared" si="37"/>
        <v>0</v>
      </c>
      <c r="AO178" s="245"/>
      <c r="AP178" s="245"/>
      <c r="AQ178" s="245"/>
      <c r="AR178" s="245"/>
      <c r="AS178" s="245"/>
      <c r="AT178" s="239">
        <v>22.5</v>
      </c>
      <c r="AU178" s="239">
        <v>22.5</v>
      </c>
      <c r="AV178" s="245"/>
      <c r="AW178" s="245"/>
      <c r="AX178" s="10"/>
      <c r="AY178" s="9" t="s">
        <v>71</v>
      </c>
    </row>
    <row r="179" spans="1:51" s="248" customFormat="1" ht="157.5" outlineLevel="2" x14ac:dyDescent="0.25">
      <c r="A179" s="312">
        <v>6</v>
      </c>
      <c r="B179" s="313" t="s">
        <v>360</v>
      </c>
      <c r="C179" s="312" t="s">
        <v>53</v>
      </c>
      <c r="D179" s="318"/>
      <c r="E179" s="237"/>
      <c r="F179" s="237"/>
      <c r="G179" s="312">
        <v>90</v>
      </c>
      <c r="H179" s="239"/>
      <c r="I179" s="239"/>
      <c r="J179" s="239"/>
      <c r="K179" s="237"/>
      <c r="L179" s="237"/>
      <c r="M179" s="237"/>
      <c r="N179" s="237"/>
      <c r="O179" s="240" t="s">
        <v>578</v>
      </c>
      <c r="P179" s="245"/>
      <c r="Q179" s="245"/>
      <c r="R179" s="245"/>
      <c r="S179" s="245"/>
      <c r="T179" s="242">
        <f t="shared" si="36"/>
        <v>0</v>
      </c>
      <c r="U179" s="245"/>
      <c r="V179" s="245"/>
      <c r="W179" s="245"/>
      <c r="X179" s="239"/>
      <c r="Y179" s="239"/>
      <c r="Z179" s="239"/>
      <c r="AA179" s="239"/>
      <c r="AB179" s="239"/>
      <c r="AC179" s="245"/>
      <c r="AD179" s="252"/>
      <c r="AE179" s="252"/>
      <c r="AF179" s="252"/>
      <c r="AG179" s="252"/>
      <c r="AH179" s="252"/>
      <c r="AI179" s="252"/>
      <c r="AJ179" s="245"/>
      <c r="AK179" s="245"/>
      <c r="AL179" s="245"/>
      <c r="AM179" s="245"/>
      <c r="AN179" s="242">
        <f t="shared" si="37"/>
        <v>0</v>
      </c>
      <c r="AO179" s="245"/>
      <c r="AP179" s="245"/>
      <c r="AQ179" s="245"/>
      <c r="AR179" s="245"/>
      <c r="AS179" s="245"/>
      <c r="AT179" s="245"/>
      <c r="AU179" s="245"/>
      <c r="AV179" s="245"/>
      <c r="AW179" s="245"/>
      <c r="AX179" s="10" t="s">
        <v>348</v>
      </c>
      <c r="AY179" s="9"/>
    </row>
    <row r="180" spans="1:51" s="248" customFormat="1" ht="120" outlineLevel="2" x14ac:dyDescent="0.25">
      <c r="A180" s="318">
        <v>6.1</v>
      </c>
      <c r="B180" s="358" t="s">
        <v>361</v>
      </c>
      <c r="C180" s="318" t="s">
        <v>73</v>
      </c>
      <c r="D180" s="318"/>
      <c r="E180" s="237"/>
      <c r="F180" s="237"/>
      <c r="G180" s="245">
        <v>60</v>
      </c>
      <c r="H180" s="239"/>
      <c r="I180" s="239"/>
      <c r="J180" s="239"/>
      <c r="K180" s="237"/>
      <c r="L180" s="237"/>
      <c r="M180" s="237"/>
      <c r="N180" s="237"/>
      <c r="O180" s="240" t="s">
        <v>578</v>
      </c>
      <c r="P180" s="245"/>
      <c r="Q180" s="245"/>
      <c r="R180" s="245"/>
      <c r="S180" s="245"/>
      <c r="T180" s="242">
        <f t="shared" si="36"/>
        <v>0</v>
      </c>
      <c r="U180" s="245"/>
      <c r="V180" s="245"/>
      <c r="W180" s="245"/>
      <c r="X180" s="239">
        <v>15</v>
      </c>
      <c r="Y180" s="239">
        <v>45</v>
      </c>
      <c r="Z180" s="239"/>
      <c r="AA180" s="239"/>
      <c r="AB180" s="239"/>
      <c r="AC180" s="245"/>
      <c r="AD180" s="252"/>
      <c r="AE180" s="252"/>
      <c r="AF180" s="252"/>
      <c r="AG180" s="252"/>
      <c r="AH180" s="252"/>
      <c r="AI180" s="252"/>
      <c r="AJ180" s="245"/>
      <c r="AK180" s="245"/>
      <c r="AL180" s="245"/>
      <c r="AM180" s="245"/>
      <c r="AN180" s="242">
        <f t="shared" si="37"/>
        <v>0</v>
      </c>
      <c r="AO180" s="245"/>
      <c r="AP180" s="245"/>
      <c r="AQ180" s="245"/>
      <c r="AR180" s="239">
        <v>15</v>
      </c>
      <c r="AS180" s="239">
        <v>45</v>
      </c>
      <c r="AT180" s="245"/>
      <c r="AU180" s="245"/>
      <c r="AV180" s="245"/>
      <c r="AW180" s="245"/>
      <c r="AX180" s="10"/>
      <c r="AY180" s="9" t="s">
        <v>71</v>
      </c>
    </row>
    <row r="181" spans="1:51" s="248" customFormat="1" ht="60" outlineLevel="2" x14ac:dyDescent="0.25">
      <c r="A181" s="318">
        <v>6.2</v>
      </c>
      <c r="B181" s="358" t="s">
        <v>362</v>
      </c>
      <c r="C181" s="318" t="s">
        <v>73</v>
      </c>
      <c r="D181" s="318"/>
      <c r="E181" s="237"/>
      <c r="F181" s="237"/>
      <c r="G181" s="245">
        <v>30</v>
      </c>
      <c r="H181" s="239"/>
      <c r="I181" s="239"/>
      <c r="J181" s="239"/>
      <c r="K181" s="237"/>
      <c r="L181" s="237"/>
      <c r="M181" s="237"/>
      <c r="N181" s="237"/>
      <c r="O181" s="240" t="s">
        <v>578</v>
      </c>
      <c r="P181" s="245"/>
      <c r="Q181" s="245"/>
      <c r="R181" s="245"/>
      <c r="S181" s="245"/>
      <c r="T181" s="242">
        <f t="shared" si="36"/>
        <v>0</v>
      </c>
      <c r="U181" s="245"/>
      <c r="V181" s="245"/>
      <c r="W181" s="245"/>
      <c r="X181" s="239"/>
      <c r="Y181" s="239">
        <v>30</v>
      </c>
      <c r="Z181" s="239"/>
      <c r="AA181" s="239"/>
      <c r="AB181" s="239"/>
      <c r="AC181" s="245"/>
      <c r="AD181" s="252"/>
      <c r="AE181" s="252"/>
      <c r="AF181" s="252"/>
      <c r="AG181" s="252"/>
      <c r="AH181" s="252"/>
      <c r="AI181" s="252"/>
      <c r="AJ181" s="245"/>
      <c r="AK181" s="245"/>
      <c r="AL181" s="245"/>
      <c r="AM181" s="245"/>
      <c r="AN181" s="242">
        <f t="shared" si="37"/>
        <v>0</v>
      </c>
      <c r="AO181" s="245"/>
      <c r="AP181" s="245"/>
      <c r="AQ181" s="245"/>
      <c r="AR181" s="239"/>
      <c r="AS181" s="239">
        <v>30</v>
      </c>
      <c r="AT181" s="245"/>
      <c r="AU181" s="245"/>
      <c r="AV181" s="245"/>
      <c r="AW181" s="245"/>
      <c r="AX181" s="10"/>
      <c r="AY181" s="9" t="s">
        <v>71</v>
      </c>
    </row>
    <row r="182" spans="1:51" s="248" customFormat="1" ht="94.5" outlineLevel="2" x14ac:dyDescent="0.25">
      <c r="A182" s="318">
        <v>7</v>
      </c>
      <c r="B182" s="313" t="s">
        <v>363</v>
      </c>
      <c r="C182" s="312" t="s">
        <v>53</v>
      </c>
      <c r="D182" s="318"/>
      <c r="E182" s="237"/>
      <c r="F182" s="237"/>
      <c r="G182" s="312">
        <v>44.5</v>
      </c>
      <c r="H182" s="239"/>
      <c r="I182" s="239"/>
      <c r="J182" s="239"/>
      <c r="K182" s="237"/>
      <c r="L182" s="237"/>
      <c r="M182" s="237"/>
      <c r="N182" s="237"/>
      <c r="O182" s="240"/>
      <c r="P182" s="245"/>
      <c r="Q182" s="245"/>
      <c r="R182" s="245"/>
      <c r="S182" s="245"/>
      <c r="T182" s="242">
        <f t="shared" si="36"/>
        <v>0</v>
      </c>
      <c r="U182" s="245"/>
      <c r="V182" s="245"/>
      <c r="W182" s="245"/>
      <c r="X182" s="239"/>
      <c r="Y182" s="239"/>
      <c r="Z182" s="239"/>
      <c r="AA182" s="239"/>
      <c r="AB182" s="239"/>
      <c r="AC182" s="245"/>
      <c r="AD182" s="252"/>
      <c r="AE182" s="252"/>
      <c r="AF182" s="252"/>
      <c r="AG182" s="252"/>
      <c r="AH182" s="252"/>
      <c r="AI182" s="252"/>
      <c r="AJ182" s="245"/>
      <c r="AK182" s="245"/>
      <c r="AL182" s="245"/>
      <c r="AM182" s="245"/>
      <c r="AN182" s="242">
        <f t="shared" si="37"/>
        <v>0</v>
      </c>
      <c r="AO182" s="245"/>
      <c r="AP182" s="245"/>
      <c r="AQ182" s="245"/>
      <c r="AR182" s="245"/>
      <c r="AS182" s="245"/>
      <c r="AT182" s="245"/>
      <c r="AU182" s="245"/>
      <c r="AV182" s="245"/>
      <c r="AW182" s="245"/>
      <c r="AX182" s="10" t="s">
        <v>348</v>
      </c>
      <c r="AY182" s="9"/>
    </row>
    <row r="183" spans="1:51" s="248" customFormat="1" ht="240" outlineLevel="2" x14ac:dyDescent="0.25">
      <c r="A183" s="318">
        <v>7.1</v>
      </c>
      <c r="B183" s="363" t="s">
        <v>364</v>
      </c>
      <c r="C183" s="318" t="s">
        <v>73</v>
      </c>
      <c r="D183" s="318"/>
      <c r="E183" s="237"/>
      <c r="F183" s="237"/>
      <c r="G183" s="245">
        <v>1.5</v>
      </c>
      <c r="H183" s="239"/>
      <c r="I183" s="239"/>
      <c r="J183" s="239"/>
      <c r="K183" s="237"/>
      <c r="L183" s="237"/>
      <c r="M183" s="237"/>
      <c r="N183" s="237"/>
      <c r="O183" s="240" t="s">
        <v>579</v>
      </c>
      <c r="P183" s="245"/>
      <c r="Q183" s="245"/>
      <c r="R183" s="245"/>
      <c r="S183" s="245"/>
      <c r="T183" s="242">
        <f t="shared" si="36"/>
        <v>0</v>
      </c>
      <c r="U183" s="245"/>
      <c r="V183" s="245"/>
      <c r="W183" s="245"/>
      <c r="X183" s="239"/>
      <c r="Y183" s="239">
        <v>1.5</v>
      </c>
      <c r="Z183" s="239"/>
      <c r="AA183" s="239"/>
      <c r="AB183" s="239"/>
      <c r="AC183" s="245"/>
      <c r="AD183" s="252"/>
      <c r="AE183" s="252"/>
      <c r="AF183" s="252"/>
      <c r="AG183" s="252"/>
      <c r="AH183" s="252"/>
      <c r="AI183" s="252"/>
      <c r="AJ183" s="245"/>
      <c r="AK183" s="245"/>
      <c r="AL183" s="245"/>
      <c r="AM183" s="245"/>
      <c r="AN183" s="242">
        <f t="shared" si="37"/>
        <v>0</v>
      </c>
      <c r="AO183" s="245"/>
      <c r="AP183" s="245"/>
      <c r="AQ183" s="245"/>
      <c r="AR183" s="245"/>
      <c r="AS183" s="245">
        <v>1.5</v>
      </c>
      <c r="AT183" s="245"/>
      <c r="AU183" s="245"/>
      <c r="AV183" s="245"/>
      <c r="AW183" s="245"/>
      <c r="AX183" s="10"/>
      <c r="AY183" s="9" t="s">
        <v>71</v>
      </c>
    </row>
    <row r="184" spans="1:51" s="248" customFormat="1" ht="60" outlineLevel="2" x14ac:dyDescent="0.25">
      <c r="A184" s="318">
        <v>7.2</v>
      </c>
      <c r="B184" s="363" t="s">
        <v>365</v>
      </c>
      <c r="C184" s="318" t="s">
        <v>73</v>
      </c>
      <c r="D184" s="318"/>
      <c r="E184" s="237"/>
      <c r="F184" s="237"/>
      <c r="G184" s="245">
        <v>10</v>
      </c>
      <c r="H184" s="239"/>
      <c r="I184" s="239"/>
      <c r="J184" s="239"/>
      <c r="K184" s="237"/>
      <c r="L184" s="237"/>
      <c r="M184" s="237"/>
      <c r="N184" s="237"/>
      <c r="O184" s="240" t="s">
        <v>580</v>
      </c>
      <c r="P184" s="245"/>
      <c r="Q184" s="245"/>
      <c r="R184" s="245"/>
      <c r="S184" s="245"/>
      <c r="T184" s="242">
        <f t="shared" si="36"/>
        <v>0</v>
      </c>
      <c r="U184" s="245"/>
      <c r="V184" s="245"/>
      <c r="W184" s="245"/>
      <c r="X184" s="239"/>
      <c r="Y184" s="239">
        <v>5</v>
      </c>
      <c r="Z184" s="239">
        <v>5</v>
      </c>
      <c r="AA184" s="239"/>
      <c r="AB184" s="239"/>
      <c r="AC184" s="245"/>
      <c r="AD184" s="252"/>
      <c r="AE184" s="252"/>
      <c r="AF184" s="252"/>
      <c r="AG184" s="252"/>
      <c r="AH184" s="252"/>
      <c r="AI184" s="252"/>
      <c r="AJ184" s="245"/>
      <c r="AK184" s="245"/>
      <c r="AL184" s="245"/>
      <c r="AM184" s="245"/>
      <c r="AN184" s="242">
        <f t="shared" si="37"/>
        <v>0</v>
      </c>
      <c r="AO184" s="245"/>
      <c r="AP184" s="245"/>
      <c r="AQ184" s="245"/>
      <c r="AR184" s="245"/>
      <c r="AS184" s="239">
        <v>5</v>
      </c>
      <c r="AT184" s="239">
        <v>5</v>
      </c>
      <c r="AU184" s="245"/>
      <c r="AV184" s="245"/>
      <c r="AW184" s="245"/>
      <c r="AX184" s="10"/>
      <c r="AY184" s="9" t="s">
        <v>71</v>
      </c>
    </row>
    <row r="185" spans="1:51" s="248" customFormat="1" ht="60" outlineLevel="2" x14ac:dyDescent="0.25">
      <c r="A185" s="318">
        <v>7.3</v>
      </c>
      <c r="B185" s="363" t="s">
        <v>366</v>
      </c>
      <c r="C185" s="318" t="s">
        <v>73</v>
      </c>
      <c r="D185" s="318"/>
      <c r="E185" s="237"/>
      <c r="F185" s="237"/>
      <c r="G185" s="245">
        <v>5</v>
      </c>
      <c r="H185" s="239"/>
      <c r="I185" s="239"/>
      <c r="J185" s="239"/>
      <c r="K185" s="237"/>
      <c r="L185" s="237"/>
      <c r="M185" s="237"/>
      <c r="N185" s="237"/>
      <c r="O185" s="240" t="s">
        <v>581</v>
      </c>
      <c r="P185" s="245"/>
      <c r="Q185" s="245"/>
      <c r="R185" s="245"/>
      <c r="S185" s="245"/>
      <c r="T185" s="242">
        <f t="shared" si="36"/>
        <v>0</v>
      </c>
      <c r="U185" s="245"/>
      <c r="V185" s="245"/>
      <c r="W185" s="245"/>
      <c r="X185" s="239"/>
      <c r="Y185" s="239">
        <v>2.5</v>
      </c>
      <c r="Z185" s="239">
        <v>2.5</v>
      </c>
      <c r="AA185" s="239"/>
      <c r="AB185" s="239"/>
      <c r="AC185" s="245"/>
      <c r="AD185" s="252"/>
      <c r="AE185" s="252"/>
      <c r="AF185" s="252"/>
      <c r="AG185" s="252"/>
      <c r="AH185" s="252"/>
      <c r="AI185" s="252"/>
      <c r="AJ185" s="245"/>
      <c r="AK185" s="245"/>
      <c r="AL185" s="245"/>
      <c r="AM185" s="245"/>
      <c r="AN185" s="242">
        <f t="shared" si="37"/>
        <v>0</v>
      </c>
      <c r="AO185" s="245"/>
      <c r="AP185" s="245"/>
      <c r="AQ185" s="245"/>
      <c r="AR185" s="245"/>
      <c r="AS185" s="239">
        <v>2.5</v>
      </c>
      <c r="AT185" s="239">
        <v>2.5</v>
      </c>
      <c r="AU185" s="245"/>
      <c r="AV185" s="245"/>
      <c r="AW185" s="245"/>
      <c r="AX185" s="10"/>
      <c r="AY185" s="9" t="s">
        <v>71</v>
      </c>
    </row>
    <row r="186" spans="1:51" s="248" customFormat="1" ht="105" outlineLevel="2" x14ac:dyDescent="0.25">
      <c r="A186" s="318">
        <v>7.4</v>
      </c>
      <c r="B186" s="363" t="s">
        <v>367</v>
      </c>
      <c r="C186" s="318" t="s">
        <v>73</v>
      </c>
      <c r="D186" s="318"/>
      <c r="E186" s="237"/>
      <c r="F186" s="237"/>
      <c r="G186" s="245">
        <v>5</v>
      </c>
      <c r="H186" s="239"/>
      <c r="I186" s="239"/>
      <c r="J186" s="239"/>
      <c r="K186" s="237"/>
      <c r="L186" s="237"/>
      <c r="M186" s="237"/>
      <c r="N186" s="237"/>
      <c r="O186" s="364" t="s">
        <v>582</v>
      </c>
      <c r="P186" s="245"/>
      <c r="Q186" s="245"/>
      <c r="R186" s="245"/>
      <c r="S186" s="245"/>
      <c r="T186" s="242">
        <f t="shared" si="36"/>
        <v>0</v>
      </c>
      <c r="U186" s="245"/>
      <c r="V186" s="245"/>
      <c r="W186" s="245"/>
      <c r="X186" s="239"/>
      <c r="Y186" s="239">
        <v>5</v>
      </c>
      <c r="Z186" s="239"/>
      <c r="AA186" s="239"/>
      <c r="AB186" s="239"/>
      <c r="AC186" s="245"/>
      <c r="AD186" s="252"/>
      <c r="AE186" s="252"/>
      <c r="AF186" s="252"/>
      <c r="AG186" s="252"/>
      <c r="AH186" s="252"/>
      <c r="AI186" s="252"/>
      <c r="AJ186" s="245"/>
      <c r="AK186" s="245"/>
      <c r="AL186" s="245"/>
      <c r="AM186" s="245"/>
      <c r="AN186" s="242">
        <f t="shared" si="37"/>
        <v>0</v>
      </c>
      <c r="AO186" s="245"/>
      <c r="AP186" s="245"/>
      <c r="AQ186" s="245"/>
      <c r="AR186" s="245"/>
      <c r="AS186" s="245">
        <v>5</v>
      </c>
      <c r="AT186" s="245"/>
      <c r="AU186" s="245"/>
      <c r="AV186" s="245"/>
      <c r="AW186" s="245"/>
      <c r="AX186" s="10"/>
      <c r="AY186" s="9" t="s">
        <v>71</v>
      </c>
    </row>
    <row r="187" spans="1:51" s="248" customFormat="1" ht="60" outlineLevel="2" x14ac:dyDescent="0.25">
      <c r="A187" s="318">
        <v>7.5</v>
      </c>
      <c r="B187" s="363" t="s">
        <v>368</v>
      </c>
      <c r="C187" s="318" t="s">
        <v>73</v>
      </c>
      <c r="D187" s="318"/>
      <c r="E187" s="237"/>
      <c r="F187" s="237"/>
      <c r="G187" s="245">
        <v>5</v>
      </c>
      <c r="H187" s="239"/>
      <c r="I187" s="239"/>
      <c r="J187" s="239"/>
      <c r="K187" s="237"/>
      <c r="L187" s="237"/>
      <c r="M187" s="237"/>
      <c r="N187" s="237"/>
      <c r="O187" s="240" t="s">
        <v>583</v>
      </c>
      <c r="P187" s="245"/>
      <c r="Q187" s="245"/>
      <c r="R187" s="245"/>
      <c r="S187" s="245"/>
      <c r="T187" s="242">
        <f t="shared" si="36"/>
        <v>0</v>
      </c>
      <c r="U187" s="245"/>
      <c r="V187" s="245"/>
      <c r="W187" s="245"/>
      <c r="X187" s="239"/>
      <c r="Y187" s="239">
        <v>5</v>
      </c>
      <c r="Z187" s="239"/>
      <c r="AA187" s="239"/>
      <c r="AB187" s="239"/>
      <c r="AC187" s="245"/>
      <c r="AD187" s="252"/>
      <c r="AE187" s="252"/>
      <c r="AF187" s="252"/>
      <c r="AG187" s="252"/>
      <c r="AH187" s="252"/>
      <c r="AI187" s="252"/>
      <c r="AJ187" s="245"/>
      <c r="AK187" s="245"/>
      <c r="AL187" s="245"/>
      <c r="AM187" s="245"/>
      <c r="AN187" s="242">
        <f t="shared" si="37"/>
        <v>0</v>
      </c>
      <c r="AO187" s="245"/>
      <c r="AP187" s="245"/>
      <c r="AQ187" s="245"/>
      <c r="AR187" s="245"/>
      <c r="AS187" s="245">
        <v>5</v>
      </c>
      <c r="AT187" s="245"/>
      <c r="AU187" s="245"/>
      <c r="AV187" s="245"/>
      <c r="AW187" s="245"/>
      <c r="AX187" s="10"/>
      <c r="AY187" s="9" t="s">
        <v>71</v>
      </c>
    </row>
    <row r="188" spans="1:51" s="248" customFormat="1" ht="60" outlineLevel="2" x14ac:dyDescent="0.25">
      <c r="A188" s="318">
        <v>7.6</v>
      </c>
      <c r="B188" s="363" t="s">
        <v>369</v>
      </c>
      <c r="C188" s="318" t="s">
        <v>73</v>
      </c>
      <c r="D188" s="318"/>
      <c r="E188" s="237"/>
      <c r="F188" s="237"/>
      <c r="G188" s="245">
        <v>3</v>
      </c>
      <c r="H188" s="239"/>
      <c r="I188" s="239"/>
      <c r="J188" s="239"/>
      <c r="K188" s="237"/>
      <c r="L188" s="237"/>
      <c r="M188" s="237"/>
      <c r="N188" s="237"/>
      <c r="O188" s="240" t="s">
        <v>584</v>
      </c>
      <c r="P188" s="245"/>
      <c r="Q188" s="245"/>
      <c r="R188" s="245"/>
      <c r="S188" s="245"/>
      <c r="T188" s="242">
        <f t="shared" si="36"/>
        <v>0</v>
      </c>
      <c r="U188" s="245"/>
      <c r="V188" s="245"/>
      <c r="W188" s="245"/>
      <c r="X188" s="239"/>
      <c r="Y188" s="239">
        <v>3</v>
      </c>
      <c r="Z188" s="239"/>
      <c r="AA188" s="239"/>
      <c r="AB188" s="239"/>
      <c r="AC188" s="245"/>
      <c r="AD188" s="252"/>
      <c r="AE188" s="252"/>
      <c r="AF188" s="252"/>
      <c r="AG188" s="252"/>
      <c r="AH188" s="252"/>
      <c r="AI188" s="252"/>
      <c r="AJ188" s="245"/>
      <c r="AK188" s="245"/>
      <c r="AL188" s="245"/>
      <c r="AM188" s="245"/>
      <c r="AN188" s="242">
        <f t="shared" si="37"/>
        <v>0</v>
      </c>
      <c r="AO188" s="245"/>
      <c r="AP188" s="245"/>
      <c r="AQ188" s="245"/>
      <c r="AR188" s="245"/>
      <c r="AS188" s="245">
        <v>3</v>
      </c>
      <c r="AT188" s="245"/>
      <c r="AU188" s="245"/>
      <c r="AV188" s="245"/>
      <c r="AW188" s="245"/>
      <c r="AX188" s="10"/>
      <c r="AY188" s="9" t="s">
        <v>71</v>
      </c>
    </row>
    <row r="189" spans="1:51" s="248" customFormat="1" ht="60" outlineLevel="2" x14ac:dyDescent="0.25">
      <c r="A189" s="318">
        <v>7.7</v>
      </c>
      <c r="B189" s="363" t="s">
        <v>370</v>
      </c>
      <c r="C189" s="318" t="s">
        <v>73</v>
      </c>
      <c r="D189" s="318"/>
      <c r="E189" s="237"/>
      <c r="F189" s="237"/>
      <c r="G189" s="245">
        <v>10</v>
      </c>
      <c r="H189" s="239"/>
      <c r="I189" s="239"/>
      <c r="J189" s="239"/>
      <c r="K189" s="237"/>
      <c r="L189" s="237"/>
      <c r="M189" s="237"/>
      <c r="N189" s="237"/>
      <c r="O189" s="240" t="s">
        <v>585</v>
      </c>
      <c r="P189" s="245"/>
      <c r="Q189" s="245"/>
      <c r="R189" s="245"/>
      <c r="S189" s="245"/>
      <c r="T189" s="242">
        <f t="shared" si="36"/>
        <v>0</v>
      </c>
      <c r="U189" s="245"/>
      <c r="V189" s="245"/>
      <c r="W189" s="245"/>
      <c r="X189" s="239"/>
      <c r="Y189" s="239"/>
      <c r="Z189" s="239">
        <v>10</v>
      </c>
      <c r="AA189" s="239"/>
      <c r="AB189" s="239"/>
      <c r="AC189" s="245"/>
      <c r="AD189" s="252"/>
      <c r="AE189" s="252"/>
      <c r="AF189" s="252"/>
      <c r="AG189" s="252"/>
      <c r="AH189" s="252"/>
      <c r="AI189" s="252"/>
      <c r="AJ189" s="245"/>
      <c r="AK189" s="245"/>
      <c r="AL189" s="245"/>
      <c r="AM189" s="245"/>
      <c r="AN189" s="242">
        <f t="shared" si="37"/>
        <v>0</v>
      </c>
      <c r="AO189" s="245"/>
      <c r="AP189" s="245"/>
      <c r="AQ189" s="245"/>
      <c r="AR189" s="245"/>
      <c r="AS189" s="245"/>
      <c r="AT189" s="245">
        <v>10</v>
      </c>
      <c r="AU189" s="245"/>
      <c r="AV189" s="245"/>
      <c r="AW189" s="245"/>
      <c r="AX189" s="10"/>
      <c r="AY189" s="9" t="s">
        <v>71</v>
      </c>
    </row>
    <row r="190" spans="1:51" s="248" customFormat="1" ht="75" outlineLevel="2" x14ac:dyDescent="0.25">
      <c r="A190" s="318">
        <v>7.8</v>
      </c>
      <c r="B190" s="363" t="s">
        <v>573</v>
      </c>
      <c r="C190" s="318" t="s">
        <v>73</v>
      </c>
      <c r="D190" s="318"/>
      <c r="E190" s="237"/>
      <c r="F190" s="237"/>
      <c r="G190" s="245">
        <v>5</v>
      </c>
      <c r="H190" s="239"/>
      <c r="I190" s="239"/>
      <c r="J190" s="239"/>
      <c r="K190" s="237"/>
      <c r="L190" s="237"/>
      <c r="M190" s="237"/>
      <c r="N190" s="237"/>
      <c r="O190" s="240" t="s">
        <v>586</v>
      </c>
      <c r="P190" s="245"/>
      <c r="Q190" s="245"/>
      <c r="R190" s="245"/>
      <c r="S190" s="245"/>
      <c r="T190" s="242">
        <f t="shared" si="36"/>
        <v>0</v>
      </c>
      <c r="U190" s="245"/>
      <c r="V190" s="245"/>
      <c r="W190" s="245"/>
      <c r="X190" s="239"/>
      <c r="Y190" s="239">
        <v>2.5</v>
      </c>
      <c r="Z190" s="239">
        <v>2.5</v>
      </c>
      <c r="AA190" s="239"/>
      <c r="AB190" s="239"/>
      <c r="AC190" s="245"/>
      <c r="AD190" s="252"/>
      <c r="AE190" s="252"/>
      <c r="AF190" s="252"/>
      <c r="AG190" s="252"/>
      <c r="AH190" s="252"/>
      <c r="AI190" s="252"/>
      <c r="AJ190" s="245"/>
      <c r="AK190" s="245"/>
      <c r="AL190" s="245"/>
      <c r="AM190" s="245"/>
      <c r="AN190" s="242">
        <f t="shared" si="37"/>
        <v>0</v>
      </c>
      <c r="AO190" s="245"/>
      <c r="AP190" s="245"/>
      <c r="AQ190" s="245"/>
      <c r="AR190" s="245"/>
      <c r="AS190" s="245">
        <v>2.5</v>
      </c>
      <c r="AT190" s="245">
        <v>2.5</v>
      </c>
      <c r="AU190" s="245"/>
      <c r="AV190" s="245"/>
      <c r="AW190" s="245"/>
      <c r="AX190" s="10"/>
      <c r="AY190" s="9" t="s">
        <v>71</v>
      </c>
    </row>
    <row r="191" spans="1:51" s="248" customFormat="1" ht="126" outlineLevel="2" x14ac:dyDescent="0.25">
      <c r="A191" s="312">
        <v>8</v>
      </c>
      <c r="B191" s="313" t="s">
        <v>371</v>
      </c>
      <c r="C191" s="312" t="s">
        <v>53</v>
      </c>
      <c r="D191" s="318"/>
      <c r="E191" s="237"/>
      <c r="F191" s="237"/>
      <c r="G191" s="312">
        <v>50</v>
      </c>
      <c r="H191" s="239"/>
      <c r="I191" s="239"/>
      <c r="J191" s="239"/>
      <c r="K191" s="237"/>
      <c r="L191" s="237"/>
      <c r="M191" s="237"/>
      <c r="N191" s="237"/>
      <c r="O191" s="240"/>
      <c r="P191" s="245"/>
      <c r="Q191" s="245"/>
      <c r="R191" s="245"/>
      <c r="S191" s="245"/>
      <c r="T191" s="242">
        <f t="shared" si="36"/>
        <v>0</v>
      </c>
      <c r="U191" s="245"/>
      <c r="V191" s="245"/>
      <c r="W191" s="245"/>
      <c r="X191" s="239"/>
      <c r="Y191" s="239"/>
      <c r="Z191" s="239"/>
      <c r="AA191" s="239"/>
      <c r="AB191" s="239"/>
      <c r="AC191" s="245"/>
      <c r="AD191" s="252"/>
      <c r="AE191" s="252"/>
      <c r="AF191" s="252"/>
      <c r="AG191" s="252"/>
      <c r="AH191" s="252"/>
      <c r="AI191" s="252"/>
      <c r="AJ191" s="245"/>
      <c r="AK191" s="245"/>
      <c r="AL191" s="245"/>
      <c r="AM191" s="245"/>
      <c r="AN191" s="242">
        <f t="shared" si="37"/>
        <v>0</v>
      </c>
      <c r="AO191" s="245"/>
      <c r="AP191" s="245"/>
      <c r="AQ191" s="245"/>
      <c r="AR191" s="245"/>
      <c r="AS191" s="245"/>
      <c r="AT191" s="245"/>
      <c r="AU191" s="245"/>
      <c r="AV191" s="245"/>
      <c r="AW191" s="245"/>
      <c r="AX191" s="10" t="s">
        <v>348</v>
      </c>
      <c r="AY191" s="9"/>
    </row>
    <row r="192" spans="1:51" s="248" customFormat="1" ht="94.5" outlineLevel="2" x14ac:dyDescent="0.25">
      <c r="A192" s="318">
        <v>8.1</v>
      </c>
      <c r="B192" s="363" t="s">
        <v>372</v>
      </c>
      <c r="C192" s="318" t="s">
        <v>73</v>
      </c>
      <c r="D192" s="318"/>
      <c r="E192" s="237"/>
      <c r="F192" s="237"/>
      <c r="G192" s="245">
        <v>12</v>
      </c>
      <c r="H192" s="239"/>
      <c r="I192" s="239"/>
      <c r="J192" s="239"/>
      <c r="K192" s="237"/>
      <c r="L192" s="237"/>
      <c r="M192" s="237"/>
      <c r="N192" s="237"/>
      <c r="O192" s="240"/>
      <c r="P192" s="245"/>
      <c r="Q192" s="245"/>
      <c r="R192" s="245"/>
      <c r="S192" s="245"/>
      <c r="T192" s="242">
        <f t="shared" si="36"/>
        <v>0</v>
      </c>
      <c r="U192" s="245"/>
      <c r="V192" s="245"/>
      <c r="W192" s="245"/>
      <c r="X192" s="239"/>
      <c r="Y192" s="239"/>
      <c r="Z192" s="239">
        <v>12</v>
      </c>
      <c r="AA192" s="239"/>
      <c r="AB192" s="239"/>
      <c r="AC192" s="245"/>
      <c r="AD192" s="252"/>
      <c r="AE192" s="252"/>
      <c r="AF192" s="252"/>
      <c r="AG192" s="252"/>
      <c r="AH192" s="252"/>
      <c r="AI192" s="252"/>
      <c r="AJ192" s="245"/>
      <c r="AK192" s="245"/>
      <c r="AL192" s="245"/>
      <c r="AM192" s="245"/>
      <c r="AN192" s="242">
        <f t="shared" si="37"/>
        <v>0</v>
      </c>
      <c r="AO192" s="245"/>
      <c r="AP192" s="245"/>
      <c r="AQ192" s="245"/>
      <c r="AR192" s="245"/>
      <c r="AS192" s="245"/>
      <c r="AT192" s="245">
        <v>12</v>
      </c>
      <c r="AU192" s="245"/>
      <c r="AV192" s="245"/>
      <c r="AW192" s="245"/>
      <c r="AX192" s="10"/>
      <c r="AY192" s="9" t="s">
        <v>71</v>
      </c>
    </row>
    <row r="193" spans="1:51" s="248" customFormat="1" ht="94.5" outlineLevel="2" x14ac:dyDescent="0.25">
      <c r="A193" s="318">
        <v>8.1999999999999993</v>
      </c>
      <c r="B193" s="363" t="s">
        <v>373</v>
      </c>
      <c r="C193" s="318" t="s">
        <v>73</v>
      </c>
      <c r="D193" s="318"/>
      <c r="E193" s="237"/>
      <c r="F193" s="237"/>
      <c r="G193" s="245">
        <v>8</v>
      </c>
      <c r="H193" s="239"/>
      <c r="I193" s="239"/>
      <c r="J193" s="239"/>
      <c r="K193" s="237"/>
      <c r="L193" s="237"/>
      <c r="M193" s="237"/>
      <c r="N193" s="237"/>
      <c r="O193" s="240"/>
      <c r="P193" s="245"/>
      <c r="Q193" s="245"/>
      <c r="R193" s="245"/>
      <c r="S193" s="245"/>
      <c r="T193" s="242">
        <f t="shared" si="36"/>
        <v>0</v>
      </c>
      <c r="U193" s="245"/>
      <c r="V193" s="245"/>
      <c r="W193" s="245"/>
      <c r="X193" s="239"/>
      <c r="Y193" s="239"/>
      <c r="Z193" s="239">
        <v>4</v>
      </c>
      <c r="AA193" s="239">
        <v>4</v>
      </c>
      <c r="AB193" s="239"/>
      <c r="AC193" s="245"/>
      <c r="AD193" s="252"/>
      <c r="AE193" s="252"/>
      <c r="AF193" s="252"/>
      <c r="AG193" s="252"/>
      <c r="AH193" s="252"/>
      <c r="AI193" s="252"/>
      <c r="AJ193" s="245"/>
      <c r="AK193" s="245"/>
      <c r="AL193" s="245"/>
      <c r="AM193" s="245"/>
      <c r="AN193" s="242">
        <f t="shared" si="37"/>
        <v>0</v>
      </c>
      <c r="AO193" s="245"/>
      <c r="AP193" s="245"/>
      <c r="AQ193" s="245"/>
      <c r="AR193" s="245"/>
      <c r="AS193" s="245"/>
      <c r="AT193" s="245">
        <v>4</v>
      </c>
      <c r="AU193" s="245">
        <v>4</v>
      </c>
      <c r="AV193" s="245"/>
      <c r="AW193" s="245"/>
      <c r="AX193" s="10"/>
      <c r="AY193" s="9" t="s">
        <v>71</v>
      </c>
    </row>
    <row r="194" spans="1:51" s="248" customFormat="1" ht="31.5" outlineLevel="2" x14ac:dyDescent="0.25">
      <c r="A194" s="318">
        <v>8.3000000000000007</v>
      </c>
      <c r="B194" s="363" t="s">
        <v>374</v>
      </c>
      <c r="C194" s="318" t="s">
        <v>73</v>
      </c>
      <c r="D194" s="318"/>
      <c r="E194" s="237"/>
      <c r="F194" s="237"/>
      <c r="G194" s="245">
        <v>20</v>
      </c>
      <c r="H194" s="239"/>
      <c r="I194" s="239"/>
      <c r="J194" s="239"/>
      <c r="K194" s="237"/>
      <c r="L194" s="237"/>
      <c r="M194" s="237"/>
      <c r="N194" s="237"/>
      <c r="O194" s="240"/>
      <c r="P194" s="245"/>
      <c r="Q194" s="245"/>
      <c r="R194" s="245"/>
      <c r="S194" s="245"/>
      <c r="T194" s="242">
        <f t="shared" si="36"/>
        <v>0</v>
      </c>
      <c r="U194" s="245"/>
      <c r="V194" s="245"/>
      <c r="W194" s="245"/>
      <c r="X194" s="239"/>
      <c r="Y194" s="239"/>
      <c r="Z194" s="239">
        <v>20</v>
      </c>
      <c r="AA194" s="239"/>
      <c r="AB194" s="239"/>
      <c r="AC194" s="245"/>
      <c r="AD194" s="252"/>
      <c r="AE194" s="252"/>
      <c r="AF194" s="252"/>
      <c r="AG194" s="252"/>
      <c r="AH194" s="252"/>
      <c r="AI194" s="252"/>
      <c r="AJ194" s="245"/>
      <c r="AK194" s="245"/>
      <c r="AL194" s="245"/>
      <c r="AM194" s="245"/>
      <c r="AN194" s="242">
        <f t="shared" si="37"/>
        <v>0</v>
      </c>
      <c r="AO194" s="245"/>
      <c r="AP194" s="245"/>
      <c r="AQ194" s="245"/>
      <c r="AR194" s="245"/>
      <c r="AS194" s="245"/>
      <c r="AT194" s="245">
        <v>20</v>
      </c>
      <c r="AU194" s="245"/>
      <c r="AV194" s="245"/>
      <c r="AW194" s="245"/>
      <c r="AX194" s="10"/>
      <c r="AY194" s="9" t="s">
        <v>71</v>
      </c>
    </row>
    <row r="195" spans="1:51" s="248" customFormat="1" ht="31.5" outlineLevel="2" x14ac:dyDescent="0.25">
      <c r="A195" s="318">
        <v>8.4</v>
      </c>
      <c r="B195" s="363" t="s">
        <v>375</v>
      </c>
      <c r="C195" s="318" t="s">
        <v>73</v>
      </c>
      <c r="D195" s="318"/>
      <c r="E195" s="237"/>
      <c r="F195" s="237"/>
      <c r="G195" s="245">
        <v>3</v>
      </c>
      <c r="H195" s="239"/>
      <c r="I195" s="239"/>
      <c r="J195" s="239"/>
      <c r="K195" s="237"/>
      <c r="L195" s="237"/>
      <c r="M195" s="237"/>
      <c r="N195" s="237"/>
      <c r="O195" s="240"/>
      <c r="P195" s="245"/>
      <c r="Q195" s="245"/>
      <c r="R195" s="245"/>
      <c r="S195" s="245"/>
      <c r="T195" s="242">
        <f t="shared" si="36"/>
        <v>0</v>
      </c>
      <c r="U195" s="245"/>
      <c r="V195" s="245"/>
      <c r="W195" s="245"/>
      <c r="X195" s="239"/>
      <c r="Y195" s="239">
        <v>3</v>
      </c>
      <c r="Z195" s="239"/>
      <c r="AA195" s="239"/>
      <c r="AB195" s="239"/>
      <c r="AC195" s="245"/>
      <c r="AD195" s="252"/>
      <c r="AE195" s="252"/>
      <c r="AF195" s="252"/>
      <c r="AG195" s="252"/>
      <c r="AH195" s="252"/>
      <c r="AI195" s="252"/>
      <c r="AJ195" s="245"/>
      <c r="AK195" s="245"/>
      <c r="AL195" s="245"/>
      <c r="AM195" s="245"/>
      <c r="AN195" s="242">
        <f t="shared" si="37"/>
        <v>0</v>
      </c>
      <c r="AO195" s="245"/>
      <c r="AP195" s="245"/>
      <c r="AQ195" s="245"/>
      <c r="AR195" s="245"/>
      <c r="AS195" s="245">
        <v>3</v>
      </c>
      <c r="AT195" s="245"/>
      <c r="AU195" s="245"/>
      <c r="AV195" s="245"/>
      <c r="AW195" s="245"/>
      <c r="AX195" s="10"/>
      <c r="AY195" s="9" t="s">
        <v>71</v>
      </c>
    </row>
    <row r="196" spans="1:51" s="248" customFormat="1" ht="36" outlineLevel="2" x14ac:dyDescent="0.25">
      <c r="A196" s="318">
        <v>8.5</v>
      </c>
      <c r="B196" s="365" t="s">
        <v>376</v>
      </c>
      <c r="C196" s="318" t="s">
        <v>73</v>
      </c>
      <c r="D196" s="318"/>
      <c r="E196" s="237"/>
      <c r="F196" s="237"/>
      <c r="G196" s="245">
        <v>7</v>
      </c>
      <c r="H196" s="239"/>
      <c r="I196" s="239"/>
      <c r="J196" s="239"/>
      <c r="K196" s="237"/>
      <c r="L196" s="237"/>
      <c r="M196" s="237"/>
      <c r="N196" s="237"/>
      <c r="O196" s="240"/>
      <c r="P196" s="245"/>
      <c r="Q196" s="245"/>
      <c r="R196" s="245"/>
      <c r="S196" s="245"/>
      <c r="T196" s="242">
        <f t="shared" si="36"/>
        <v>0</v>
      </c>
      <c r="U196" s="245"/>
      <c r="V196" s="245"/>
      <c r="W196" s="245"/>
      <c r="X196" s="239"/>
      <c r="Y196" s="239">
        <v>7</v>
      </c>
      <c r="Z196" s="239"/>
      <c r="AA196" s="239"/>
      <c r="AB196" s="239"/>
      <c r="AC196" s="245"/>
      <c r="AD196" s="252"/>
      <c r="AE196" s="252"/>
      <c r="AF196" s="252"/>
      <c r="AG196" s="252"/>
      <c r="AH196" s="252"/>
      <c r="AI196" s="252"/>
      <c r="AJ196" s="245"/>
      <c r="AK196" s="245"/>
      <c r="AL196" s="245"/>
      <c r="AM196" s="245"/>
      <c r="AN196" s="242">
        <f t="shared" si="37"/>
        <v>0</v>
      </c>
      <c r="AO196" s="245"/>
      <c r="AP196" s="245"/>
      <c r="AQ196" s="245"/>
      <c r="AR196" s="245"/>
      <c r="AS196" s="245">
        <v>7</v>
      </c>
      <c r="AT196" s="245"/>
      <c r="AU196" s="245"/>
      <c r="AV196" s="245"/>
      <c r="AW196" s="245"/>
      <c r="AX196" s="10"/>
      <c r="AY196" s="9" t="s">
        <v>71</v>
      </c>
    </row>
    <row r="197" spans="1:51" s="248" customFormat="1" ht="47.25" outlineLevel="2" x14ac:dyDescent="0.25">
      <c r="A197" s="312">
        <v>9</v>
      </c>
      <c r="B197" s="313" t="s">
        <v>377</v>
      </c>
      <c r="C197" s="312" t="s">
        <v>53</v>
      </c>
      <c r="D197" s="312"/>
      <c r="E197" s="314"/>
      <c r="F197" s="314"/>
      <c r="G197" s="315">
        <v>65</v>
      </c>
      <c r="H197" s="316"/>
      <c r="I197" s="239"/>
      <c r="J197" s="239"/>
      <c r="K197" s="237"/>
      <c r="L197" s="237"/>
      <c r="M197" s="237"/>
      <c r="N197" s="237"/>
      <c r="O197" s="240"/>
      <c r="P197" s="242"/>
      <c r="Q197" s="242"/>
      <c r="R197" s="242"/>
      <c r="S197" s="242"/>
      <c r="T197" s="242">
        <f t="shared" si="36"/>
        <v>0</v>
      </c>
      <c r="U197" s="242"/>
      <c r="V197" s="242"/>
      <c r="W197" s="242"/>
      <c r="X197" s="239"/>
      <c r="Y197" s="239"/>
      <c r="Z197" s="239"/>
      <c r="AA197" s="239"/>
      <c r="AB197" s="239"/>
      <c r="AC197" s="245"/>
      <c r="AD197" s="252"/>
      <c r="AE197" s="252"/>
      <c r="AF197" s="252"/>
      <c r="AG197" s="252"/>
      <c r="AH197" s="252"/>
      <c r="AI197" s="252"/>
      <c r="AJ197" s="242"/>
      <c r="AK197" s="242"/>
      <c r="AL197" s="242"/>
      <c r="AM197" s="242"/>
      <c r="AN197" s="242">
        <f t="shared" si="37"/>
        <v>0</v>
      </c>
      <c r="AO197" s="242"/>
      <c r="AP197" s="242"/>
      <c r="AQ197" s="242"/>
      <c r="AR197" s="245"/>
      <c r="AS197" s="245"/>
      <c r="AT197" s="245"/>
      <c r="AU197" s="245"/>
      <c r="AV197" s="245"/>
      <c r="AW197" s="242"/>
      <c r="AX197" s="10" t="s">
        <v>348</v>
      </c>
      <c r="AY197" s="13"/>
    </row>
    <row r="198" spans="1:51" s="248" customFormat="1" ht="31.5" outlineLevel="2" x14ac:dyDescent="0.25">
      <c r="A198" s="233">
        <v>9.1</v>
      </c>
      <c r="B198" s="367" t="s">
        <v>378</v>
      </c>
      <c r="C198" s="318" t="s">
        <v>73</v>
      </c>
      <c r="D198" s="233"/>
      <c r="E198" s="236"/>
      <c r="F198" s="237"/>
      <c r="G198" s="368">
        <v>22</v>
      </c>
      <c r="H198" s="300"/>
      <c r="I198" s="239"/>
      <c r="J198" s="239"/>
      <c r="K198" s="237"/>
      <c r="L198" s="237"/>
      <c r="M198" s="237"/>
      <c r="N198" s="237"/>
      <c r="O198" s="240"/>
      <c r="P198" s="245"/>
      <c r="Q198" s="245"/>
      <c r="R198" s="245"/>
      <c r="S198" s="245"/>
      <c r="T198" s="242">
        <f t="shared" si="36"/>
        <v>0</v>
      </c>
      <c r="U198" s="245"/>
      <c r="V198" s="245"/>
      <c r="W198" s="245"/>
      <c r="X198" s="239"/>
      <c r="Y198" s="239"/>
      <c r="Z198" s="239">
        <v>22</v>
      </c>
      <c r="AA198" s="239"/>
      <c r="AB198" s="239"/>
      <c r="AC198" s="245"/>
      <c r="AD198" s="252"/>
      <c r="AE198" s="252"/>
      <c r="AF198" s="252"/>
      <c r="AG198" s="252"/>
      <c r="AH198" s="252"/>
      <c r="AI198" s="252"/>
      <c r="AJ198" s="245"/>
      <c r="AK198" s="245"/>
      <c r="AL198" s="245"/>
      <c r="AM198" s="245"/>
      <c r="AN198" s="242">
        <f t="shared" si="37"/>
        <v>0</v>
      </c>
      <c r="AO198" s="245"/>
      <c r="AP198" s="245"/>
      <c r="AQ198" s="245"/>
      <c r="AR198" s="245"/>
      <c r="AS198" s="245"/>
      <c r="AT198" s="239">
        <v>22</v>
      </c>
      <c r="AU198" s="239"/>
      <c r="AV198" s="245"/>
      <c r="AW198" s="245"/>
      <c r="AX198" s="76"/>
      <c r="AY198" s="9" t="s">
        <v>71</v>
      </c>
    </row>
    <row r="199" spans="1:51" s="248" customFormat="1" ht="47.25" outlineLevel="2" x14ac:dyDescent="0.25">
      <c r="A199" s="233">
        <v>9.1999999999999993</v>
      </c>
      <c r="B199" s="367" t="s">
        <v>379</v>
      </c>
      <c r="C199" s="318" t="s">
        <v>73</v>
      </c>
      <c r="D199" s="233"/>
      <c r="E199" s="236"/>
      <c r="F199" s="237"/>
      <c r="G199" s="368">
        <v>23</v>
      </c>
      <c r="H199" s="300"/>
      <c r="I199" s="239"/>
      <c r="J199" s="239"/>
      <c r="K199" s="237"/>
      <c r="L199" s="237"/>
      <c r="M199" s="237"/>
      <c r="N199" s="237"/>
      <c r="O199" s="240"/>
      <c r="P199" s="245"/>
      <c r="Q199" s="245"/>
      <c r="R199" s="245"/>
      <c r="S199" s="245"/>
      <c r="T199" s="242">
        <f t="shared" si="36"/>
        <v>0</v>
      </c>
      <c r="U199" s="245"/>
      <c r="V199" s="245"/>
      <c r="W199" s="245"/>
      <c r="X199" s="239"/>
      <c r="Y199" s="239"/>
      <c r="Z199" s="239">
        <v>23</v>
      </c>
      <c r="AA199" s="239"/>
      <c r="AB199" s="239"/>
      <c r="AC199" s="245"/>
      <c r="AD199" s="252"/>
      <c r="AE199" s="252"/>
      <c r="AF199" s="252"/>
      <c r="AG199" s="252"/>
      <c r="AH199" s="252"/>
      <c r="AI199" s="252"/>
      <c r="AJ199" s="245"/>
      <c r="AK199" s="245"/>
      <c r="AL199" s="245"/>
      <c r="AM199" s="245"/>
      <c r="AN199" s="242">
        <f t="shared" si="37"/>
        <v>0</v>
      </c>
      <c r="AO199" s="245"/>
      <c r="AP199" s="245"/>
      <c r="AQ199" s="245"/>
      <c r="AR199" s="245"/>
      <c r="AS199" s="245"/>
      <c r="AT199" s="239">
        <v>23</v>
      </c>
      <c r="AU199" s="239"/>
      <c r="AV199" s="245"/>
      <c r="AW199" s="245"/>
      <c r="AX199" s="76"/>
      <c r="AY199" s="9" t="s">
        <v>71</v>
      </c>
    </row>
    <row r="200" spans="1:51" s="248" customFormat="1" ht="47.25" outlineLevel="2" x14ac:dyDescent="0.25">
      <c r="A200" s="233">
        <v>9.3000000000000007</v>
      </c>
      <c r="B200" s="367" t="s">
        <v>380</v>
      </c>
      <c r="C200" s="318" t="s">
        <v>73</v>
      </c>
      <c r="D200" s="233"/>
      <c r="E200" s="236"/>
      <c r="F200" s="237"/>
      <c r="G200" s="368">
        <v>20</v>
      </c>
      <c r="H200" s="300"/>
      <c r="I200" s="239"/>
      <c r="J200" s="239"/>
      <c r="K200" s="237"/>
      <c r="L200" s="237"/>
      <c r="M200" s="237"/>
      <c r="N200" s="237"/>
      <c r="O200" s="240"/>
      <c r="P200" s="245"/>
      <c r="Q200" s="245"/>
      <c r="R200" s="245"/>
      <c r="S200" s="245"/>
      <c r="T200" s="242">
        <f t="shared" si="36"/>
        <v>0</v>
      </c>
      <c r="U200" s="245"/>
      <c r="V200" s="245"/>
      <c r="W200" s="245"/>
      <c r="X200" s="239"/>
      <c r="Y200" s="239"/>
      <c r="Z200" s="239">
        <v>10</v>
      </c>
      <c r="AA200" s="239">
        <v>10</v>
      </c>
      <c r="AB200" s="239"/>
      <c r="AC200" s="245"/>
      <c r="AD200" s="252"/>
      <c r="AE200" s="252"/>
      <c r="AF200" s="252"/>
      <c r="AG200" s="252"/>
      <c r="AH200" s="252"/>
      <c r="AI200" s="252"/>
      <c r="AJ200" s="245"/>
      <c r="AK200" s="245"/>
      <c r="AL200" s="245"/>
      <c r="AM200" s="245"/>
      <c r="AN200" s="242">
        <f t="shared" si="37"/>
        <v>0</v>
      </c>
      <c r="AO200" s="245"/>
      <c r="AP200" s="245"/>
      <c r="AQ200" s="245"/>
      <c r="AR200" s="245"/>
      <c r="AS200" s="245"/>
      <c r="AT200" s="239">
        <v>10</v>
      </c>
      <c r="AU200" s="239">
        <v>10</v>
      </c>
      <c r="AV200" s="245"/>
      <c r="AW200" s="245"/>
      <c r="AX200" s="76"/>
      <c r="AY200" s="9" t="s">
        <v>71</v>
      </c>
    </row>
    <row r="201" spans="1:51" s="248" customFormat="1" ht="47.25" outlineLevel="2" x14ac:dyDescent="0.25">
      <c r="A201" s="312">
        <v>10</v>
      </c>
      <c r="B201" s="313" t="s">
        <v>381</v>
      </c>
      <c r="C201" s="312" t="s">
        <v>53</v>
      </c>
      <c r="D201" s="233"/>
      <c r="E201" s="236"/>
      <c r="F201" s="237"/>
      <c r="G201" s="315">
        <v>45</v>
      </c>
      <c r="H201" s="300"/>
      <c r="I201" s="239"/>
      <c r="J201" s="239"/>
      <c r="K201" s="237"/>
      <c r="L201" s="237"/>
      <c r="M201" s="237"/>
      <c r="N201" s="237"/>
      <c r="O201" s="240"/>
      <c r="P201" s="245"/>
      <c r="Q201" s="245"/>
      <c r="R201" s="245"/>
      <c r="S201" s="245"/>
      <c r="T201" s="242">
        <f t="shared" si="36"/>
        <v>0</v>
      </c>
      <c r="U201" s="245"/>
      <c r="V201" s="245"/>
      <c r="W201" s="245"/>
      <c r="X201" s="239"/>
      <c r="Y201" s="239"/>
      <c r="Z201" s="239"/>
      <c r="AA201" s="239"/>
      <c r="AB201" s="239"/>
      <c r="AC201" s="245"/>
      <c r="AD201" s="252"/>
      <c r="AE201" s="252"/>
      <c r="AF201" s="252"/>
      <c r="AG201" s="252"/>
      <c r="AH201" s="252"/>
      <c r="AI201" s="252"/>
      <c r="AJ201" s="245"/>
      <c r="AK201" s="245"/>
      <c r="AL201" s="245"/>
      <c r="AM201" s="245"/>
      <c r="AN201" s="242">
        <f t="shared" si="37"/>
        <v>0</v>
      </c>
      <c r="AO201" s="245"/>
      <c r="AP201" s="245"/>
      <c r="AQ201" s="245"/>
      <c r="AR201" s="245"/>
      <c r="AS201" s="245"/>
      <c r="AT201" s="245"/>
      <c r="AU201" s="245"/>
      <c r="AV201" s="245"/>
      <c r="AW201" s="245"/>
      <c r="AX201" s="10" t="s">
        <v>348</v>
      </c>
      <c r="AY201" s="207"/>
    </row>
    <row r="202" spans="1:51" s="248" customFormat="1" ht="36" customHeight="1" outlineLevel="2" x14ac:dyDescent="0.25">
      <c r="A202" s="233">
        <v>10.1</v>
      </c>
      <c r="B202" s="367" t="s">
        <v>382</v>
      </c>
      <c r="C202" s="318" t="s">
        <v>73</v>
      </c>
      <c r="D202" s="233"/>
      <c r="E202" s="236"/>
      <c r="F202" s="237"/>
      <c r="G202" s="368">
        <v>25</v>
      </c>
      <c r="H202" s="300"/>
      <c r="I202" s="239"/>
      <c r="J202" s="239"/>
      <c r="K202" s="237"/>
      <c r="L202" s="237"/>
      <c r="M202" s="237"/>
      <c r="N202" s="237"/>
      <c r="O202" s="240"/>
      <c r="P202" s="245"/>
      <c r="Q202" s="245"/>
      <c r="R202" s="245"/>
      <c r="S202" s="245"/>
      <c r="T202" s="242">
        <f t="shared" si="36"/>
        <v>0</v>
      </c>
      <c r="U202" s="245"/>
      <c r="V202" s="245"/>
      <c r="W202" s="245"/>
      <c r="X202" s="239"/>
      <c r="Y202" s="239"/>
      <c r="Z202" s="245">
        <v>25</v>
      </c>
      <c r="AA202" s="239"/>
      <c r="AB202" s="239"/>
      <c r="AC202" s="245"/>
      <c r="AD202" s="252"/>
      <c r="AE202" s="252"/>
      <c r="AF202" s="252"/>
      <c r="AG202" s="252"/>
      <c r="AH202" s="252"/>
      <c r="AI202" s="252"/>
      <c r="AJ202" s="245"/>
      <c r="AK202" s="245"/>
      <c r="AL202" s="245"/>
      <c r="AM202" s="245"/>
      <c r="AN202" s="242">
        <f t="shared" si="37"/>
        <v>0</v>
      </c>
      <c r="AO202" s="245"/>
      <c r="AP202" s="245"/>
      <c r="AQ202" s="245"/>
      <c r="AR202" s="245"/>
      <c r="AS202" s="245"/>
      <c r="AT202" s="245">
        <v>25</v>
      </c>
      <c r="AU202" s="239"/>
      <c r="AV202" s="245"/>
      <c r="AW202" s="245"/>
      <c r="AX202" s="76"/>
      <c r="AY202" s="9" t="s">
        <v>71</v>
      </c>
    </row>
    <row r="203" spans="1:51" s="248" customFormat="1" ht="63" outlineLevel="2" x14ac:dyDescent="0.25">
      <c r="A203" s="233">
        <v>10.199999999999999</v>
      </c>
      <c r="B203" s="367" t="s">
        <v>383</v>
      </c>
      <c r="C203" s="318" t="s">
        <v>73</v>
      </c>
      <c r="D203" s="313"/>
      <c r="E203" s="237"/>
      <c r="F203" s="237"/>
      <c r="G203" s="368">
        <v>20</v>
      </c>
      <c r="H203" s="239"/>
      <c r="I203" s="239"/>
      <c r="J203" s="239"/>
      <c r="K203" s="237"/>
      <c r="L203" s="237"/>
      <c r="M203" s="237"/>
      <c r="N203" s="237"/>
      <c r="O203" s="240"/>
      <c r="P203" s="239"/>
      <c r="Q203" s="239"/>
      <c r="R203" s="239"/>
      <c r="S203" s="239"/>
      <c r="T203" s="242">
        <f t="shared" ref="T203:T266" si="46">SUM(P203:S203)</f>
        <v>0</v>
      </c>
      <c r="U203" s="239"/>
      <c r="V203" s="239"/>
      <c r="W203" s="239"/>
      <c r="X203" s="245"/>
      <c r="Y203" s="245"/>
      <c r="Z203" s="245">
        <v>10</v>
      </c>
      <c r="AA203" s="245">
        <v>10</v>
      </c>
      <c r="AB203" s="245"/>
      <c r="AC203" s="239"/>
      <c r="AD203" s="239"/>
      <c r="AE203" s="239"/>
      <c r="AF203" s="239"/>
      <c r="AG203" s="239"/>
      <c r="AH203" s="239"/>
      <c r="AI203" s="239"/>
      <c r="AJ203" s="245"/>
      <c r="AK203" s="245"/>
      <c r="AL203" s="245"/>
      <c r="AM203" s="245"/>
      <c r="AN203" s="242">
        <f t="shared" ref="AN203:AN266" si="47">SUM(AJ203:AM203)</f>
        <v>0</v>
      </c>
      <c r="AO203" s="245"/>
      <c r="AP203" s="245"/>
      <c r="AQ203" s="245"/>
      <c r="AR203" s="245"/>
      <c r="AS203" s="245"/>
      <c r="AT203" s="245">
        <v>10</v>
      </c>
      <c r="AU203" s="245">
        <v>10</v>
      </c>
      <c r="AV203" s="245"/>
      <c r="AW203" s="239"/>
      <c r="AX203" s="76"/>
      <c r="AY203" s="9" t="s">
        <v>71</v>
      </c>
    </row>
    <row r="204" spans="1:51" s="248" customFormat="1" ht="31.5" outlineLevel="2" x14ac:dyDescent="0.25">
      <c r="A204" s="312">
        <v>11</v>
      </c>
      <c r="B204" s="313" t="s">
        <v>384</v>
      </c>
      <c r="C204" s="312" t="s">
        <v>53</v>
      </c>
      <c r="D204" s="233"/>
      <c r="E204" s="237"/>
      <c r="F204" s="237"/>
      <c r="G204" s="312">
        <v>30</v>
      </c>
      <c r="H204" s="239"/>
      <c r="I204" s="239"/>
      <c r="J204" s="239"/>
      <c r="K204" s="237"/>
      <c r="L204" s="237"/>
      <c r="M204" s="237"/>
      <c r="N204" s="237"/>
      <c r="O204" s="240"/>
      <c r="P204" s="239"/>
      <c r="Q204" s="239"/>
      <c r="R204" s="239"/>
      <c r="S204" s="239"/>
      <c r="T204" s="242">
        <f t="shared" si="46"/>
        <v>0</v>
      </c>
      <c r="U204" s="239"/>
      <c r="V204" s="239"/>
      <c r="W204" s="239"/>
      <c r="X204" s="242"/>
      <c r="Y204" s="242"/>
      <c r="Z204" s="245"/>
      <c r="AA204" s="245"/>
      <c r="AB204" s="242"/>
      <c r="AC204" s="239"/>
      <c r="AD204" s="239"/>
      <c r="AE204" s="239"/>
      <c r="AF204" s="239"/>
      <c r="AG204" s="239"/>
      <c r="AH204" s="239"/>
      <c r="AI204" s="239"/>
      <c r="AJ204" s="245"/>
      <c r="AK204" s="245"/>
      <c r="AL204" s="245"/>
      <c r="AM204" s="245"/>
      <c r="AN204" s="242">
        <f t="shared" si="47"/>
        <v>0</v>
      </c>
      <c r="AO204" s="245"/>
      <c r="AP204" s="245"/>
      <c r="AQ204" s="245"/>
      <c r="AR204" s="242"/>
      <c r="AS204" s="242"/>
      <c r="AT204" s="245"/>
      <c r="AU204" s="245"/>
      <c r="AV204" s="242"/>
      <c r="AW204" s="239"/>
      <c r="AX204" s="10" t="s">
        <v>348</v>
      </c>
      <c r="AY204" s="9"/>
    </row>
    <row r="205" spans="1:51" s="248" customFormat="1" ht="15.75" outlineLevel="2" x14ac:dyDescent="0.25">
      <c r="A205" s="233">
        <v>11.1</v>
      </c>
      <c r="B205" s="367" t="s">
        <v>385</v>
      </c>
      <c r="C205" s="318" t="s">
        <v>73</v>
      </c>
      <c r="D205" s="233"/>
      <c r="E205" s="237"/>
      <c r="F205" s="237"/>
      <c r="G205" s="251">
        <v>15</v>
      </c>
      <c r="H205" s="239"/>
      <c r="I205" s="239"/>
      <c r="J205" s="239"/>
      <c r="K205" s="237"/>
      <c r="L205" s="237"/>
      <c r="M205" s="237"/>
      <c r="N205" s="237"/>
      <c r="O205" s="240"/>
      <c r="P205" s="239"/>
      <c r="Q205" s="239"/>
      <c r="R205" s="239"/>
      <c r="S205" s="239"/>
      <c r="T205" s="242">
        <f t="shared" si="46"/>
        <v>0</v>
      </c>
      <c r="U205" s="239"/>
      <c r="V205" s="239"/>
      <c r="W205" s="239"/>
      <c r="X205" s="242"/>
      <c r="Y205" s="242"/>
      <c r="Z205" s="245"/>
      <c r="AA205" s="245"/>
      <c r="AB205" s="245">
        <v>15</v>
      </c>
      <c r="AC205" s="239"/>
      <c r="AD205" s="239"/>
      <c r="AE205" s="239"/>
      <c r="AF205" s="239"/>
      <c r="AG205" s="239"/>
      <c r="AH205" s="239"/>
      <c r="AI205" s="239"/>
      <c r="AJ205" s="245"/>
      <c r="AK205" s="245"/>
      <c r="AL205" s="245"/>
      <c r="AM205" s="245"/>
      <c r="AN205" s="242">
        <f t="shared" si="47"/>
        <v>0</v>
      </c>
      <c r="AO205" s="245"/>
      <c r="AP205" s="245"/>
      <c r="AQ205" s="245"/>
      <c r="AR205" s="242"/>
      <c r="AS205" s="242"/>
      <c r="AT205" s="245"/>
      <c r="AU205" s="245"/>
      <c r="AV205" s="245">
        <v>15</v>
      </c>
      <c r="AW205" s="239"/>
      <c r="AX205" s="8"/>
      <c r="AY205" s="9" t="s">
        <v>71</v>
      </c>
    </row>
    <row r="206" spans="1:51" s="248" customFormat="1" ht="31.5" outlineLevel="2" x14ac:dyDescent="0.25">
      <c r="A206" s="233">
        <v>11.2</v>
      </c>
      <c r="B206" s="367" t="s">
        <v>386</v>
      </c>
      <c r="C206" s="318" t="s">
        <v>73</v>
      </c>
      <c r="D206" s="233"/>
      <c r="E206" s="237"/>
      <c r="F206" s="237"/>
      <c r="G206" s="251">
        <v>15</v>
      </c>
      <c r="H206" s="239"/>
      <c r="I206" s="239"/>
      <c r="J206" s="239"/>
      <c r="K206" s="237"/>
      <c r="L206" s="237"/>
      <c r="M206" s="237"/>
      <c r="N206" s="237"/>
      <c r="O206" s="240"/>
      <c r="P206" s="239"/>
      <c r="Q206" s="239"/>
      <c r="R206" s="239"/>
      <c r="S206" s="239"/>
      <c r="T206" s="242">
        <f t="shared" si="46"/>
        <v>0</v>
      </c>
      <c r="U206" s="239"/>
      <c r="V206" s="239"/>
      <c r="W206" s="239"/>
      <c r="X206" s="242"/>
      <c r="Y206" s="242"/>
      <c r="Z206" s="245"/>
      <c r="AA206" s="245"/>
      <c r="AB206" s="245">
        <v>15</v>
      </c>
      <c r="AC206" s="239"/>
      <c r="AD206" s="239"/>
      <c r="AE206" s="239"/>
      <c r="AF206" s="239"/>
      <c r="AG206" s="239"/>
      <c r="AH206" s="239"/>
      <c r="AI206" s="239"/>
      <c r="AJ206" s="245"/>
      <c r="AK206" s="245"/>
      <c r="AL206" s="245"/>
      <c r="AM206" s="245"/>
      <c r="AN206" s="242">
        <f t="shared" si="47"/>
        <v>0</v>
      </c>
      <c r="AO206" s="245"/>
      <c r="AP206" s="245"/>
      <c r="AQ206" s="245"/>
      <c r="AR206" s="242"/>
      <c r="AS206" s="242"/>
      <c r="AT206" s="245"/>
      <c r="AU206" s="245"/>
      <c r="AV206" s="245">
        <v>15</v>
      </c>
      <c r="AW206" s="239"/>
      <c r="AX206" s="76"/>
      <c r="AY206" s="9" t="s">
        <v>71</v>
      </c>
    </row>
    <row r="207" spans="1:51" s="248" customFormat="1" ht="47.25" outlineLevel="2" x14ac:dyDescent="0.25">
      <c r="A207" s="312">
        <v>12</v>
      </c>
      <c r="B207" s="313" t="s">
        <v>387</v>
      </c>
      <c r="C207" s="312" t="s">
        <v>53</v>
      </c>
      <c r="D207" s="233"/>
      <c r="E207" s="237"/>
      <c r="F207" s="237"/>
      <c r="G207" s="312">
        <v>54</v>
      </c>
      <c r="H207" s="239"/>
      <c r="I207" s="239"/>
      <c r="J207" s="239"/>
      <c r="K207" s="237"/>
      <c r="L207" s="237"/>
      <c r="M207" s="237"/>
      <c r="N207" s="237"/>
      <c r="O207" s="240"/>
      <c r="P207" s="239"/>
      <c r="Q207" s="239"/>
      <c r="R207" s="239"/>
      <c r="S207" s="239"/>
      <c r="T207" s="242">
        <f t="shared" si="46"/>
        <v>0</v>
      </c>
      <c r="U207" s="239"/>
      <c r="V207" s="239"/>
      <c r="W207" s="239"/>
      <c r="X207" s="242"/>
      <c r="Y207" s="242"/>
      <c r="Z207" s="245"/>
      <c r="AA207" s="245"/>
      <c r="AB207" s="242"/>
      <c r="AC207" s="239"/>
      <c r="AD207" s="239"/>
      <c r="AE207" s="239"/>
      <c r="AF207" s="239"/>
      <c r="AG207" s="239"/>
      <c r="AH207" s="239"/>
      <c r="AI207" s="239"/>
      <c r="AJ207" s="245"/>
      <c r="AK207" s="245"/>
      <c r="AL207" s="245"/>
      <c r="AM207" s="245"/>
      <c r="AN207" s="242">
        <f t="shared" si="47"/>
        <v>0</v>
      </c>
      <c r="AO207" s="245"/>
      <c r="AP207" s="245"/>
      <c r="AQ207" s="245"/>
      <c r="AR207" s="242"/>
      <c r="AS207" s="242"/>
      <c r="AT207" s="245"/>
      <c r="AU207" s="245"/>
      <c r="AV207" s="242"/>
      <c r="AW207" s="239"/>
      <c r="AX207" s="10" t="s">
        <v>348</v>
      </c>
      <c r="AY207" s="9"/>
    </row>
    <row r="208" spans="1:51" s="248" customFormat="1" ht="15.75" outlineLevel="2" x14ac:dyDescent="0.25">
      <c r="A208" s="318">
        <v>12.1</v>
      </c>
      <c r="B208" s="234" t="s">
        <v>388</v>
      </c>
      <c r="C208" s="318" t="s">
        <v>73</v>
      </c>
      <c r="D208" s="233"/>
      <c r="E208" s="237"/>
      <c r="F208" s="237"/>
      <c r="G208" s="251">
        <v>18</v>
      </c>
      <c r="H208" s="239"/>
      <c r="I208" s="239"/>
      <c r="J208" s="239"/>
      <c r="K208" s="237"/>
      <c r="L208" s="237"/>
      <c r="M208" s="237"/>
      <c r="N208" s="237"/>
      <c r="O208" s="240"/>
      <c r="P208" s="239"/>
      <c r="Q208" s="239"/>
      <c r="R208" s="239"/>
      <c r="S208" s="239"/>
      <c r="T208" s="242">
        <f t="shared" si="46"/>
        <v>0</v>
      </c>
      <c r="U208" s="239"/>
      <c r="V208" s="239"/>
      <c r="W208" s="239"/>
      <c r="X208" s="242"/>
      <c r="Y208" s="242"/>
      <c r="Z208" s="245"/>
      <c r="AA208" s="245"/>
      <c r="AB208" s="245">
        <v>18</v>
      </c>
      <c r="AC208" s="239"/>
      <c r="AD208" s="239"/>
      <c r="AE208" s="239"/>
      <c r="AF208" s="239"/>
      <c r="AG208" s="239"/>
      <c r="AH208" s="239"/>
      <c r="AI208" s="239"/>
      <c r="AJ208" s="245"/>
      <c r="AK208" s="245"/>
      <c r="AL208" s="245"/>
      <c r="AM208" s="245"/>
      <c r="AN208" s="242">
        <f t="shared" si="47"/>
        <v>0</v>
      </c>
      <c r="AO208" s="245"/>
      <c r="AP208" s="245"/>
      <c r="AQ208" s="245"/>
      <c r="AR208" s="242"/>
      <c r="AS208" s="242"/>
      <c r="AT208" s="245"/>
      <c r="AU208" s="245"/>
      <c r="AV208" s="245">
        <v>18</v>
      </c>
      <c r="AW208" s="239"/>
      <c r="AX208" s="76"/>
      <c r="AY208" s="9" t="s">
        <v>71</v>
      </c>
    </row>
    <row r="209" spans="1:51" s="248" customFormat="1" ht="15.75" outlineLevel="2" x14ac:dyDescent="0.25">
      <c r="A209" s="318">
        <v>12.2</v>
      </c>
      <c r="B209" s="234" t="s">
        <v>389</v>
      </c>
      <c r="C209" s="318" t="s">
        <v>73</v>
      </c>
      <c r="D209" s="233"/>
      <c r="E209" s="237"/>
      <c r="F209" s="237"/>
      <c r="G209" s="251">
        <v>36</v>
      </c>
      <c r="H209" s="239"/>
      <c r="I209" s="239"/>
      <c r="J209" s="239"/>
      <c r="K209" s="237"/>
      <c r="L209" s="237"/>
      <c r="M209" s="237"/>
      <c r="N209" s="237"/>
      <c r="O209" s="240"/>
      <c r="P209" s="239"/>
      <c r="Q209" s="239"/>
      <c r="R209" s="239"/>
      <c r="S209" s="239"/>
      <c r="T209" s="242">
        <f t="shared" si="46"/>
        <v>0</v>
      </c>
      <c r="U209" s="239"/>
      <c r="V209" s="239"/>
      <c r="W209" s="239"/>
      <c r="X209" s="242"/>
      <c r="Y209" s="242"/>
      <c r="Z209" s="245"/>
      <c r="AA209" s="245"/>
      <c r="AB209" s="245">
        <v>36</v>
      </c>
      <c r="AC209" s="239"/>
      <c r="AD209" s="239"/>
      <c r="AE209" s="239"/>
      <c r="AF209" s="239"/>
      <c r="AG209" s="239"/>
      <c r="AH209" s="239"/>
      <c r="AI209" s="239"/>
      <c r="AJ209" s="245"/>
      <c r="AK209" s="245"/>
      <c r="AL209" s="245"/>
      <c r="AM209" s="245"/>
      <c r="AN209" s="242">
        <f t="shared" si="47"/>
        <v>0</v>
      </c>
      <c r="AO209" s="245"/>
      <c r="AP209" s="245"/>
      <c r="AQ209" s="245"/>
      <c r="AR209" s="242"/>
      <c r="AS209" s="242"/>
      <c r="AT209" s="245"/>
      <c r="AU209" s="245"/>
      <c r="AV209" s="245">
        <v>36</v>
      </c>
      <c r="AW209" s="239"/>
      <c r="AX209" s="76"/>
      <c r="AY209" s="9" t="s">
        <v>71</v>
      </c>
    </row>
    <row r="210" spans="1:51" s="248" customFormat="1" ht="94.5" outlineLevel="2" x14ac:dyDescent="0.25">
      <c r="A210" s="312">
        <v>13</v>
      </c>
      <c r="B210" s="313" t="s">
        <v>390</v>
      </c>
      <c r="C210" s="312" t="s">
        <v>53</v>
      </c>
      <c r="D210" s="233"/>
      <c r="E210" s="237"/>
      <c r="F210" s="237"/>
      <c r="G210" s="312">
        <v>26</v>
      </c>
      <c r="H210" s="239"/>
      <c r="I210" s="239"/>
      <c r="J210" s="239"/>
      <c r="K210" s="237"/>
      <c r="L210" s="237"/>
      <c r="M210" s="237"/>
      <c r="N210" s="237"/>
      <c r="O210" s="240"/>
      <c r="P210" s="239"/>
      <c r="Q210" s="239"/>
      <c r="R210" s="239"/>
      <c r="S210" s="239"/>
      <c r="T210" s="242">
        <f t="shared" si="46"/>
        <v>0</v>
      </c>
      <c r="U210" s="239"/>
      <c r="V210" s="239"/>
      <c r="W210" s="239"/>
      <c r="X210" s="242"/>
      <c r="Y210" s="242"/>
      <c r="Z210" s="245"/>
      <c r="AA210" s="245"/>
      <c r="AB210" s="242"/>
      <c r="AC210" s="239"/>
      <c r="AD210" s="239"/>
      <c r="AE210" s="239"/>
      <c r="AF210" s="239"/>
      <c r="AG210" s="239"/>
      <c r="AH210" s="239"/>
      <c r="AI210" s="239"/>
      <c r="AJ210" s="245"/>
      <c r="AK210" s="245"/>
      <c r="AL210" s="245"/>
      <c r="AM210" s="245"/>
      <c r="AN210" s="242">
        <f t="shared" si="47"/>
        <v>0</v>
      </c>
      <c r="AO210" s="245"/>
      <c r="AP210" s="245"/>
      <c r="AQ210" s="245"/>
      <c r="AR210" s="242"/>
      <c r="AS210" s="242"/>
      <c r="AT210" s="245"/>
      <c r="AU210" s="245"/>
      <c r="AV210" s="242"/>
      <c r="AW210" s="239"/>
      <c r="AX210" s="10" t="s">
        <v>348</v>
      </c>
      <c r="AY210" s="9"/>
    </row>
    <row r="211" spans="1:51" s="248" customFormat="1" ht="98.25" customHeight="1" outlineLevel="2" x14ac:dyDescent="0.25">
      <c r="A211" s="318">
        <v>13.1</v>
      </c>
      <c r="B211" s="234" t="s">
        <v>391</v>
      </c>
      <c r="C211" s="318" t="s">
        <v>73</v>
      </c>
      <c r="D211" s="233"/>
      <c r="E211" s="237"/>
      <c r="F211" s="237"/>
      <c r="G211" s="251">
        <v>26</v>
      </c>
      <c r="H211" s="239"/>
      <c r="I211" s="239"/>
      <c r="J211" s="239"/>
      <c r="K211" s="237"/>
      <c r="L211" s="237"/>
      <c r="M211" s="237"/>
      <c r="N211" s="237"/>
      <c r="O211" s="240" t="s">
        <v>587</v>
      </c>
      <c r="P211" s="239"/>
      <c r="Q211" s="239"/>
      <c r="R211" s="239"/>
      <c r="S211" s="239"/>
      <c r="T211" s="242">
        <f t="shared" si="46"/>
        <v>0</v>
      </c>
      <c r="U211" s="239"/>
      <c r="V211" s="239"/>
      <c r="W211" s="239"/>
      <c r="X211" s="242"/>
      <c r="Y211" s="245">
        <v>6.5</v>
      </c>
      <c r="Z211" s="245">
        <v>19.5</v>
      </c>
      <c r="AA211" s="245"/>
      <c r="AB211" s="242"/>
      <c r="AC211" s="239"/>
      <c r="AD211" s="239"/>
      <c r="AE211" s="239"/>
      <c r="AF211" s="239"/>
      <c r="AG211" s="239"/>
      <c r="AH211" s="239"/>
      <c r="AI211" s="239"/>
      <c r="AJ211" s="245"/>
      <c r="AK211" s="245"/>
      <c r="AL211" s="245"/>
      <c r="AM211" s="245"/>
      <c r="AN211" s="242">
        <f t="shared" si="47"/>
        <v>0</v>
      </c>
      <c r="AO211" s="245"/>
      <c r="AP211" s="245"/>
      <c r="AQ211" s="245"/>
      <c r="AR211" s="242"/>
      <c r="AS211" s="245">
        <v>6.5</v>
      </c>
      <c r="AT211" s="245">
        <v>19.5</v>
      </c>
      <c r="AU211" s="245"/>
      <c r="AV211" s="242"/>
      <c r="AW211" s="239"/>
      <c r="AX211" s="76"/>
      <c r="AY211" s="9" t="s">
        <v>71</v>
      </c>
    </row>
    <row r="212" spans="1:51" s="248" customFormat="1" ht="78.75" outlineLevel="2" x14ac:dyDescent="0.25">
      <c r="A212" s="312">
        <v>14</v>
      </c>
      <c r="B212" s="313" t="s">
        <v>392</v>
      </c>
      <c r="C212" s="312" t="s">
        <v>53</v>
      </c>
      <c r="D212" s="233"/>
      <c r="E212" s="237"/>
      <c r="F212" s="237"/>
      <c r="G212" s="312">
        <v>31.64</v>
      </c>
      <c r="H212" s="239"/>
      <c r="I212" s="239"/>
      <c r="J212" s="239"/>
      <c r="K212" s="237"/>
      <c r="L212" s="237"/>
      <c r="M212" s="237"/>
      <c r="N212" s="237"/>
      <c r="O212" s="240"/>
      <c r="P212" s="239"/>
      <c r="Q212" s="239"/>
      <c r="R212" s="239"/>
      <c r="S212" s="239"/>
      <c r="T212" s="242">
        <f t="shared" si="46"/>
        <v>0</v>
      </c>
      <c r="U212" s="239"/>
      <c r="V212" s="239"/>
      <c r="W212" s="239"/>
      <c r="X212" s="242"/>
      <c r="Y212" s="242"/>
      <c r="Z212" s="245"/>
      <c r="AA212" s="245"/>
      <c r="AB212" s="242"/>
      <c r="AC212" s="239"/>
      <c r="AD212" s="239"/>
      <c r="AE212" s="239"/>
      <c r="AF212" s="239"/>
      <c r="AG212" s="239"/>
      <c r="AH212" s="239"/>
      <c r="AI212" s="239"/>
      <c r="AJ212" s="245"/>
      <c r="AK212" s="245"/>
      <c r="AL212" s="245"/>
      <c r="AM212" s="245"/>
      <c r="AN212" s="242">
        <f t="shared" si="47"/>
        <v>0</v>
      </c>
      <c r="AO212" s="245"/>
      <c r="AP212" s="245"/>
      <c r="AQ212" s="245"/>
      <c r="AR212" s="242"/>
      <c r="AS212" s="242"/>
      <c r="AT212" s="245"/>
      <c r="AU212" s="245"/>
      <c r="AV212" s="242"/>
      <c r="AW212" s="239"/>
      <c r="AX212" s="10" t="s">
        <v>348</v>
      </c>
      <c r="AY212" s="9"/>
    </row>
    <row r="213" spans="1:51" s="248" customFormat="1" ht="180" outlineLevel="2" x14ac:dyDescent="0.25">
      <c r="A213" s="318">
        <v>14.1</v>
      </c>
      <c r="B213" s="234" t="s">
        <v>393</v>
      </c>
      <c r="C213" s="318" t="s">
        <v>73</v>
      </c>
      <c r="D213" s="233"/>
      <c r="E213" s="237"/>
      <c r="F213" s="237"/>
      <c r="G213" s="251">
        <v>15.14</v>
      </c>
      <c r="H213" s="239"/>
      <c r="I213" s="239"/>
      <c r="J213" s="239"/>
      <c r="K213" s="237"/>
      <c r="L213" s="237"/>
      <c r="M213" s="237"/>
      <c r="N213" s="237"/>
      <c r="O213" s="240" t="s">
        <v>588</v>
      </c>
      <c r="P213" s="239"/>
      <c r="Q213" s="239"/>
      <c r="R213" s="239"/>
      <c r="S213" s="239"/>
      <c r="T213" s="242">
        <f t="shared" si="46"/>
        <v>0</v>
      </c>
      <c r="U213" s="239"/>
      <c r="V213" s="239"/>
      <c r="W213" s="239"/>
      <c r="X213" s="245">
        <v>15.14</v>
      </c>
      <c r="Y213" s="245"/>
      <c r="Z213" s="245"/>
      <c r="AA213" s="245"/>
      <c r="AB213" s="242"/>
      <c r="AC213" s="239"/>
      <c r="AD213" s="239"/>
      <c r="AE213" s="239"/>
      <c r="AF213" s="239"/>
      <c r="AG213" s="239"/>
      <c r="AH213" s="239"/>
      <c r="AI213" s="239"/>
      <c r="AJ213" s="245"/>
      <c r="AK213" s="245"/>
      <c r="AL213" s="245"/>
      <c r="AM213" s="245"/>
      <c r="AN213" s="242">
        <f t="shared" si="47"/>
        <v>0</v>
      </c>
      <c r="AO213" s="245"/>
      <c r="AP213" s="245"/>
      <c r="AQ213" s="245"/>
      <c r="AR213" s="245">
        <v>15.14</v>
      </c>
      <c r="AS213" s="245"/>
      <c r="AT213" s="245"/>
      <c r="AU213" s="245"/>
      <c r="AV213" s="242"/>
      <c r="AW213" s="239"/>
      <c r="AX213" s="125" t="s">
        <v>394</v>
      </c>
      <c r="AY213" s="9" t="s">
        <v>74</v>
      </c>
    </row>
    <row r="214" spans="1:51" s="248" customFormat="1" ht="59.25" customHeight="1" outlineLevel="2" x14ac:dyDescent="0.25">
      <c r="A214" s="318">
        <v>14.2</v>
      </c>
      <c r="B214" s="234" t="s">
        <v>395</v>
      </c>
      <c r="C214" s="318" t="s">
        <v>73</v>
      </c>
      <c r="D214" s="233"/>
      <c r="E214" s="237"/>
      <c r="F214" s="237"/>
      <c r="G214" s="251">
        <v>16.5</v>
      </c>
      <c r="H214" s="239"/>
      <c r="I214" s="239"/>
      <c r="J214" s="239"/>
      <c r="K214" s="237"/>
      <c r="L214" s="237"/>
      <c r="M214" s="237"/>
      <c r="N214" s="237"/>
      <c r="O214" s="240" t="s">
        <v>588</v>
      </c>
      <c r="P214" s="239"/>
      <c r="Q214" s="239"/>
      <c r="R214" s="239"/>
      <c r="S214" s="239"/>
      <c r="T214" s="242">
        <f t="shared" si="46"/>
        <v>0</v>
      </c>
      <c r="U214" s="239"/>
      <c r="V214" s="239"/>
      <c r="W214" s="239"/>
      <c r="X214" s="245">
        <v>8.25</v>
      </c>
      <c r="Y214" s="245">
        <v>8.25</v>
      </c>
      <c r="Z214" s="245"/>
      <c r="AA214" s="245"/>
      <c r="AB214" s="242"/>
      <c r="AC214" s="239"/>
      <c r="AD214" s="239"/>
      <c r="AE214" s="239"/>
      <c r="AF214" s="239"/>
      <c r="AG214" s="239"/>
      <c r="AH214" s="239"/>
      <c r="AI214" s="239"/>
      <c r="AJ214" s="245"/>
      <c r="AK214" s="245"/>
      <c r="AL214" s="245"/>
      <c r="AM214" s="245"/>
      <c r="AN214" s="242">
        <f t="shared" si="47"/>
        <v>0</v>
      </c>
      <c r="AO214" s="245"/>
      <c r="AP214" s="245"/>
      <c r="AQ214" s="245"/>
      <c r="AR214" s="245">
        <v>8.25</v>
      </c>
      <c r="AS214" s="245">
        <v>8.25</v>
      </c>
      <c r="AT214" s="245"/>
      <c r="AU214" s="245"/>
      <c r="AV214" s="242"/>
      <c r="AW214" s="239"/>
      <c r="AX214" s="125" t="s">
        <v>394</v>
      </c>
      <c r="AY214" s="9" t="s">
        <v>74</v>
      </c>
    </row>
    <row r="215" spans="1:51" s="248" customFormat="1" ht="110.25" outlineLevel="2" x14ac:dyDescent="0.25">
      <c r="A215" s="312">
        <v>15</v>
      </c>
      <c r="B215" s="313" t="s">
        <v>396</v>
      </c>
      <c r="C215" s="312" t="s">
        <v>53</v>
      </c>
      <c r="D215" s="233"/>
      <c r="E215" s="237"/>
      <c r="F215" s="237"/>
      <c r="G215" s="312">
        <v>25.46</v>
      </c>
      <c r="H215" s="239"/>
      <c r="I215" s="239"/>
      <c r="J215" s="239"/>
      <c r="K215" s="237"/>
      <c r="L215" s="237"/>
      <c r="M215" s="237"/>
      <c r="N215" s="237"/>
      <c r="O215" s="240"/>
      <c r="P215" s="239"/>
      <c r="Q215" s="239"/>
      <c r="R215" s="239"/>
      <c r="S215" s="239"/>
      <c r="T215" s="242">
        <f t="shared" si="46"/>
        <v>0</v>
      </c>
      <c r="U215" s="239"/>
      <c r="V215" s="239"/>
      <c r="W215" s="239"/>
      <c r="X215" s="242"/>
      <c r="Y215" s="242"/>
      <c r="Z215" s="245"/>
      <c r="AA215" s="245"/>
      <c r="AB215" s="242"/>
      <c r="AC215" s="239"/>
      <c r="AD215" s="239"/>
      <c r="AE215" s="239"/>
      <c r="AF215" s="239"/>
      <c r="AG215" s="239"/>
      <c r="AH215" s="239"/>
      <c r="AI215" s="239"/>
      <c r="AJ215" s="245"/>
      <c r="AK215" s="245"/>
      <c r="AL215" s="245"/>
      <c r="AM215" s="245"/>
      <c r="AN215" s="242">
        <f t="shared" si="47"/>
        <v>0</v>
      </c>
      <c r="AO215" s="245"/>
      <c r="AP215" s="245"/>
      <c r="AQ215" s="245"/>
      <c r="AR215" s="242"/>
      <c r="AS215" s="242"/>
      <c r="AT215" s="245"/>
      <c r="AU215" s="245"/>
      <c r="AV215" s="242"/>
      <c r="AW215" s="239"/>
      <c r="AX215" s="10" t="s">
        <v>348</v>
      </c>
      <c r="AY215" s="9"/>
    </row>
    <row r="216" spans="1:51" s="248" customFormat="1" ht="90" outlineLevel="2" x14ac:dyDescent="0.25">
      <c r="A216" s="318">
        <v>15.1</v>
      </c>
      <c r="B216" s="234" t="s">
        <v>397</v>
      </c>
      <c r="C216" s="318" t="s">
        <v>73</v>
      </c>
      <c r="D216" s="233"/>
      <c r="E216" s="237"/>
      <c r="F216" s="237"/>
      <c r="G216" s="251">
        <v>10.46</v>
      </c>
      <c r="H216" s="239"/>
      <c r="I216" s="239"/>
      <c r="J216" s="239"/>
      <c r="K216" s="237"/>
      <c r="L216" s="237"/>
      <c r="M216" s="237"/>
      <c r="N216" s="237"/>
      <c r="O216" s="240" t="s">
        <v>589</v>
      </c>
      <c r="P216" s="239"/>
      <c r="Q216" s="239"/>
      <c r="R216" s="239"/>
      <c r="S216" s="239"/>
      <c r="T216" s="242">
        <f t="shared" si="46"/>
        <v>0</v>
      </c>
      <c r="U216" s="239"/>
      <c r="V216" s="239"/>
      <c r="W216" s="239"/>
      <c r="X216" s="242"/>
      <c r="Y216" s="251">
        <v>10.46</v>
      </c>
      <c r="Z216" s="245"/>
      <c r="AA216" s="245"/>
      <c r="AB216" s="242"/>
      <c r="AC216" s="239"/>
      <c r="AD216" s="239"/>
      <c r="AE216" s="239"/>
      <c r="AF216" s="239"/>
      <c r="AG216" s="239"/>
      <c r="AH216" s="239"/>
      <c r="AI216" s="239"/>
      <c r="AJ216" s="245"/>
      <c r="AK216" s="245"/>
      <c r="AL216" s="245"/>
      <c r="AM216" s="245"/>
      <c r="AN216" s="242">
        <f t="shared" si="47"/>
        <v>0</v>
      </c>
      <c r="AO216" s="245"/>
      <c r="AP216" s="245"/>
      <c r="AQ216" s="245"/>
      <c r="AR216" s="242"/>
      <c r="AS216" s="251">
        <v>10.46</v>
      </c>
      <c r="AT216" s="245"/>
      <c r="AU216" s="245"/>
      <c r="AV216" s="242"/>
      <c r="AW216" s="239"/>
      <c r="AX216" s="76"/>
      <c r="AY216" s="9" t="s">
        <v>71</v>
      </c>
    </row>
    <row r="217" spans="1:51" s="248" customFormat="1" ht="45" outlineLevel="2" x14ac:dyDescent="0.25">
      <c r="A217" s="318">
        <v>15.2</v>
      </c>
      <c r="B217" s="234" t="s">
        <v>398</v>
      </c>
      <c r="C217" s="318" t="s">
        <v>73</v>
      </c>
      <c r="D217" s="233"/>
      <c r="E217" s="237"/>
      <c r="F217" s="237"/>
      <c r="G217" s="251">
        <v>5</v>
      </c>
      <c r="H217" s="239"/>
      <c r="I217" s="239"/>
      <c r="J217" s="239"/>
      <c r="K217" s="237"/>
      <c r="L217" s="237"/>
      <c r="M217" s="237"/>
      <c r="N217" s="237"/>
      <c r="O217" s="240" t="s">
        <v>590</v>
      </c>
      <c r="P217" s="239"/>
      <c r="Q217" s="239"/>
      <c r="R217" s="239"/>
      <c r="S217" s="239"/>
      <c r="T217" s="242">
        <f t="shared" si="46"/>
        <v>0</v>
      </c>
      <c r="U217" s="239"/>
      <c r="V217" s="239"/>
      <c r="W217" s="239"/>
      <c r="X217" s="242"/>
      <c r="Y217" s="242"/>
      <c r="Z217" s="245">
        <v>5</v>
      </c>
      <c r="AA217" s="245"/>
      <c r="AB217" s="242"/>
      <c r="AC217" s="239"/>
      <c r="AD217" s="239"/>
      <c r="AE217" s="239"/>
      <c r="AF217" s="239"/>
      <c r="AG217" s="239"/>
      <c r="AH217" s="239"/>
      <c r="AI217" s="239"/>
      <c r="AJ217" s="245"/>
      <c r="AK217" s="245"/>
      <c r="AL217" s="245"/>
      <c r="AM217" s="245"/>
      <c r="AN217" s="242">
        <f t="shared" si="47"/>
        <v>0</v>
      </c>
      <c r="AO217" s="245"/>
      <c r="AP217" s="245"/>
      <c r="AQ217" s="245"/>
      <c r="AR217" s="242"/>
      <c r="AS217" s="242"/>
      <c r="AT217" s="245">
        <v>5</v>
      </c>
      <c r="AU217" s="245"/>
      <c r="AV217" s="242"/>
      <c r="AW217" s="239"/>
      <c r="AX217" s="76"/>
      <c r="AY217" s="9" t="s">
        <v>71</v>
      </c>
    </row>
    <row r="218" spans="1:51" s="248" customFormat="1" ht="45" outlineLevel="2" x14ac:dyDescent="0.25">
      <c r="A218" s="318">
        <v>15.3</v>
      </c>
      <c r="B218" s="234" t="s">
        <v>399</v>
      </c>
      <c r="C218" s="318" t="s">
        <v>73</v>
      </c>
      <c r="D218" s="233"/>
      <c r="E218" s="237"/>
      <c r="F218" s="237"/>
      <c r="G218" s="251">
        <v>5</v>
      </c>
      <c r="H218" s="239"/>
      <c r="I218" s="239"/>
      <c r="J218" s="239"/>
      <c r="K218" s="237"/>
      <c r="L218" s="237"/>
      <c r="M218" s="237"/>
      <c r="N218" s="237"/>
      <c r="O218" s="240" t="s">
        <v>590</v>
      </c>
      <c r="P218" s="239"/>
      <c r="Q218" s="239"/>
      <c r="R218" s="239"/>
      <c r="S218" s="239"/>
      <c r="T218" s="242">
        <f t="shared" si="46"/>
        <v>0</v>
      </c>
      <c r="U218" s="239"/>
      <c r="V218" s="239"/>
      <c r="W218" s="239"/>
      <c r="X218" s="242"/>
      <c r="Y218" s="245">
        <v>5</v>
      </c>
      <c r="Z218" s="245"/>
      <c r="AA218" s="245"/>
      <c r="AB218" s="242"/>
      <c r="AC218" s="239"/>
      <c r="AD218" s="239"/>
      <c r="AE218" s="239"/>
      <c r="AF218" s="239"/>
      <c r="AG218" s="239"/>
      <c r="AH218" s="239"/>
      <c r="AI218" s="239"/>
      <c r="AJ218" s="245"/>
      <c r="AK218" s="245"/>
      <c r="AL218" s="245"/>
      <c r="AM218" s="245"/>
      <c r="AN218" s="242">
        <f t="shared" si="47"/>
        <v>0</v>
      </c>
      <c r="AO218" s="245"/>
      <c r="AP218" s="245"/>
      <c r="AQ218" s="245"/>
      <c r="AR218" s="242"/>
      <c r="AS218" s="245">
        <v>5</v>
      </c>
      <c r="AT218" s="245"/>
      <c r="AU218" s="245"/>
      <c r="AV218" s="242"/>
      <c r="AW218" s="239"/>
      <c r="AX218" s="76"/>
      <c r="AY218" s="9" t="s">
        <v>71</v>
      </c>
    </row>
    <row r="219" spans="1:51" s="248" customFormat="1" ht="54" customHeight="1" outlineLevel="2" x14ac:dyDescent="0.25">
      <c r="A219" s="318">
        <v>15.4</v>
      </c>
      <c r="B219" s="234" t="s">
        <v>400</v>
      </c>
      <c r="C219" s="318" t="s">
        <v>73</v>
      </c>
      <c r="D219" s="233"/>
      <c r="E219" s="237"/>
      <c r="F219" s="237"/>
      <c r="G219" s="251">
        <v>5</v>
      </c>
      <c r="H219" s="239"/>
      <c r="I219" s="239"/>
      <c r="J219" s="239"/>
      <c r="K219" s="237"/>
      <c r="L219" s="237"/>
      <c r="M219" s="237"/>
      <c r="N219" s="237"/>
      <c r="O219" s="240" t="s">
        <v>590</v>
      </c>
      <c r="P219" s="239"/>
      <c r="Q219" s="239"/>
      <c r="R219" s="239"/>
      <c r="S219" s="239"/>
      <c r="T219" s="242">
        <f t="shared" si="46"/>
        <v>0</v>
      </c>
      <c r="U219" s="239"/>
      <c r="V219" s="239"/>
      <c r="W219" s="239"/>
      <c r="X219" s="242"/>
      <c r="Y219" s="245">
        <v>5</v>
      </c>
      <c r="Z219" s="245"/>
      <c r="AA219" s="245"/>
      <c r="AB219" s="242"/>
      <c r="AC219" s="239"/>
      <c r="AD219" s="239"/>
      <c r="AE219" s="239"/>
      <c r="AF219" s="239"/>
      <c r="AG219" s="239"/>
      <c r="AH219" s="239"/>
      <c r="AI219" s="239"/>
      <c r="AJ219" s="245"/>
      <c r="AK219" s="245"/>
      <c r="AL219" s="245"/>
      <c r="AM219" s="245"/>
      <c r="AN219" s="242">
        <f t="shared" si="47"/>
        <v>0</v>
      </c>
      <c r="AO219" s="245"/>
      <c r="AP219" s="245"/>
      <c r="AQ219" s="245"/>
      <c r="AR219" s="242"/>
      <c r="AS219" s="245">
        <v>5</v>
      </c>
      <c r="AT219" s="245"/>
      <c r="AU219" s="245"/>
      <c r="AV219" s="242"/>
      <c r="AW219" s="239"/>
      <c r="AX219" s="76"/>
      <c r="AY219" s="9" t="s">
        <v>71</v>
      </c>
    </row>
    <row r="220" spans="1:51" s="248" customFormat="1" ht="31.5" outlineLevel="2" x14ac:dyDescent="0.25">
      <c r="A220" s="312">
        <v>16</v>
      </c>
      <c r="B220" s="313" t="s">
        <v>401</v>
      </c>
      <c r="C220" s="312" t="s">
        <v>53</v>
      </c>
      <c r="D220" s="233"/>
      <c r="E220" s="237"/>
      <c r="F220" s="237"/>
      <c r="G220" s="312">
        <v>40</v>
      </c>
      <c r="H220" s="239"/>
      <c r="I220" s="239"/>
      <c r="J220" s="239"/>
      <c r="K220" s="237"/>
      <c r="L220" s="237"/>
      <c r="M220" s="237"/>
      <c r="N220" s="237"/>
      <c r="O220" s="240"/>
      <c r="P220" s="239"/>
      <c r="Q220" s="239"/>
      <c r="R220" s="239"/>
      <c r="S220" s="239"/>
      <c r="T220" s="242">
        <f t="shared" si="46"/>
        <v>0</v>
      </c>
      <c r="U220" s="239"/>
      <c r="V220" s="239"/>
      <c r="W220" s="239"/>
      <c r="X220" s="242"/>
      <c r="Y220" s="242"/>
      <c r="Z220" s="362"/>
      <c r="AA220" s="245"/>
      <c r="AB220" s="242"/>
      <c r="AC220" s="239"/>
      <c r="AD220" s="239"/>
      <c r="AE220" s="239"/>
      <c r="AF220" s="239"/>
      <c r="AG220" s="239"/>
      <c r="AH220" s="239"/>
      <c r="AI220" s="239"/>
      <c r="AJ220" s="245"/>
      <c r="AK220" s="245"/>
      <c r="AL220" s="245"/>
      <c r="AM220" s="245"/>
      <c r="AN220" s="242">
        <f t="shared" si="47"/>
        <v>0</v>
      </c>
      <c r="AO220" s="245"/>
      <c r="AP220" s="245"/>
      <c r="AQ220" s="245"/>
      <c r="AR220" s="242"/>
      <c r="AS220" s="242"/>
      <c r="AT220" s="245"/>
      <c r="AU220" s="245"/>
      <c r="AV220" s="242"/>
      <c r="AW220" s="239"/>
      <c r="AX220" s="10" t="s">
        <v>348</v>
      </c>
      <c r="AY220" s="9"/>
    </row>
    <row r="221" spans="1:51" s="248" customFormat="1" ht="90" outlineLevel="2" x14ac:dyDescent="0.25">
      <c r="A221" s="318">
        <v>16.100000000000001</v>
      </c>
      <c r="B221" s="234" t="s">
        <v>401</v>
      </c>
      <c r="C221" s="318" t="s">
        <v>73</v>
      </c>
      <c r="D221" s="233"/>
      <c r="E221" s="237"/>
      <c r="F221" s="237"/>
      <c r="G221" s="251">
        <v>40</v>
      </c>
      <c r="H221" s="239"/>
      <c r="I221" s="239"/>
      <c r="J221" s="239"/>
      <c r="K221" s="237"/>
      <c r="L221" s="237"/>
      <c r="M221" s="237"/>
      <c r="N221" s="237"/>
      <c r="O221" s="240" t="s">
        <v>591</v>
      </c>
      <c r="P221" s="239"/>
      <c r="Q221" s="239"/>
      <c r="R221" s="239"/>
      <c r="S221" s="239"/>
      <c r="T221" s="242">
        <f t="shared" si="46"/>
        <v>0</v>
      </c>
      <c r="U221" s="239"/>
      <c r="V221" s="239"/>
      <c r="W221" s="239"/>
      <c r="X221" s="242"/>
      <c r="Y221" s="242"/>
      <c r="Z221" s="245">
        <v>40</v>
      </c>
      <c r="AA221" s="245"/>
      <c r="AB221" s="242"/>
      <c r="AC221" s="239"/>
      <c r="AD221" s="239"/>
      <c r="AE221" s="239"/>
      <c r="AF221" s="239"/>
      <c r="AG221" s="239"/>
      <c r="AH221" s="239"/>
      <c r="AI221" s="239"/>
      <c r="AJ221" s="245"/>
      <c r="AK221" s="245"/>
      <c r="AL221" s="245"/>
      <c r="AM221" s="245"/>
      <c r="AN221" s="242">
        <f t="shared" si="47"/>
        <v>0</v>
      </c>
      <c r="AO221" s="245"/>
      <c r="AP221" s="245"/>
      <c r="AQ221" s="245"/>
      <c r="AR221" s="242"/>
      <c r="AS221" s="242"/>
      <c r="AT221" s="245">
        <v>40</v>
      </c>
      <c r="AU221" s="245"/>
      <c r="AV221" s="242"/>
      <c r="AW221" s="239"/>
      <c r="AX221" s="76"/>
      <c r="AY221" s="9" t="s">
        <v>71</v>
      </c>
    </row>
    <row r="222" spans="1:51" s="248" customFormat="1" ht="47.25" outlineLevel="2" x14ac:dyDescent="0.25">
      <c r="A222" s="312">
        <v>17</v>
      </c>
      <c r="B222" s="313" t="s">
        <v>402</v>
      </c>
      <c r="C222" s="312" t="s">
        <v>53</v>
      </c>
      <c r="D222" s="233"/>
      <c r="E222" s="237"/>
      <c r="F222" s="237"/>
      <c r="G222" s="312">
        <v>35</v>
      </c>
      <c r="H222" s="239"/>
      <c r="I222" s="239"/>
      <c r="J222" s="239"/>
      <c r="K222" s="237"/>
      <c r="L222" s="237"/>
      <c r="M222" s="237"/>
      <c r="N222" s="237"/>
      <c r="O222" s="240"/>
      <c r="P222" s="239"/>
      <c r="Q222" s="239"/>
      <c r="R222" s="239"/>
      <c r="S222" s="239"/>
      <c r="T222" s="242">
        <f t="shared" si="46"/>
        <v>0</v>
      </c>
      <c r="U222" s="239"/>
      <c r="V222" s="239"/>
      <c r="W222" s="239"/>
      <c r="X222" s="242"/>
      <c r="Y222" s="242"/>
      <c r="Z222" s="245"/>
      <c r="AA222" s="245"/>
      <c r="AB222" s="242"/>
      <c r="AC222" s="239"/>
      <c r="AD222" s="239"/>
      <c r="AE222" s="239"/>
      <c r="AF222" s="239"/>
      <c r="AG222" s="239"/>
      <c r="AH222" s="239"/>
      <c r="AI222" s="239"/>
      <c r="AJ222" s="245"/>
      <c r="AK222" s="245"/>
      <c r="AL222" s="245"/>
      <c r="AM222" s="245"/>
      <c r="AN222" s="242">
        <f t="shared" si="47"/>
        <v>0</v>
      </c>
      <c r="AO222" s="245"/>
      <c r="AP222" s="245"/>
      <c r="AQ222" s="245"/>
      <c r="AR222" s="242"/>
      <c r="AS222" s="242"/>
      <c r="AT222" s="245"/>
      <c r="AU222" s="245"/>
      <c r="AV222" s="242"/>
      <c r="AW222" s="239"/>
      <c r="AX222" s="10" t="s">
        <v>348</v>
      </c>
      <c r="AY222" s="9"/>
    </row>
    <row r="223" spans="1:51" s="248" customFormat="1" ht="117.75" customHeight="1" outlineLevel="2" x14ac:dyDescent="0.25">
      <c r="A223" s="318">
        <v>17.100000000000001</v>
      </c>
      <c r="B223" s="234" t="s">
        <v>403</v>
      </c>
      <c r="C223" s="318" t="s">
        <v>73</v>
      </c>
      <c r="D223" s="233"/>
      <c r="E223" s="237"/>
      <c r="F223" s="237"/>
      <c r="G223" s="251">
        <v>11</v>
      </c>
      <c r="H223" s="239"/>
      <c r="I223" s="239"/>
      <c r="J223" s="239"/>
      <c r="K223" s="237"/>
      <c r="L223" s="237"/>
      <c r="M223" s="237"/>
      <c r="N223" s="237"/>
      <c r="O223" s="240" t="s">
        <v>592</v>
      </c>
      <c r="P223" s="239"/>
      <c r="Q223" s="239"/>
      <c r="R223" s="239"/>
      <c r="S223" s="239"/>
      <c r="T223" s="242">
        <f t="shared" si="46"/>
        <v>0</v>
      </c>
      <c r="U223" s="239"/>
      <c r="V223" s="239"/>
      <c r="W223" s="239"/>
      <c r="X223" s="242"/>
      <c r="Y223" s="251">
        <v>11</v>
      </c>
      <c r="Z223" s="245"/>
      <c r="AA223" s="245"/>
      <c r="AB223" s="242"/>
      <c r="AC223" s="239"/>
      <c r="AD223" s="239"/>
      <c r="AE223" s="239"/>
      <c r="AF223" s="239"/>
      <c r="AG223" s="239"/>
      <c r="AH223" s="239"/>
      <c r="AI223" s="239"/>
      <c r="AJ223" s="245"/>
      <c r="AK223" s="245"/>
      <c r="AL223" s="245"/>
      <c r="AM223" s="245"/>
      <c r="AN223" s="242">
        <f t="shared" si="47"/>
        <v>0</v>
      </c>
      <c r="AO223" s="245"/>
      <c r="AP223" s="245"/>
      <c r="AQ223" s="245"/>
      <c r="AR223" s="242"/>
      <c r="AS223" s="251">
        <v>11</v>
      </c>
      <c r="AT223" s="245"/>
      <c r="AU223" s="245"/>
      <c r="AV223" s="242"/>
      <c r="AW223" s="239"/>
      <c r="AX223" s="76"/>
      <c r="AY223" s="9" t="s">
        <v>71</v>
      </c>
    </row>
    <row r="224" spans="1:51" s="248" customFormat="1" ht="126" customHeight="1" outlineLevel="2" x14ac:dyDescent="0.25">
      <c r="A224" s="318">
        <v>17.2</v>
      </c>
      <c r="B224" s="234" t="s">
        <v>404</v>
      </c>
      <c r="C224" s="318" t="s">
        <v>73</v>
      </c>
      <c r="D224" s="233"/>
      <c r="E224" s="237"/>
      <c r="F224" s="237"/>
      <c r="G224" s="251">
        <v>14</v>
      </c>
      <c r="H224" s="239"/>
      <c r="I224" s="239"/>
      <c r="J224" s="239"/>
      <c r="K224" s="237"/>
      <c r="L224" s="237"/>
      <c r="M224" s="237"/>
      <c r="N224" s="237"/>
      <c r="O224" s="240" t="s">
        <v>593</v>
      </c>
      <c r="P224" s="239"/>
      <c r="Q224" s="239"/>
      <c r="R224" s="239"/>
      <c r="S224" s="239"/>
      <c r="T224" s="242">
        <f t="shared" si="46"/>
        <v>0</v>
      </c>
      <c r="U224" s="239"/>
      <c r="V224" s="239"/>
      <c r="W224" s="239"/>
      <c r="X224" s="242"/>
      <c r="Y224" s="251">
        <v>14</v>
      </c>
      <c r="Z224" s="245"/>
      <c r="AA224" s="245"/>
      <c r="AB224" s="242"/>
      <c r="AC224" s="239"/>
      <c r="AD224" s="239"/>
      <c r="AE224" s="239"/>
      <c r="AF224" s="239"/>
      <c r="AG224" s="239"/>
      <c r="AH224" s="239"/>
      <c r="AI224" s="239"/>
      <c r="AJ224" s="245"/>
      <c r="AK224" s="245"/>
      <c r="AL224" s="245"/>
      <c r="AM224" s="245"/>
      <c r="AN224" s="242">
        <f t="shared" si="47"/>
        <v>0</v>
      </c>
      <c r="AO224" s="245"/>
      <c r="AP224" s="245"/>
      <c r="AQ224" s="245"/>
      <c r="AR224" s="242"/>
      <c r="AS224" s="251">
        <v>14</v>
      </c>
      <c r="AT224" s="245"/>
      <c r="AU224" s="245"/>
      <c r="AV224" s="242"/>
      <c r="AW224" s="239"/>
      <c r="AX224" s="76"/>
      <c r="AY224" s="9" t="s">
        <v>71</v>
      </c>
    </row>
    <row r="225" spans="1:51" s="248" customFormat="1" ht="114.75" customHeight="1" outlineLevel="2" x14ac:dyDescent="0.25">
      <c r="A225" s="318">
        <v>17.3</v>
      </c>
      <c r="B225" s="234" t="s">
        <v>405</v>
      </c>
      <c r="C225" s="318" t="s">
        <v>73</v>
      </c>
      <c r="D225" s="233"/>
      <c r="E225" s="237"/>
      <c r="F225" s="237"/>
      <c r="G225" s="251">
        <v>5</v>
      </c>
      <c r="H225" s="239"/>
      <c r="I225" s="239"/>
      <c r="J225" s="239"/>
      <c r="K225" s="237"/>
      <c r="L225" s="237"/>
      <c r="M225" s="237"/>
      <c r="N225" s="237"/>
      <c r="O225" s="240" t="s">
        <v>593</v>
      </c>
      <c r="P225" s="239"/>
      <c r="Q225" s="239"/>
      <c r="R225" s="239"/>
      <c r="S225" s="239"/>
      <c r="T225" s="242">
        <f t="shared" si="46"/>
        <v>0</v>
      </c>
      <c r="U225" s="239"/>
      <c r="V225" s="239"/>
      <c r="W225" s="239"/>
      <c r="X225" s="242"/>
      <c r="Y225" s="251">
        <v>5</v>
      </c>
      <c r="Z225" s="245"/>
      <c r="AA225" s="245"/>
      <c r="AB225" s="242"/>
      <c r="AC225" s="239"/>
      <c r="AD225" s="239"/>
      <c r="AE225" s="239"/>
      <c r="AF225" s="239"/>
      <c r="AG225" s="239"/>
      <c r="AH225" s="239"/>
      <c r="AI225" s="239"/>
      <c r="AJ225" s="245"/>
      <c r="AK225" s="245"/>
      <c r="AL225" s="245"/>
      <c r="AM225" s="245"/>
      <c r="AN225" s="242">
        <f t="shared" si="47"/>
        <v>0</v>
      </c>
      <c r="AO225" s="245"/>
      <c r="AP225" s="245"/>
      <c r="AQ225" s="245"/>
      <c r="AR225" s="242"/>
      <c r="AS225" s="251">
        <v>5</v>
      </c>
      <c r="AT225" s="245"/>
      <c r="AU225" s="245"/>
      <c r="AV225" s="242"/>
      <c r="AW225" s="239"/>
      <c r="AX225" s="76"/>
      <c r="AY225" s="9" t="s">
        <v>71</v>
      </c>
    </row>
    <row r="226" spans="1:51" s="248" customFormat="1" ht="30.75" customHeight="1" outlineLevel="2" x14ac:dyDescent="0.25">
      <c r="A226" s="318">
        <v>17.399999999999999</v>
      </c>
      <c r="B226" s="234" t="s">
        <v>406</v>
      </c>
      <c r="C226" s="318" t="s">
        <v>73</v>
      </c>
      <c r="D226" s="233"/>
      <c r="E226" s="237"/>
      <c r="F226" s="237"/>
      <c r="G226" s="251">
        <v>5</v>
      </c>
      <c r="H226" s="239"/>
      <c r="I226" s="239"/>
      <c r="J226" s="239"/>
      <c r="K226" s="237"/>
      <c r="L226" s="237"/>
      <c r="M226" s="237"/>
      <c r="N226" s="237"/>
      <c r="O226" s="240" t="s">
        <v>593</v>
      </c>
      <c r="P226" s="239"/>
      <c r="Q226" s="239"/>
      <c r="R226" s="239"/>
      <c r="S226" s="239"/>
      <c r="T226" s="242">
        <f t="shared" si="46"/>
        <v>0</v>
      </c>
      <c r="U226" s="239"/>
      <c r="V226" s="239"/>
      <c r="W226" s="239"/>
      <c r="X226" s="242"/>
      <c r="Y226" s="251">
        <v>2.5</v>
      </c>
      <c r="Z226" s="251">
        <v>2.5</v>
      </c>
      <c r="AA226" s="245"/>
      <c r="AB226" s="242"/>
      <c r="AC226" s="239"/>
      <c r="AD226" s="239"/>
      <c r="AE226" s="239"/>
      <c r="AF226" s="239"/>
      <c r="AG226" s="239"/>
      <c r="AH226" s="239"/>
      <c r="AI226" s="239"/>
      <c r="AJ226" s="245"/>
      <c r="AK226" s="245"/>
      <c r="AL226" s="245"/>
      <c r="AM226" s="245"/>
      <c r="AN226" s="242">
        <f t="shared" si="47"/>
        <v>0</v>
      </c>
      <c r="AO226" s="245"/>
      <c r="AP226" s="245"/>
      <c r="AQ226" s="245"/>
      <c r="AR226" s="242"/>
      <c r="AS226" s="251">
        <v>2.5</v>
      </c>
      <c r="AT226" s="251">
        <v>2.5</v>
      </c>
      <c r="AU226" s="245"/>
      <c r="AV226" s="242"/>
      <c r="AW226" s="239"/>
      <c r="AX226" s="76"/>
      <c r="AY226" s="9" t="s">
        <v>71</v>
      </c>
    </row>
    <row r="227" spans="1:51" s="248" customFormat="1" ht="47.25" outlineLevel="2" x14ac:dyDescent="0.25">
      <c r="A227" s="312">
        <v>18</v>
      </c>
      <c r="B227" s="313" t="s">
        <v>407</v>
      </c>
      <c r="C227" s="312" t="s">
        <v>53</v>
      </c>
      <c r="D227" s="233"/>
      <c r="E227" s="237"/>
      <c r="F227" s="237"/>
      <c r="G227" s="369">
        <f>SUM(G228:G233)</f>
        <v>35</v>
      </c>
      <c r="H227" s="239"/>
      <c r="I227" s="239"/>
      <c r="J227" s="239"/>
      <c r="K227" s="237"/>
      <c r="L227" s="237"/>
      <c r="M227" s="237"/>
      <c r="N227" s="237"/>
      <c r="O227" s="240"/>
      <c r="P227" s="239"/>
      <c r="Q227" s="239"/>
      <c r="R227" s="239"/>
      <c r="S227" s="239"/>
      <c r="T227" s="242">
        <f t="shared" si="46"/>
        <v>0</v>
      </c>
      <c r="U227" s="239"/>
      <c r="V227" s="239"/>
      <c r="W227" s="239"/>
      <c r="X227" s="242"/>
      <c r="Y227" s="242"/>
      <c r="Z227" s="245"/>
      <c r="AA227" s="245"/>
      <c r="AB227" s="242"/>
      <c r="AC227" s="239"/>
      <c r="AD227" s="239"/>
      <c r="AE227" s="239"/>
      <c r="AF227" s="239"/>
      <c r="AG227" s="239"/>
      <c r="AH227" s="239"/>
      <c r="AI227" s="239"/>
      <c r="AJ227" s="245"/>
      <c r="AK227" s="245"/>
      <c r="AL227" s="245"/>
      <c r="AM227" s="245"/>
      <c r="AN227" s="242">
        <f t="shared" si="47"/>
        <v>0</v>
      </c>
      <c r="AO227" s="245"/>
      <c r="AP227" s="245"/>
      <c r="AQ227" s="245"/>
      <c r="AR227" s="242"/>
      <c r="AS227" s="242"/>
      <c r="AT227" s="245"/>
      <c r="AU227" s="245"/>
      <c r="AV227" s="242"/>
      <c r="AW227" s="239"/>
      <c r="AX227" s="10" t="s">
        <v>348</v>
      </c>
      <c r="AY227" s="9"/>
    </row>
    <row r="228" spans="1:51" s="248" customFormat="1" ht="60" outlineLevel="2" x14ac:dyDescent="0.25">
      <c r="A228" s="318">
        <v>18.100000000000001</v>
      </c>
      <c r="B228" s="234" t="s">
        <v>408</v>
      </c>
      <c r="C228" s="318" t="s">
        <v>73</v>
      </c>
      <c r="D228" s="233"/>
      <c r="E228" s="237"/>
      <c r="F228" s="237"/>
      <c r="G228" s="251">
        <v>12.5</v>
      </c>
      <c r="H228" s="239"/>
      <c r="I228" s="239"/>
      <c r="J228" s="239"/>
      <c r="K228" s="237"/>
      <c r="L228" s="237"/>
      <c r="M228" s="237"/>
      <c r="N228" s="237"/>
      <c r="O228" s="240" t="s">
        <v>594</v>
      </c>
      <c r="P228" s="239"/>
      <c r="Q228" s="239"/>
      <c r="R228" s="239"/>
      <c r="S228" s="239"/>
      <c r="T228" s="242">
        <f t="shared" si="46"/>
        <v>0</v>
      </c>
      <c r="U228" s="239"/>
      <c r="V228" s="239"/>
      <c r="W228" s="239"/>
      <c r="X228" s="242"/>
      <c r="Y228" s="251">
        <v>6.25</v>
      </c>
      <c r="Z228" s="251">
        <v>6.25</v>
      </c>
      <c r="AA228" s="245"/>
      <c r="AB228" s="242"/>
      <c r="AC228" s="239"/>
      <c r="AD228" s="239"/>
      <c r="AE228" s="239"/>
      <c r="AF228" s="239"/>
      <c r="AG228" s="239"/>
      <c r="AH228" s="239"/>
      <c r="AI228" s="239"/>
      <c r="AJ228" s="245"/>
      <c r="AK228" s="245"/>
      <c r="AL228" s="245"/>
      <c r="AM228" s="245"/>
      <c r="AN228" s="242">
        <f t="shared" si="47"/>
        <v>0</v>
      </c>
      <c r="AO228" s="245"/>
      <c r="AP228" s="245"/>
      <c r="AQ228" s="245"/>
      <c r="AR228" s="242"/>
      <c r="AS228" s="251">
        <v>6.25</v>
      </c>
      <c r="AT228" s="251">
        <v>6.25</v>
      </c>
      <c r="AU228" s="245"/>
      <c r="AV228" s="242"/>
      <c r="AW228" s="239"/>
      <c r="AX228" s="76"/>
      <c r="AY228" s="9" t="s">
        <v>71</v>
      </c>
    </row>
    <row r="229" spans="1:51" s="248" customFormat="1" ht="45" customHeight="1" outlineLevel="2" x14ac:dyDescent="0.25">
      <c r="A229" s="318">
        <v>18.2</v>
      </c>
      <c r="B229" s="234" t="s">
        <v>409</v>
      </c>
      <c r="C229" s="318" t="s">
        <v>73</v>
      </c>
      <c r="D229" s="233"/>
      <c r="E229" s="237"/>
      <c r="F229" s="237"/>
      <c r="G229" s="251">
        <v>12.5</v>
      </c>
      <c r="H229" s="239"/>
      <c r="I229" s="239"/>
      <c r="J229" s="239"/>
      <c r="K229" s="237"/>
      <c r="L229" s="237"/>
      <c r="M229" s="237"/>
      <c r="N229" s="237"/>
      <c r="O229" s="240" t="s">
        <v>594</v>
      </c>
      <c r="P229" s="239"/>
      <c r="Q229" s="239"/>
      <c r="R229" s="239"/>
      <c r="S229" s="239"/>
      <c r="T229" s="242">
        <f t="shared" si="46"/>
        <v>0</v>
      </c>
      <c r="U229" s="239"/>
      <c r="V229" s="239"/>
      <c r="W229" s="239"/>
      <c r="X229" s="242"/>
      <c r="Y229" s="242"/>
      <c r="Z229" s="251">
        <v>6.25</v>
      </c>
      <c r="AA229" s="251">
        <v>6.25</v>
      </c>
      <c r="AB229" s="242"/>
      <c r="AC229" s="239"/>
      <c r="AD229" s="239"/>
      <c r="AE229" s="239"/>
      <c r="AF229" s="239"/>
      <c r="AG229" s="239"/>
      <c r="AH229" s="239"/>
      <c r="AI229" s="239"/>
      <c r="AJ229" s="245"/>
      <c r="AK229" s="245"/>
      <c r="AL229" s="245"/>
      <c r="AM229" s="245"/>
      <c r="AN229" s="242">
        <f t="shared" si="47"/>
        <v>0</v>
      </c>
      <c r="AO229" s="245"/>
      <c r="AP229" s="245"/>
      <c r="AQ229" s="245"/>
      <c r="AR229" s="242"/>
      <c r="AS229" s="242"/>
      <c r="AT229" s="251">
        <v>6.25</v>
      </c>
      <c r="AU229" s="251">
        <v>6.25</v>
      </c>
      <c r="AV229" s="242"/>
      <c r="AW229" s="239"/>
      <c r="AX229" s="76"/>
      <c r="AY229" s="9" t="s">
        <v>71</v>
      </c>
    </row>
    <row r="230" spans="1:51" s="248" customFormat="1" ht="40.5" customHeight="1" outlineLevel="2" x14ac:dyDescent="0.25">
      <c r="A230" s="318">
        <v>18.3</v>
      </c>
      <c r="B230" s="234" t="s">
        <v>410</v>
      </c>
      <c r="C230" s="318" t="s">
        <v>73</v>
      </c>
      <c r="D230" s="233"/>
      <c r="E230" s="237"/>
      <c r="F230" s="237"/>
      <c r="G230" s="251">
        <v>3</v>
      </c>
      <c r="H230" s="239"/>
      <c r="I230" s="239"/>
      <c r="J230" s="239"/>
      <c r="K230" s="237"/>
      <c r="L230" s="237"/>
      <c r="M230" s="237"/>
      <c r="N230" s="237"/>
      <c r="O230" s="240" t="s">
        <v>594</v>
      </c>
      <c r="P230" s="239"/>
      <c r="Q230" s="239"/>
      <c r="R230" s="239"/>
      <c r="S230" s="239"/>
      <c r="T230" s="242">
        <f t="shared" si="46"/>
        <v>0</v>
      </c>
      <c r="U230" s="239"/>
      <c r="V230" s="239"/>
      <c r="W230" s="239"/>
      <c r="X230" s="242"/>
      <c r="Y230" s="242"/>
      <c r="Z230" s="245">
        <v>3</v>
      </c>
      <c r="AA230" s="245"/>
      <c r="AB230" s="242"/>
      <c r="AC230" s="239"/>
      <c r="AD230" s="239"/>
      <c r="AE230" s="239"/>
      <c r="AF230" s="239"/>
      <c r="AG230" s="239"/>
      <c r="AH230" s="239"/>
      <c r="AI230" s="239"/>
      <c r="AJ230" s="245"/>
      <c r="AK230" s="245"/>
      <c r="AL230" s="245"/>
      <c r="AM230" s="245"/>
      <c r="AN230" s="242">
        <f t="shared" si="47"/>
        <v>0</v>
      </c>
      <c r="AO230" s="245"/>
      <c r="AP230" s="245"/>
      <c r="AQ230" s="245"/>
      <c r="AR230" s="242"/>
      <c r="AS230" s="242"/>
      <c r="AT230" s="245">
        <v>3</v>
      </c>
      <c r="AU230" s="245"/>
      <c r="AV230" s="242"/>
      <c r="AW230" s="239"/>
      <c r="AX230" s="76"/>
      <c r="AY230" s="9" t="s">
        <v>71</v>
      </c>
    </row>
    <row r="231" spans="1:51" s="248" customFormat="1" ht="45" customHeight="1" outlineLevel="2" x14ac:dyDescent="0.25">
      <c r="A231" s="318">
        <v>18.399999999999999</v>
      </c>
      <c r="B231" s="234" t="s">
        <v>411</v>
      </c>
      <c r="C231" s="318" t="s">
        <v>73</v>
      </c>
      <c r="D231" s="233"/>
      <c r="E231" s="237"/>
      <c r="F231" s="237"/>
      <c r="G231" s="251">
        <v>2</v>
      </c>
      <c r="H231" s="239"/>
      <c r="I231" s="239"/>
      <c r="J231" s="239"/>
      <c r="K231" s="237"/>
      <c r="L231" s="237"/>
      <c r="M231" s="237"/>
      <c r="N231" s="237"/>
      <c r="O231" s="240" t="s">
        <v>594</v>
      </c>
      <c r="P231" s="239"/>
      <c r="Q231" s="239"/>
      <c r="R231" s="239"/>
      <c r="S231" s="239"/>
      <c r="T231" s="242">
        <f t="shared" si="46"/>
        <v>0</v>
      </c>
      <c r="U231" s="239"/>
      <c r="V231" s="239"/>
      <c r="W231" s="239"/>
      <c r="X231" s="242"/>
      <c r="Y231" s="242"/>
      <c r="Z231" s="245">
        <v>2</v>
      </c>
      <c r="AA231" s="245"/>
      <c r="AB231" s="242"/>
      <c r="AC231" s="239"/>
      <c r="AD231" s="239"/>
      <c r="AE231" s="239"/>
      <c r="AF231" s="239"/>
      <c r="AG231" s="239"/>
      <c r="AH231" s="239"/>
      <c r="AI231" s="239"/>
      <c r="AJ231" s="245"/>
      <c r="AK231" s="245"/>
      <c r="AL231" s="245"/>
      <c r="AM231" s="245"/>
      <c r="AN231" s="242">
        <f t="shared" si="47"/>
        <v>0</v>
      </c>
      <c r="AO231" s="245"/>
      <c r="AP231" s="245"/>
      <c r="AQ231" s="245"/>
      <c r="AR231" s="242"/>
      <c r="AS231" s="242"/>
      <c r="AT231" s="245">
        <v>2</v>
      </c>
      <c r="AU231" s="245"/>
      <c r="AV231" s="242"/>
      <c r="AW231" s="239"/>
      <c r="AX231" s="76"/>
      <c r="AY231" s="9" t="s">
        <v>71</v>
      </c>
    </row>
    <row r="232" spans="1:51" s="248" customFormat="1" ht="60" outlineLevel="2" x14ac:dyDescent="0.25">
      <c r="A232" s="318">
        <v>18.5</v>
      </c>
      <c r="B232" s="234" t="s">
        <v>412</v>
      </c>
      <c r="C232" s="318" t="s">
        <v>73</v>
      </c>
      <c r="D232" s="233"/>
      <c r="E232" s="237"/>
      <c r="F232" s="237"/>
      <c r="G232" s="251">
        <v>3</v>
      </c>
      <c r="H232" s="239"/>
      <c r="I232" s="239"/>
      <c r="J232" s="239"/>
      <c r="K232" s="237"/>
      <c r="L232" s="237"/>
      <c r="M232" s="237"/>
      <c r="N232" s="237"/>
      <c r="O232" s="240" t="s">
        <v>594</v>
      </c>
      <c r="P232" s="239"/>
      <c r="Q232" s="239"/>
      <c r="R232" s="239"/>
      <c r="S232" s="239"/>
      <c r="T232" s="242">
        <f t="shared" si="46"/>
        <v>0</v>
      </c>
      <c r="U232" s="239"/>
      <c r="V232" s="239"/>
      <c r="W232" s="239"/>
      <c r="X232" s="242"/>
      <c r="Y232" s="242"/>
      <c r="Z232" s="245">
        <v>3</v>
      </c>
      <c r="AA232" s="245"/>
      <c r="AB232" s="242"/>
      <c r="AC232" s="239"/>
      <c r="AD232" s="239"/>
      <c r="AE232" s="239"/>
      <c r="AF232" s="239"/>
      <c r="AG232" s="239"/>
      <c r="AH232" s="239"/>
      <c r="AI232" s="239"/>
      <c r="AJ232" s="245"/>
      <c r="AK232" s="245"/>
      <c r="AL232" s="245"/>
      <c r="AM232" s="245"/>
      <c r="AN232" s="242">
        <f t="shared" si="47"/>
        <v>0</v>
      </c>
      <c r="AO232" s="245"/>
      <c r="AP232" s="245"/>
      <c r="AQ232" s="245"/>
      <c r="AR232" s="242"/>
      <c r="AS232" s="242"/>
      <c r="AT232" s="245">
        <v>3</v>
      </c>
      <c r="AU232" s="245"/>
      <c r="AV232" s="242"/>
      <c r="AW232" s="239"/>
      <c r="AX232" s="76"/>
      <c r="AY232" s="9" t="s">
        <v>71</v>
      </c>
    </row>
    <row r="233" spans="1:51" s="248" customFormat="1" ht="90" outlineLevel="2" x14ac:dyDescent="0.25">
      <c r="A233" s="318">
        <v>18.600000000000001</v>
      </c>
      <c r="B233" s="234" t="s">
        <v>413</v>
      </c>
      <c r="C233" s="318" t="s">
        <v>73</v>
      </c>
      <c r="D233" s="233"/>
      <c r="E233" s="237"/>
      <c r="F233" s="237"/>
      <c r="G233" s="251">
        <v>2</v>
      </c>
      <c r="H233" s="239"/>
      <c r="I233" s="239"/>
      <c r="J233" s="239"/>
      <c r="K233" s="237"/>
      <c r="L233" s="237"/>
      <c r="M233" s="237"/>
      <c r="N233" s="237"/>
      <c r="O233" s="240" t="s">
        <v>595</v>
      </c>
      <c r="P233" s="239"/>
      <c r="Q233" s="239"/>
      <c r="R233" s="239"/>
      <c r="S233" s="239"/>
      <c r="T233" s="242">
        <f t="shared" si="46"/>
        <v>0</v>
      </c>
      <c r="U233" s="239"/>
      <c r="V233" s="239"/>
      <c r="W233" s="239"/>
      <c r="X233" s="242"/>
      <c r="Y233" s="242"/>
      <c r="Z233" s="245">
        <v>2</v>
      </c>
      <c r="AA233" s="245"/>
      <c r="AB233" s="242"/>
      <c r="AC233" s="239"/>
      <c r="AD233" s="239"/>
      <c r="AE233" s="239"/>
      <c r="AF233" s="239"/>
      <c r="AG233" s="239"/>
      <c r="AH233" s="239"/>
      <c r="AI233" s="239"/>
      <c r="AJ233" s="245"/>
      <c r="AK233" s="245"/>
      <c r="AL233" s="245"/>
      <c r="AM233" s="245"/>
      <c r="AN233" s="242">
        <f t="shared" si="47"/>
        <v>0</v>
      </c>
      <c r="AO233" s="245"/>
      <c r="AP233" s="245"/>
      <c r="AQ233" s="245"/>
      <c r="AR233" s="242"/>
      <c r="AS233" s="242"/>
      <c r="AT233" s="245">
        <v>2</v>
      </c>
      <c r="AU233" s="245"/>
      <c r="AV233" s="242"/>
      <c r="AW233" s="239"/>
      <c r="AX233" s="76"/>
      <c r="AY233" s="9" t="s">
        <v>71</v>
      </c>
    </row>
    <row r="234" spans="1:51" s="248" customFormat="1" ht="94.5" outlineLevel="2" x14ac:dyDescent="0.25">
      <c r="A234" s="312">
        <v>19</v>
      </c>
      <c r="B234" s="313" t="s">
        <v>414</v>
      </c>
      <c r="C234" s="312" t="s">
        <v>53</v>
      </c>
      <c r="D234" s="233"/>
      <c r="E234" s="237"/>
      <c r="F234" s="237"/>
      <c r="G234" s="369">
        <v>35</v>
      </c>
      <c r="H234" s="239"/>
      <c r="I234" s="239"/>
      <c r="J234" s="239"/>
      <c r="K234" s="237"/>
      <c r="L234" s="237"/>
      <c r="M234" s="237"/>
      <c r="N234" s="237"/>
      <c r="O234" s="240"/>
      <c r="P234" s="239"/>
      <c r="Q234" s="239"/>
      <c r="R234" s="239"/>
      <c r="S234" s="239"/>
      <c r="T234" s="242">
        <f t="shared" si="46"/>
        <v>0</v>
      </c>
      <c r="U234" s="239"/>
      <c r="V234" s="239"/>
      <c r="W234" s="239"/>
      <c r="X234" s="242"/>
      <c r="Y234" s="242"/>
      <c r="Z234" s="245"/>
      <c r="AA234" s="245"/>
      <c r="AB234" s="242"/>
      <c r="AC234" s="239"/>
      <c r="AD234" s="239"/>
      <c r="AE234" s="239"/>
      <c r="AF234" s="239"/>
      <c r="AG234" s="239"/>
      <c r="AH234" s="239"/>
      <c r="AI234" s="239"/>
      <c r="AJ234" s="245"/>
      <c r="AK234" s="245"/>
      <c r="AL234" s="245"/>
      <c r="AM234" s="245"/>
      <c r="AN234" s="242">
        <f t="shared" si="47"/>
        <v>0</v>
      </c>
      <c r="AO234" s="245"/>
      <c r="AP234" s="245"/>
      <c r="AQ234" s="245"/>
      <c r="AR234" s="242"/>
      <c r="AS234" s="242"/>
      <c r="AT234" s="245"/>
      <c r="AU234" s="245"/>
      <c r="AV234" s="242"/>
      <c r="AW234" s="239"/>
      <c r="AX234" s="10" t="s">
        <v>348</v>
      </c>
      <c r="AY234" s="9"/>
    </row>
    <row r="235" spans="1:51" s="248" customFormat="1" ht="105" outlineLevel="2" x14ac:dyDescent="0.25">
      <c r="A235" s="318">
        <v>19.100000000000001</v>
      </c>
      <c r="B235" s="234" t="s">
        <v>415</v>
      </c>
      <c r="C235" s="318" t="s">
        <v>73</v>
      </c>
      <c r="D235" s="233"/>
      <c r="E235" s="237"/>
      <c r="F235" s="237"/>
      <c r="G235" s="251">
        <v>4</v>
      </c>
      <c r="H235" s="239"/>
      <c r="I235" s="239"/>
      <c r="J235" s="239"/>
      <c r="K235" s="237"/>
      <c r="L235" s="237"/>
      <c r="M235" s="237"/>
      <c r="N235" s="237"/>
      <c r="O235" s="240" t="s">
        <v>596</v>
      </c>
      <c r="P235" s="239"/>
      <c r="Q235" s="239"/>
      <c r="R235" s="239"/>
      <c r="S235" s="239"/>
      <c r="T235" s="242">
        <f t="shared" si="46"/>
        <v>0</v>
      </c>
      <c r="U235" s="239"/>
      <c r="V235" s="239"/>
      <c r="W235" s="239"/>
      <c r="X235" s="242"/>
      <c r="Y235" s="242"/>
      <c r="Z235" s="245">
        <v>4</v>
      </c>
      <c r="AA235" s="245"/>
      <c r="AB235" s="242"/>
      <c r="AC235" s="239"/>
      <c r="AD235" s="239"/>
      <c r="AE235" s="239"/>
      <c r="AF235" s="239"/>
      <c r="AG235" s="239"/>
      <c r="AH235" s="239"/>
      <c r="AI235" s="239"/>
      <c r="AJ235" s="245"/>
      <c r="AK235" s="245"/>
      <c r="AL235" s="245"/>
      <c r="AM235" s="245"/>
      <c r="AN235" s="242">
        <f t="shared" si="47"/>
        <v>0</v>
      </c>
      <c r="AO235" s="245"/>
      <c r="AP235" s="245"/>
      <c r="AQ235" s="245"/>
      <c r="AR235" s="242"/>
      <c r="AS235" s="242"/>
      <c r="AT235" s="245">
        <v>4</v>
      </c>
      <c r="AU235" s="245"/>
      <c r="AV235" s="242"/>
      <c r="AW235" s="239"/>
      <c r="AX235" s="76"/>
      <c r="AY235" s="9" t="s">
        <v>71</v>
      </c>
    </row>
    <row r="236" spans="1:51" s="248" customFormat="1" ht="30" customHeight="1" outlineLevel="2" x14ac:dyDescent="0.25">
      <c r="A236" s="318">
        <v>19.2</v>
      </c>
      <c r="B236" s="234" t="s">
        <v>416</v>
      </c>
      <c r="C236" s="318" t="s">
        <v>73</v>
      </c>
      <c r="D236" s="233"/>
      <c r="E236" s="237"/>
      <c r="F236" s="237"/>
      <c r="G236" s="251">
        <v>4</v>
      </c>
      <c r="H236" s="239"/>
      <c r="I236" s="239"/>
      <c r="J236" s="239"/>
      <c r="K236" s="237"/>
      <c r="L236" s="237"/>
      <c r="M236" s="237"/>
      <c r="N236" s="237"/>
      <c r="O236" s="240" t="s">
        <v>597</v>
      </c>
      <c r="P236" s="239"/>
      <c r="Q236" s="239"/>
      <c r="R236" s="239"/>
      <c r="S236" s="239"/>
      <c r="T236" s="242">
        <f t="shared" si="46"/>
        <v>0</v>
      </c>
      <c r="U236" s="239"/>
      <c r="V236" s="239"/>
      <c r="W236" s="239"/>
      <c r="X236" s="242"/>
      <c r="Y236" s="245">
        <v>4</v>
      </c>
      <c r="Z236" s="245"/>
      <c r="AA236" s="245"/>
      <c r="AB236" s="242"/>
      <c r="AC236" s="239"/>
      <c r="AD236" s="239"/>
      <c r="AE236" s="239"/>
      <c r="AF236" s="239"/>
      <c r="AG236" s="239"/>
      <c r="AH236" s="239"/>
      <c r="AI236" s="239"/>
      <c r="AJ236" s="245"/>
      <c r="AK236" s="245"/>
      <c r="AL236" s="245"/>
      <c r="AM236" s="245"/>
      <c r="AN236" s="242">
        <f t="shared" si="47"/>
        <v>0</v>
      </c>
      <c r="AO236" s="245"/>
      <c r="AP236" s="245"/>
      <c r="AQ236" s="245"/>
      <c r="AR236" s="242"/>
      <c r="AS236" s="245">
        <v>4</v>
      </c>
      <c r="AT236" s="245"/>
      <c r="AU236" s="245"/>
      <c r="AV236" s="242"/>
      <c r="AW236" s="239"/>
      <c r="AX236" s="76"/>
      <c r="AY236" s="9" t="s">
        <v>71</v>
      </c>
    </row>
    <row r="237" spans="1:51" s="248" customFormat="1" ht="39.75" customHeight="1" outlineLevel="2" x14ac:dyDescent="0.25">
      <c r="A237" s="318">
        <v>19.3</v>
      </c>
      <c r="B237" s="234" t="s">
        <v>417</v>
      </c>
      <c r="C237" s="318" t="s">
        <v>73</v>
      </c>
      <c r="D237" s="233"/>
      <c r="E237" s="237"/>
      <c r="F237" s="237"/>
      <c r="G237" s="251">
        <v>2</v>
      </c>
      <c r="H237" s="239"/>
      <c r="I237" s="239"/>
      <c r="J237" s="239"/>
      <c r="K237" s="237"/>
      <c r="L237" s="237"/>
      <c r="M237" s="237"/>
      <c r="N237" s="237"/>
      <c r="O237" s="240" t="s">
        <v>598</v>
      </c>
      <c r="P237" s="239"/>
      <c r="Q237" s="239"/>
      <c r="R237" s="239"/>
      <c r="S237" s="239"/>
      <c r="T237" s="242">
        <f t="shared" si="46"/>
        <v>0</v>
      </c>
      <c r="U237" s="239"/>
      <c r="V237" s="239"/>
      <c r="W237" s="239"/>
      <c r="X237" s="242"/>
      <c r="Y237" s="242"/>
      <c r="Z237" s="245">
        <v>1</v>
      </c>
      <c r="AA237" s="245">
        <v>1</v>
      </c>
      <c r="AB237" s="242"/>
      <c r="AC237" s="239"/>
      <c r="AD237" s="239"/>
      <c r="AE237" s="239"/>
      <c r="AF237" s="239"/>
      <c r="AG237" s="239"/>
      <c r="AH237" s="239"/>
      <c r="AI237" s="239"/>
      <c r="AJ237" s="245"/>
      <c r="AK237" s="245"/>
      <c r="AL237" s="245"/>
      <c r="AM237" s="245"/>
      <c r="AN237" s="242">
        <f t="shared" si="47"/>
        <v>0</v>
      </c>
      <c r="AO237" s="245"/>
      <c r="AP237" s="245"/>
      <c r="AQ237" s="245"/>
      <c r="AR237" s="242"/>
      <c r="AS237" s="242"/>
      <c r="AT237" s="245">
        <v>1</v>
      </c>
      <c r="AU237" s="245">
        <v>1</v>
      </c>
      <c r="AV237" s="242"/>
      <c r="AW237" s="239"/>
      <c r="AX237" s="76"/>
      <c r="AY237" s="9" t="s">
        <v>71</v>
      </c>
    </row>
    <row r="238" spans="1:51" s="248" customFormat="1" ht="91.5" customHeight="1" outlineLevel="2" x14ac:dyDescent="0.25">
      <c r="A238" s="318">
        <v>19.399999999999999</v>
      </c>
      <c r="B238" s="234" t="s">
        <v>418</v>
      </c>
      <c r="C238" s="318" t="s">
        <v>73</v>
      </c>
      <c r="D238" s="233"/>
      <c r="E238" s="237"/>
      <c r="F238" s="237"/>
      <c r="G238" s="251">
        <v>25</v>
      </c>
      <c r="H238" s="239"/>
      <c r="I238" s="239"/>
      <c r="J238" s="239"/>
      <c r="K238" s="237"/>
      <c r="L238" s="237"/>
      <c r="M238" s="237"/>
      <c r="N238" s="237"/>
      <c r="O238" s="240" t="s">
        <v>599</v>
      </c>
      <c r="P238" s="239"/>
      <c r="Q238" s="239"/>
      <c r="R238" s="239"/>
      <c r="S238" s="239"/>
      <c r="T238" s="242">
        <f t="shared" si="46"/>
        <v>0</v>
      </c>
      <c r="U238" s="239"/>
      <c r="V238" s="239"/>
      <c r="W238" s="239"/>
      <c r="X238" s="242"/>
      <c r="Y238" s="245">
        <v>12.5</v>
      </c>
      <c r="Z238" s="245">
        <v>12.5</v>
      </c>
      <c r="AA238" s="245"/>
      <c r="AB238" s="242"/>
      <c r="AC238" s="239"/>
      <c r="AD238" s="239"/>
      <c r="AE238" s="239"/>
      <c r="AF238" s="239"/>
      <c r="AG238" s="239"/>
      <c r="AH238" s="239"/>
      <c r="AI238" s="239"/>
      <c r="AJ238" s="245"/>
      <c r="AK238" s="245"/>
      <c r="AL238" s="245"/>
      <c r="AM238" s="245"/>
      <c r="AN238" s="242">
        <f t="shared" si="47"/>
        <v>0</v>
      </c>
      <c r="AO238" s="245"/>
      <c r="AP238" s="245"/>
      <c r="AQ238" s="245"/>
      <c r="AR238" s="242"/>
      <c r="AS238" s="245">
        <v>12.5</v>
      </c>
      <c r="AT238" s="245">
        <v>12.5</v>
      </c>
      <c r="AU238" s="245"/>
      <c r="AV238" s="242"/>
      <c r="AW238" s="239"/>
      <c r="AX238" s="76"/>
      <c r="AY238" s="9" t="s">
        <v>71</v>
      </c>
    </row>
    <row r="239" spans="1:51" s="248" customFormat="1" ht="63" outlineLevel="2" x14ac:dyDescent="0.25">
      <c r="A239" s="312">
        <v>20</v>
      </c>
      <c r="B239" s="313" t="s">
        <v>419</v>
      </c>
      <c r="C239" s="312" t="s">
        <v>53</v>
      </c>
      <c r="D239" s="233"/>
      <c r="E239" s="237"/>
      <c r="F239" s="237"/>
      <c r="G239" s="369">
        <v>28.65</v>
      </c>
      <c r="H239" s="239"/>
      <c r="I239" s="239"/>
      <c r="J239" s="239"/>
      <c r="K239" s="237"/>
      <c r="L239" s="237"/>
      <c r="M239" s="237"/>
      <c r="N239" s="237"/>
      <c r="O239" s="240"/>
      <c r="P239" s="239"/>
      <c r="Q239" s="239"/>
      <c r="R239" s="239"/>
      <c r="S239" s="239"/>
      <c r="T239" s="242">
        <f t="shared" si="46"/>
        <v>0</v>
      </c>
      <c r="U239" s="239"/>
      <c r="V239" s="239"/>
      <c r="W239" s="239"/>
      <c r="X239" s="242"/>
      <c r="Y239" s="242"/>
      <c r="Z239" s="245"/>
      <c r="AA239" s="245"/>
      <c r="AB239" s="242"/>
      <c r="AC239" s="239"/>
      <c r="AD239" s="239"/>
      <c r="AE239" s="239"/>
      <c r="AF239" s="239"/>
      <c r="AG239" s="239"/>
      <c r="AH239" s="239"/>
      <c r="AI239" s="239"/>
      <c r="AJ239" s="245"/>
      <c r="AK239" s="245"/>
      <c r="AL239" s="245"/>
      <c r="AM239" s="245"/>
      <c r="AN239" s="242">
        <f t="shared" si="47"/>
        <v>0</v>
      </c>
      <c r="AO239" s="245"/>
      <c r="AP239" s="245"/>
      <c r="AQ239" s="245"/>
      <c r="AR239" s="242"/>
      <c r="AS239" s="242"/>
      <c r="AT239" s="245"/>
      <c r="AU239" s="245"/>
      <c r="AV239" s="242"/>
      <c r="AW239" s="239"/>
      <c r="AX239" s="10" t="s">
        <v>348</v>
      </c>
      <c r="AY239" s="9"/>
    </row>
    <row r="240" spans="1:51" s="248" customFormat="1" ht="135" outlineLevel="2" x14ac:dyDescent="0.25">
      <c r="A240" s="318">
        <v>20.100000000000001</v>
      </c>
      <c r="B240" s="234" t="s">
        <v>420</v>
      </c>
      <c r="C240" s="318" t="s">
        <v>73</v>
      </c>
      <c r="D240" s="233"/>
      <c r="E240" s="237"/>
      <c r="F240" s="237"/>
      <c r="G240" s="251">
        <v>9.32</v>
      </c>
      <c r="H240" s="239"/>
      <c r="I240" s="239"/>
      <c r="J240" s="239"/>
      <c r="K240" s="237"/>
      <c r="L240" s="237"/>
      <c r="M240" s="237"/>
      <c r="N240" s="237"/>
      <c r="O240" s="240" t="s">
        <v>600</v>
      </c>
      <c r="P240" s="239"/>
      <c r="Q240" s="239"/>
      <c r="R240" s="239"/>
      <c r="S240" s="239"/>
      <c r="T240" s="242">
        <f t="shared" si="46"/>
        <v>0</v>
      </c>
      <c r="U240" s="239"/>
      <c r="V240" s="239"/>
      <c r="W240" s="239"/>
      <c r="X240" s="242"/>
      <c r="Y240" s="245">
        <v>9.32</v>
      </c>
      <c r="Z240" s="245"/>
      <c r="AA240" s="245"/>
      <c r="AB240" s="242"/>
      <c r="AC240" s="239"/>
      <c r="AD240" s="239"/>
      <c r="AE240" s="239"/>
      <c r="AF240" s="239"/>
      <c r="AG240" s="239"/>
      <c r="AH240" s="239"/>
      <c r="AI240" s="239"/>
      <c r="AJ240" s="245"/>
      <c r="AK240" s="245"/>
      <c r="AL240" s="245"/>
      <c r="AM240" s="245"/>
      <c r="AN240" s="242">
        <f t="shared" si="47"/>
        <v>0</v>
      </c>
      <c r="AO240" s="245"/>
      <c r="AP240" s="245"/>
      <c r="AQ240" s="245"/>
      <c r="AR240" s="242"/>
      <c r="AS240" s="245">
        <v>9.32</v>
      </c>
      <c r="AT240" s="245"/>
      <c r="AU240" s="245"/>
      <c r="AV240" s="242"/>
      <c r="AW240" s="239"/>
      <c r="AX240" s="76" t="s">
        <v>601</v>
      </c>
      <c r="AY240" s="9" t="s">
        <v>71</v>
      </c>
    </row>
    <row r="241" spans="1:51" s="248" customFormat="1" ht="45" customHeight="1" outlineLevel="2" x14ac:dyDescent="0.25">
      <c r="A241" s="318">
        <v>20.2</v>
      </c>
      <c r="B241" s="234" t="s">
        <v>421</v>
      </c>
      <c r="C241" s="318" t="s">
        <v>73</v>
      </c>
      <c r="D241" s="233"/>
      <c r="E241" s="237"/>
      <c r="F241" s="237"/>
      <c r="G241" s="251">
        <v>8.9600000000000009</v>
      </c>
      <c r="H241" s="239"/>
      <c r="I241" s="239"/>
      <c r="J241" s="239"/>
      <c r="K241" s="237"/>
      <c r="L241" s="237"/>
      <c r="M241" s="237"/>
      <c r="N241" s="237"/>
      <c r="O241" s="240" t="s">
        <v>602</v>
      </c>
      <c r="P241" s="239"/>
      <c r="Q241" s="239"/>
      <c r="R241" s="239"/>
      <c r="S241" s="239"/>
      <c r="T241" s="242">
        <f t="shared" si="46"/>
        <v>0</v>
      </c>
      <c r="U241" s="239"/>
      <c r="V241" s="239"/>
      <c r="W241" s="239"/>
      <c r="X241" s="242"/>
      <c r="Y241" s="245">
        <v>8.9600000000000009</v>
      </c>
      <c r="Z241" s="245"/>
      <c r="AA241" s="245"/>
      <c r="AB241" s="242"/>
      <c r="AC241" s="239"/>
      <c r="AD241" s="239"/>
      <c r="AE241" s="239"/>
      <c r="AF241" s="239"/>
      <c r="AG241" s="239"/>
      <c r="AH241" s="239"/>
      <c r="AI241" s="239"/>
      <c r="AJ241" s="245"/>
      <c r="AK241" s="245"/>
      <c r="AL241" s="245"/>
      <c r="AM241" s="245"/>
      <c r="AN241" s="242">
        <f t="shared" si="47"/>
        <v>0</v>
      </c>
      <c r="AO241" s="245"/>
      <c r="AP241" s="245"/>
      <c r="AQ241" s="245"/>
      <c r="AR241" s="242"/>
      <c r="AS241" s="245">
        <v>8.9600000000000009</v>
      </c>
      <c r="AT241" s="245"/>
      <c r="AU241" s="245"/>
      <c r="AV241" s="242"/>
      <c r="AW241" s="239"/>
      <c r="AX241" s="76"/>
      <c r="AY241" s="9" t="s">
        <v>71</v>
      </c>
    </row>
    <row r="242" spans="1:51" s="248" customFormat="1" ht="48.75" customHeight="1" outlineLevel="2" x14ac:dyDescent="0.25">
      <c r="A242" s="318">
        <v>20.3</v>
      </c>
      <c r="B242" s="234" t="s">
        <v>422</v>
      </c>
      <c r="C242" s="318" t="s">
        <v>73</v>
      </c>
      <c r="D242" s="233"/>
      <c r="E242" s="237"/>
      <c r="F242" s="237"/>
      <c r="G242" s="251">
        <v>2.85</v>
      </c>
      <c r="H242" s="239"/>
      <c r="I242" s="239"/>
      <c r="J242" s="239"/>
      <c r="K242" s="237"/>
      <c r="L242" s="237"/>
      <c r="M242" s="237"/>
      <c r="N242" s="237"/>
      <c r="O242" s="240" t="s">
        <v>603</v>
      </c>
      <c r="P242" s="239"/>
      <c r="Q242" s="239"/>
      <c r="R242" s="239"/>
      <c r="S242" s="239"/>
      <c r="T242" s="242">
        <f t="shared" si="46"/>
        <v>0</v>
      </c>
      <c r="U242" s="239"/>
      <c r="V242" s="239"/>
      <c r="W242" s="239"/>
      <c r="X242" s="242"/>
      <c r="Y242" s="245">
        <v>2.85</v>
      </c>
      <c r="Z242" s="245"/>
      <c r="AA242" s="245"/>
      <c r="AB242" s="242"/>
      <c r="AC242" s="239"/>
      <c r="AD242" s="239"/>
      <c r="AE242" s="239"/>
      <c r="AF242" s="239"/>
      <c r="AG242" s="239"/>
      <c r="AH242" s="239"/>
      <c r="AI242" s="239"/>
      <c r="AJ242" s="245"/>
      <c r="AK242" s="245"/>
      <c r="AL242" s="245"/>
      <c r="AM242" s="245"/>
      <c r="AN242" s="242">
        <f t="shared" si="47"/>
        <v>0</v>
      </c>
      <c r="AO242" s="245"/>
      <c r="AP242" s="245"/>
      <c r="AQ242" s="245"/>
      <c r="AR242" s="242"/>
      <c r="AS242" s="245">
        <v>2.85</v>
      </c>
      <c r="AT242" s="245"/>
      <c r="AU242" s="245"/>
      <c r="AV242" s="242"/>
      <c r="AW242" s="239"/>
      <c r="AX242" s="76"/>
      <c r="AY242" s="9" t="s">
        <v>71</v>
      </c>
    </row>
    <row r="243" spans="1:51" s="248" customFormat="1" ht="67.5" customHeight="1" outlineLevel="2" x14ac:dyDescent="0.25">
      <c r="A243" s="318">
        <v>20.399999999999999</v>
      </c>
      <c r="B243" s="234" t="s">
        <v>423</v>
      </c>
      <c r="C243" s="318" t="s">
        <v>73</v>
      </c>
      <c r="D243" s="233"/>
      <c r="E243" s="237"/>
      <c r="F243" s="237"/>
      <c r="G243" s="251">
        <v>2.92</v>
      </c>
      <c r="H243" s="239"/>
      <c r="I243" s="239"/>
      <c r="J243" s="239"/>
      <c r="K243" s="237"/>
      <c r="L243" s="237"/>
      <c r="M243" s="237"/>
      <c r="N243" s="237"/>
      <c r="O243" s="240" t="s">
        <v>604</v>
      </c>
      <c r="P243" s="239"/>
      <c r="Q243" s="239"/>
      <c r="R243" s="239"/>
      <c r="S243" s="239"/>
      <c r="T243" s="242">
        <f t="shared" si="46"/>
        <v>0</v>
      </c>
      <c r="U243" s="239"/>
      <c r="V243" s="239"/>
      <c r="W243" s="239"/>
      <c r="X243" s="242"/>
      <c r="Y243" s="245">
        <v>2.92</v>
      </c>
      <c r="Z243" s="245"/>
      <c r="AA243" s="245"/>
      <c r="AB243" s="242"/>
      <c r="AC243" s="239"/>
      <c r="AD243" s="239"/>
      <c r="AE243" s="239"/>
      <c r="AF243" s="239"/>
      <c r="AG243" s="239"/>
      <c r="AH243" s="239"/>
      <c r="AI243" s="239"/>
      <c r="AJ243" s="245"/>
      <c r="AK243" s="245"/>
      <c r="AL243" s="245"/>
      <c r="AM243" s="245"/>
      <c r="AN243" s="242">
        <f t="shared" si="47"/>
        <v>0</v>
      </c>
      <c r="AO243" s="245"/>
      <c r="AP243" s="245"/>
      <c r="AQ243" s="245"/>
      <c r="AR243" s="242"/>
      <c r="AS243" s="245">
        <v>2.92</v>
      </c>
      <c r="AT243" s="245"/>
      <c r="AU243" s="245"/>
      <c r="AV243" s="242"/>
      <c r="AW243" s="239"/>
      <c r="AX243" s="76"/>
      <c r="AY243" s="9" t="s">
        <v>71</v>
      </c>
    </row>
    <row r="244" spans="1:51" s="248" customFormat="1" ht="51" customHeight="1" outlineLevel="2" x14ac:dyDescent="0.25">
      <c r="A244" s="318">
        <v>20.5</v>
      </c>
      <c r="B244" s="234" t="s">
        <v>424</v>
      </c>
      <c r="C244" s="318" t="s">
        <v>73</v>
      </c>
      <c r="D244" s="233"/>
      <c r="E244" s="237"/>
      <c r="F244" s="237"/>
      <c r="G244" s="251">
        <v>4.5999999999999996</v>
      </c>
      <c r="H244" s="239"/>
      <c r="I244" s="239"/>
      <c r="J244" s="239"/>
      <c r="K244" s="237"/>
      <c r="L244" s="237"/>
      <c r="M244" s="237"/>
      <c r="N244" s="237"/>
      <c r="O244" s="240" t="s">
        <v>605</v>
      </c>
      <c r="P244" s="239"/>
      <c r="Q244" s="239"/>
      <c r="R244" s="239"/>
      <c r="S244" s="239"/>
      <c r="T244" s="242">
        <f t="shared" si="46"/>
        <v>0</v>
      </c>
      <c r="U244" s="239"/>
      <c r="V244" s="239"/>
      <c r="W244" s="239"/>
      <c r="X244" s="242"/>
      <c r="Y244" s="251">
        <v>4.5999999999999996</v>
      </c>
      <c r="Z244" s="245"/>
      <c r="AA244" s="245"/>
      <c r="AB244" s="242"/>
      <c r="AC244" s="239"/>
      <c r="AD244" s="239"/>
      <c r="AE244" s="239"/>
      <c r="AF244" s="239"/>
      <c r="AG244" s="239"/>
      <c r="AH244" s="239"/>
      <c r="AI244" s="239"/>
      <c r="AJ244" s="245"/>
      <c r="AK244" s="245"/>
      <c r="AL244" s="245"/>
      <c r="AM244" s="245"/>
      <c r="AN244" s="242">
        <f t="shared" si="47"/>
        <v>0</v>
      </c>
      <c r="AO244" s="245"/>
      <c r="AP244" s="245"/>
      <c r="AQ244" s="245"/>
      <c r="AR244" s="242"/>
      <c r="AS244" s="251">
        <v>4.5999999999999996</v>
      </c>
      <c r="AT244" s="245"/>
      <c r="AU244" s="245"/>
      <c r="AV244" s="242"/>
      <c r="AW244" s="239"/>
      <c r="AX244" s="76"/>
      <c r="AY244" s="9" t="s">
        <v>71</v>
      </c>
    </row>
    <row r="245" spans="1:51" s="248" customFormat="1" ht="63" outlineLevel="2" x14ac:dyDescent="0.25">
      <c r="A245" s="312">
        <v>21</v>
      </c>
      <c r="B245" s="313" t="s">
        <v>425</v>
      </c>
      <c r="C245" s="312" t="s">
        <v>53</v>
      </c>
      <c r="D245" s="233"/>
      <c r="E245" s="237"/>
      <c r="F245" s="237"/>
      <c r="G245" s="312">
        <v>25</v>
      </c>
      <c r="H245" s="239"/>
      <c r="I245" s="239"/>
      <c r="J245" s="239"/>
      <c r="K245" s="237"/>
      <c r="L245" s="237"/>
      <c r="M245" s="237"/>
      <c r="N245" s="237"/>
      <c r="O245" s="240"/>
      <c r="P245" s="239"/>
      <c r="Q245" s="239"/>
      <c r="R245" s="239"/>
      <c r="S245" s="239"/>
      <c r="T245" s="242">
        <f t="shared" si="46"/>
        <v>0</v>
      </c>
      <c r="U245" s="239"/>
      <c r="V245" s="239"/>
      <c r="W245" s="239"/>
      <c r="X245" s="242"/>
      <c r="Y245" s="242"/>
      <c r="Z245" s="245"/>
      <c r="AA245" s="245"/>
      <c r="AB245" s="242"/>
      <c r="AC245" s="239"/>
      <c r="AD245" s="239"/>
      <c r="AE245" s="239"/>
      <c r="AF245" s="239"/>
      <c r="AG245" s="239"/>
      <c r="AH245" s="239"/>
      <c r="AI245" s="239"/>
      <c r="AJ245" s="245"/>
      <c r="AK245" s="245"/>
      <c r="AL245" s="245"/>
      <c r="AM245" s="245"/>
      <c r="AN245" s="242">
        <f t="shared" si="47"/>
        <v>0</v>
      </c>
      <c r="AO245" s="245"/>
      <c r="AP245" s="245"/>
      <c r="AQ245" s="245"/>
      <c r="AR245" s="242"/>
      <c r="AS245" s="242"/>
      <c r="AT245" s="245"/>
      <c r="AU245" s="245"/>
      <c r="AV245" s="242"/>
      <c r="AW245" s="239"/>
      <c r="AX245" s="10" t="s">
        <v>348</v>
      </c>
      <c r="AY245" s="9"/>
    </row>
    <row r="246" spans="1:51" s="248" customFormat="1" ht="42.75" customHeight="1" outlineLevel="2" x14ac:dyDescent="0.25">
      <c r="A246" s="318">
        <v>21.1</v>
      </c>
      <c r="B246" s="234" t="s">
        <v>426</v>
      </c>
      <c r="C246" s="318" t="s">
        <v>73</v>
      </c>
      <c r="D246" s="233"/>
      <c r="E246" s="237"/>
      <c r="F246" s="237"/>
      <c r="G246" s="251">
        <v>20</v>
      </c>
      <c r="H246" s="239"/>
      <c r="I246" s="239"/>
      <c r="J246" s="239"/>
      <c r="K246" s="237"/>
      <c r="L246" s="237"/>
      <c r="M246" s="237"/>
      <c r="N246" s="237"/>
      <c r="O246" s="240" t="s">
        <v>606</v>
      </c>
      <c r="P246" s="239"/>
      <c r="Q246" s="239"/>
      <c r="R246" s="239"/>
      <c r="S246" s="239"/>
      <c r="T246" s="242">
        <f t="shared" si="46"/>
        <v>0</v>
      </c>
      <c r="U246" s="239"/>
      <c r="V246" s="239"/>
      <c r="W246" s="239"/>
      <c r="X246" s="242"/>
      <c r="Y246" s="251">
        <v>20</v>
      </c>
      <c r="Z246" s="245"/>
      <c r="AA246" s="245"/>
      <c r="AB246" s="242"/>
      <c r="AC246" s="239"/>
      <c r="AD246" s="239"/>
      <c r="AE246" s="239"/>
      <c r="AF246" s="239"/>
      <c r="AG246" s="239"/>
      <c r="AH246" s="239"/>
      <c r="AI246" s="239"/>
      <c r="AJ246" s="245"/>
      <c r="AK246" s="245"/>
      <c r="AL246" s="245"/>
      <c r="AM246" s="245"/>
      <c r="AN246" s="242">
        <f t="shared" si="47"/>
        <v>0</v>
      </c>
      <c r="AO246" s="245"/>
      <c r="AP246" s="245"/>
      <c r="AQ246" s="245"/>
      <c r="AR246" s="242"/>
      <c r="AS246" s="251">
        <v>20</v>
      </c>
      <c r="AT246" s="245"/>
      <c r="AU246" s="245"/>
      <c r="AV246" s="242"/>
      <c r="AW246" s="239"/>
      <c r="AX246" s="76"/>
      <c r="AY246" s="9" t="s">
        <v>71</v>
      </c>
    </row>
    <row r="247" spans="1:51" s="248" customFormat="1" ht="45" outlineLevel="2" x14ac:dyDescent="0.25">
      <c r="A247" s="318">
        <v>21.2</v>
      </c>
      <c r="B247" s="234" t="s">
        <v>427</v>
      </c>
      <c r="C247" s="318" t="s">
        <v>73</v>
      </c>
      <c r="D247" s="233"/>
      <c r="E247" s="237"/>
      <c r="F247" s="237"/>
      <c r="G247" s="251">
        <v>5</v>
      </c>
      <c r="H247" s="239"/>
      <c r="I247" s="239"/>
      <c r="J247" s="239"/>
      <c r="K247" s="237"/>
      <c r="L247" s="237"/>
      <c r="M247" s="237"/>
      <c r="N247" s="237"/>
      <c r="O247" s="240" t="s">
        <v>607</v>
      </c>
      <c r="P247" s="239"/>
      <c r="Q247" s="239"/>
      <c r="R247" s="239"/>
      <c r="S247" s="239"/>
      <c r="T247" s="242">
        <f t="shared" si="46"/>
        <v>0</v>
      </c>
      <c r="U247" s="239"/>
      <c r="V247" s="239"/>
      <c r="W247" s="239"/>
      <c r="X247" s="242"/>
      <c r="Y247" s="251">
        <v>5</v>
      </c>
      <c r="Z247" s="245"/>
      <c r="AA247" s="245"/>
      <c r="AB247" s="242"/>
      <c r="AC247" s="239"/>
      <c r="AD247" s="239"/>
      <c r="AE247" s="239"/>
      <c r="AF247" s="239"/>
      <c r="AG247" s="239"/>
      <c r="AH247" s="239"/>
      <c r="AI247" s="239"/>
      <c r="AJ247" s="245"/>
      <c r="AK247" s="245"/>
      <c r="AL247" s="245"/>
      <c r="AM247" s="245"/>
      <c r="AN247" s="242">
        <f t="shared" si="47"/>
        <v>0</v>
      </c>
      <c r="AO247" s="245"/>
      <c r="AP247" s="245"/>
      <c r="AQ247" s="245"/>
      <c r="AR247" s="242"/>
      <c r="AS247" s="251">
        <v>5</v>
      </c>
      <c r="AT247" s="245"/>
      <c r="AU247" s="245"/>
      <c r="AV247" s="242"/>
      <c r="AW247" s="239"/>
      <c r="AX247" s="76"/>
      <c r="AY247" s="9" t="s">
        <v>71</v>
      </c>
    </row>
    <row r="248" spans="1:51" s="248" customFormat="1" ht="94.5" outlineLevel="2" x14ac:dyDescent="0.25">
      <c r="A248" s="312">
        <v>22</v>
      </c>
      <c r="B248" s="370" t="s">
        <v>428</v>
      </c>
      <c r="C248" s="312" t="s">
        <v>53</v>
      </c>
      <c r="D248" s="233"/>
      <c r="E248" s="237"/>
      <c r="F248" s="237"/>
      <c r="G248" s="312">
        <v>30.2</v>
      </c>
      <c r="H248" s="239"/>
      <c r="I248" s="239"/>
      <c r="J248" s="239"/>
      <c r="K248" s="237"/>
      <c r="L248" s="237"/>
      <c r="M248" s="237"/>
      <c r="N248" s="237"/>
      <c r="O248" s="240"/>
      <c r="P248" s="239"/>
      <c r="Q248" s="239"/>
      <c r="R248" s="239"/>
      <c r="S248" s="239"/>
      <c r="T248" s="242">
        <f t="shared" si="46"/>
        <v>0</v>
      </c>
      <c r="U248" s="239"/>
      <c r="V248" s="239"/>
      <c r="W248" s="239"/>
      <c r="X248" s="242"/>
      <c r="Y248" s="242"/>
      <c r="Z248" s="245"/>
      <c r="AA248" s="245"/>
      <c r="AB248" s="242"/>
      <c r="AC248" s="239"/>
      <c r="AD248" s="239"/>
      <c r="AE248" s="239"/>
      <c r="AF248" s="239"/>
      <c r="AG248" s="239"/>
      <c r="AH248" s="239"/>
      <c r="AI248" s="239"/>
      <c r="AJ248" s="245"/>
      <c r="AK248" s="245"/>
      <c r="AL248" s="245"/>
      <c r="AM248" s="245"/>
      <c r="AN248" s="242">
        <f t="shared" si="47"/>
        <v>0</v>
      </c>
      <c r="AO248" s="245"/>
      <c r="AP248" s="245"/>
      <c r="AQ248" s="245"/>
      <c r="AR248" s="242"/>
      <c r="AS248" s="242"/>
      <c r="AT248" s="245"/>
      <c r="AU248" s="245"/>
      <c r="AV248" s="242"/>
      <c r="AW248" s="239"/>
      <c r="AX248" s="10" t="s">
        <v>348</v>
      </c>
      <c r="AY248" s="9"/>
    </row>
    <row r="249" spans="1:51" s="248" customFormat="1" ht="150" outlineLevel="2" x14ac:dyDescent="0.25">
      <c r="A249" s="318">
        <v>22.1</v>
      </c>
      <c r="B249" s="234" t="s">
        <v>429</v>
      </c>
      <c r="C249" s="318" t="s">
        <v>73</v>
      </c>
      <c r="D249" s="233"/>
      <c r="E249" s="237"/>
      <c r="F249" s="237"/>
      <c r="G249" s="251">
        <v>23</v>
      </c>
      <c r="H249" s="239"/>
      <c r="I249" s="239"/>
      <c r="J249" s="239"/>
      <c r="K249" s="237"/>
      <c r="L249" s="237"/>
      <c r="M249" s="237"/>
      <c r="N249" s="237"/>
      <c r="O249" s="240" t="s">
        <v>608</v>
      </c>
      <c r="P249" s="239"/>
      <c r="Q249" s="239"/>
      <c r="R249" s="239"/>
      <c r="S249" s="239"/>
      <c r="T249" s="242">
        <f t="shared" si="46"/>
        <v>0</v>
      </c>
      <c r="U249" s="239"/>
      <c r="V249" s="239"/>
      <c r="W249" s="239"/>
      <c r="X249" s="242"/>
      <c r="Y249" s="242"/>
      <c r="Z249" s="245"/>
      <c r="AA249" s="245">
        <v>23</v>
      </c>
      <c r="AB249" s="242"/>
      <c r="AC249" s="239"/>
      <c r="AD249" s="239"/>
      <c r="AE249" s="239"/>
      <c r="AF249" s="239"/>
      <c r="AG249" s="239"/>
      <c r="AH249" s="239"/>
      <c r="AI249" s="239"/>
      <c r="AJ249" s="245"/>
      <c r="AK249" s="245"/>
      <c r="AL249" s="245"/>
      <c r="AM249" s="245"/>
      <c r="AN249" s="242">
        <f t="shared" si="47"/>
        <v>0</v>
      </c>
      <c r="AO249" s="245"/>
      <c r="AP249" s="245"/>
      <c r="AQ249" s="245"/>
      <c r="AR249" s="242"/>
      <c r="AS249" s="242"/>
      <c r="AT249" s="245"/>
      <c r="AU249" s="245">
        <v>23</v>
      </c>
      <c r="AV249" s="242"/>
      <c r="AW249" s="239"/>
      <c r="AX249" s="76"/>
      <c r="AY249" s="9" t="s">
        <v>71</v>
      </c>
    </row>
    <row r="250" spans="1:51" s="248" customFormat="1" ht="40.5" customHeight="1" outlineLevel="2" x14ac:dyDescent="0.25">
      <c r="A250" s="318">
        <v>22.2</v>
      </c>
      <c r="B250" s="234" t="s">
        <v>430</v>
      </c>
      <c r="C250" s="318" t="s">
        <v>73</v>
      </c>
      <c r="D250" s="233"/>
      <c r="E250" s="237"/>
      <c r="F250" s="237"/>
      <c r="G250" s="251"/>
      <c r="H250" s="239"/>
      <c r="I250" s="239"/>
      <c r="J250" s="239"/>
      <c r="K250" s="237"/>
      <c r="L250" s="237"/>
      <c r="M250" s="237"/>
      <c r="N250" s="237"/>
      <c r="O250" s="240" t="s">
        <v>609</v>
      </c>
      <c r="P250" s="239"/>
      <c r="Q250" s="239"/>
      <c r="R250" s="239"/>
      <c r="S250" s="239"/>
      <c r="T250" s="242">
        <f t="shared" si="46"/>
        <v>0</v>
      </c>
      <c r="U250" s="239"/>
      <c r="V250" s="239"/>
      <c r="W250" s="239"/>
      <c r="X250" s="242"/>
      <c r="Y250" s="245">
        <v>1.6</v>
      </c>
      <c r="Z250" s="245">
        <v>1.6</v>
      </c>
      <c r="AA250" s="245"/>
      <c r="AB250" s="242"/>
      <c r="AC250" s="239"/>
      <c r="AD250" s="239"/>
      <c r="AE250" s="239"/>
      <c r="AF250" s="239"/>
      <c r="AG250" s="239"/>
      <c r="AH250" s="239"/>
      <c r="AI250" s="239"/>
      <c r="AJ250" s="245"/>
      <c r="AK250" s="245"/>
      <c r="AL250" s="245"/>
      <c r="AM250" s="245"/>
      <c r="AN250" s="242">
        <f t="shared" si="47"/>
        <v>0</v>
      </c>
      <c r="AO250" s="245"/>
      <c r="AP250" s="245"/>
      <c r="AQ250" s="245"/>
      <c r="AR250" s="242"/>
      <c r="AS250" s="245">
        <v>1.6</v>
      </c>
      <c r="AT250" s="245">
        <v>1.6</v>
      </c>
      <c r="AU250" s="245"/>
      <c r="AV250" s="242"/>
      <c r="AW250" s="239"/>
      <c r="AX250" s="76"/>
      <c r="AY250" s="9" t="s">
        <v>71</v>
      </c>
    </row>
    <row r="251" spans="1:51" s="248" customFormat="1" ht="37.5" customHeight="1" outlineLevel="2" x14ac:dyDescent="0.25">
      <c r="A251" s="318">
        <v>22.3</v>
      </c>
      <c r="B251" s="234" t="s">
        <v>431</v>
      </c>
      <c r="C251" s="318" t="s">
        <v>73</v>
      </c>
      <c r="D251" s="233"/>
      <c r="E251" s="237"/>
      <c r="F251" s="237"/>
      <c r="G251" s="251"/>
      <c r="H251" s="239"/>
      <c r="I251" s="239"/>
      <c r="J251" s="239"/>
      <c r="K251" s="237"/>
      <c r="L251" s="237"/>
      <c r="M251" s="237"/>
      <c r="N251" s="237"/>
      <c r="O251" s="240" t="s">
        <v>610</v>
      </c>
      <c r="P251" s="239"/>
      <c r="Q251" s="239"/>
      <c r="R251" s="239"/>
      <c r="S251" s="239"/>
      <c r="T251" s="242">
        <f t="shared" si="46"/>
        <v>0</v>
      </c>
      <c r="U251" s="239"/>
      <c r="V251" s="239"/>
      <c r="W251" s="239"/>
      <c r="X251" s="242"/>
      <c r="Y251" s="242"/>
      <c r="Z251" s="245">
        <v>4</v>
      </c>
      <c r="AA251" s="245"/>
      <c r="AB251" s="242"/>
      <c r="AC251" s="239"/>
      <c r="AD251" s="239"/>
      <c r="AE251" s="239"/>
      <c r="AF251" s="239"/>
      <c r="AG251" s="239"/>
      <c r="AH251" s="239"/>
      <c r="AI251" s="239"/>
      <c r="AJ251" s="245"/>
      <c r="AK251" s="245"/>
      <c r="AL251" s="245"/>
      <c r="AM251" s="245"/>
      <c r="AN251" s="242">
        <f t="shared" si="47"/>
        <v>0</v>
      </c>
      <c r="AO251" s="245"/>
      <c r="AP251" s="245"/>
      <c r="AQ251" s="245"/>
      <c r="AR251" s="242"/>
      <c r="AS251" s="242"/>
      <c r="AT251" s="245">
        <v>4</v>
      </c>
      <c r="AU251" s="245"/>
      <c r="AV251" s="242"/>
      <c r="AW251" s="239"/>
      <c r="AX251" s="76"/>
      <c r="AY251" s="9" t="s">
        <v>71</v>
      </c>
    </row>
    <row r="252" spans="1:51" s="248" customFormat="1" ht="47.25" outlineLevel="2" x14ac:dyDescent="0.25">
      <c r="A252" s="312">
        <v>23</v>
      </c>
      <c r="B252" s="370" t="s">
        <v>432</v>
      </c>
      <c r="C252" s="312" t="s">
        <v>53</v>
      </c>
      <c r="D252" s="233"/>
      <c r="E252" s="237"/>
      <c r="F252" s="237"/>
      <c r="G252" s="251">
        <v>30</v>
      </c>
      <c r="H252" s="239"/>
      <c r="I252" s="239"/>
      <c r="J252" s="239"/>
      <c r="K252" s="237"/>
      <c r="L252" s="237"/>
      <c r="M252" s="237"/>
      <c r="N252" s="237"/>
      <c r="O252" s="240"/>
      <c r="P252" s="239"/>
      <c r="Q252" s="239"/>
      <c r="R252" s="239"/>
      <c r="S252" s="239"/>
      <c r="T252" s="242">
        <f t="shared" si="46"/>
        <v>0</v>
      </c>
      <c r="U252" s="239"/>
      <c r="V252" s="239"/>
      <c r="W252" s="239"/>
      <c r="X252" s="242"/>
      <c r="Y252" s="242"/>
      <c r="Z252" s="245"/>
      <c r="AA252" s="245"/>
      <c r="AB252" s="242"/>
      <c r="AC252" s="239"/>
      <c r="AD252" s="239"/>
      <c r="AE252" s="239"/>
      <c r="AF252" s="239"/>
      <c r="AG252" s="239"/>
      <c r="AH252" s="239"/>
      <c r="AI252" s="239"/>
      <c r="AJ252" s="245"/>
      <c r="AK252" s="245"/>
      <c r="AL252" s="245"/>
      <c r="AM252" s="245"/>
      <c r="AN252" s="242">
        <f t="shared" si="47"/>
        <v>0</v>
      </c>
      <c r="AO252" s="245"/>
      <c r="AP252" s="245"/>
      <c r="AQ252" s="245"/>
      <c r="AR252" s="242"/>
      <c r="AS252" s="242"/>
      <c r="AT252" s="245"/>
      <c r="AU252" s="245"/>
      <c r="AV252" s="242"/>
      <c r="AW252" s="239"/>
      <c r="AX252" s="10" t="s">
        <v>348</v>
      </c>
      <c r="AY252" s="9"/>
    </row>
    <row r="253" spans="1:51" s="248" customFormat="1" ht="75" outlineLevel="2" x14ac:dyDescent="0.25">
      <c r="A253" s="318">
        <v>23.1</v>
      </c>
      <c r="B253" s="234" t="s">
        <v>433</v>
      </c>
      <c r="C253" s="318" t="s">
        <v>73</v>
      </c>
      <c r="D253" s="233"/>
      <c r="E253" s="237"/>
      <c r="F253" s="237"/>
      <c r="G253" s="251">
        <v>30</v>
      </c>
      <c r="H253" s="239"/>
      <c r="I253" s="239"/>
      <c r="J253" s="239"/>
      <c r="K253" s="237"/>
      <c r="L253" s="237"/>
      <c r="M253" s="237"/>
      <c r="N253" s="237"/>
      <c r="O253" s="240" t="s">
        <v>611</v>
      </c>
      <c r="P253" s="239"/>
      <c r="Q253" s="239"/>
      <c r="R253" s="239"/>
      <c r="S253" s="239"/>
      <c r="T253" s="242">
        <f t="shared" si="46"/>
        <v>0</v>
      </c>
      <c r="U253" s="239"/>
      <c r="V253" s="239"/>
      <c r="W253" s="239"/>
      <c r="X253" s="242"/>
      <c r="Y253" s="242"/>
      <c r="Z253" s="245">
        <v>15</v>
      </c>
      <c r="AA253" s="245">
        <v>15</v>
      </c>
      <c r="AB253" s="242"/>
      <c r="AC253" s="239"/>
      <c r="AD253" s="239"/>
      <c r="AE253" s="239"/>
      <c r="AF253" s="239"/>
      <c r="AG253" s="239"/>
      <c r="AH253" s="239"/>
      <c r="AI253" s="239"/>
      <c r="AJ253" s="245"/>
      <c r="AK253" s="245"/>
      <c r="AL253" s="245"/>
      <c r="AM253" s="245"/>
      <c r="AN253" s="242">
        <f t="shared" si="47"/>
        <v>0</v>
      </c>
      <c r="AO253" s="245"/>
      <c r="AP253" s="245"/>
      <c r="AQ253" s="245"/>
      <c r="AR253" s="242"/>
      <c r="AS253" s="242"/>
      <c r="AT253" s="245">
        <v>15</v>
      </c>
      <c r="AU253" s="245">
        <v>15</v>
      </c>
      <c r="AV253" s="242"/>
      <c r="AW253" s="239"/>
      <c r="AX253" s="76"/>
      <c r="AY253" s="9" t="s">
        <v>71</v>
      </c>
    </row>
    <row r="254" spans="1:51" s="248" customFormat="1" ht="63" outlineLevel="2" x14ac:dyDescent="0.25">
      <c r="A254" s="312">
        <v>24</v>
      </c>
      <c r="B254" s="370" t="s">
        <v>434</v>
      </c>
      <c r="C254" s="312" t="s">
        <v>53</v>
      </c>
      <c r="D254" s="233"/>
      <c r="E254" s="237"/>
      <c r="F254" s="237"/>
      <c r="G254" s="251">
        <v>100</v>
      </c>
      <c r="H254" s="239"/>
      <c r="I254" s="239"/>
      <c r="J254" s="239"/>
      <c r="K254" s="237"/>
      <c r="L254" s="237"/>
      <c r="M254" s="237"/>
      <c r="N254" s="237"/>
      <c r="O254" s="240"/>
      <c r="P254" s="239"/>
      <c r="Q254" s="239"/>
      <c r="R254" s="239"/>
      <c r="S254" s="239"/>
      <c r="T254" s="242">
        <f t="shared" si="46"/>
        <v>0</v>
      </c>
      <c r="U254" s="239"/>
      <c r="V254" s="239"/>
      <c r="W254" s="239"/>
      <c r="X254" s="242"/>
      <c r="Y254" s="242"/>
      <c r="Z254" s="245"/>
      <c r="AA254" s="245"/>
      <c r="AB254" s="242"/>
      <c r="AC254" s="239"/>
      <c r="AD254" s="239"/>
      <c r="AE254" s="239"/>
      <c r="AF254" s="239"/>
      <c r="AG254" s="239"/>
      <c r="AH254" s="239"/>
      <c r="AI254" s="239"/>
      <c r="AJ254" s="245"/>
      <c r="AK254" s="245"/>
      <c r="AL254" s="245"/>
      <c r="AM254" s="245"/>
      <c r="AN254" s="242">
        <f t="shared" si="47"/>
        <v>0</v>
      </c>
      <c r="AO254" s="245"/>
      <c r="AP254" s="245"/>
      <c r="AQ254" s="245"/>
      <c r="AR254" s="242"/>
      <c r="AS254" s="242"/>
      <c r="AT254" s="245"/>
      <c r="AU254" s="245"/>
      <c r="AV254" s="242"/>
      <c r="AW254" s="239"/>
      <c r="AX254" s="10" t="s">
        <v>348</v>
      </c>
      <c r="AY254" s="9"/>
    </row>
    <row r="255" spans="1:51" s="248" customFormat="1" ht="105" outlineLevel="2" x14ac:dyDescent="0.25">
      <c r="A255" s="318">
        <v>24.1</v>
      </c>
      <c r="B255" s="234" t="s">
        <v>435</v>
      </c>
      <c r="C255" s="318" t="s">
        <v>73</v>
      </c>
      <c r="D255" s="233"/>
      <c r="E255" s="237"/>
      <c r="F255" s="237"/>
      <c r="G255" s="251">
        <v>100</v>
      </c>
      <c r="H255" s="239"/>
      <c r="I255" s="239"/>
      <c r="J255" s="239"/>
      <c r="K255" s="237"/>
      <c r="L255" s="237"/>
      <c r="M255" s="237"/>
      <c r="N255" s="237"/>
      <c r="O255" s="240" t="s">
        <v>612</v>
      </c>
      <c r="P255" s="239"/>
      <c r="Q255" s="239"/>
      <c r="R255" s="239"/>
      <c r="S255" s="239"/>
      <c r="T255" s="242">
        <f t="shared" si="46"/>
        <v>0</v>
      </c>
      <c r="U255" s="239"/>
      <c r="V255" s="239"/>
      <c r="W255" s="239"/>
      <c r="X255" s="242"/>
      <c r="Y255" s="242"/>
      <c r="Z255" s="245">
        <v>100</v>
      </c>
      <c r="AA255" s="245"/>
      <c r="AB255" s="242"/>
      <c r="AC255" s="239"/>
      <c r="AD255" s="239"/>
      <c r="AE255" s="239"/>
      <c r="AF255" s="239"/>
      <c r="AG255" s="239"/>
      <c r="AH255" s="239"/>
      <c r="AI255" s="239"/>
      <c r="AJ255" s="245"/>
      <c r="AK255" s="245"/>
      <c r="AL255" s="245"/>
      <c r="AM255" s="245"/>
      <c r="AN255" s="242">
        <f t="shared" si="47"/>
        <v>0</v>
      </c>
      <c r="AO255" s="245"/>
      <c r="AP255" s="245"/>
      <c r="AQ255" s="245"/>
      <c r="AR255" s="242"/>
      <c r="AS255" s="242"/>
      <c r="AT255" s="245">
        <v>100</v>
      </c>
      <c r="AU255" s="245"/>
      <c r="AV255" s="242"/>
      <c r="AW255" s="239"/>
      <c r="AX255" s="76"/>
      <c r="AY255" s="9" t="s">
        <v>71</v>
      </c>
    </row>
    <row r="256" spans="1:51" s="248" customFormat="1" ht="63" outlineLevel="2" x14ac:dyDescent="0.25">
      <c r="A256" s="312">
        <v>25</v>
      </c>
      <c r="B256" s="370" t="s">
        <v>436</v>
      </c>
      <c r="C256" s="312" t="s">
        <v>53</v>
      </c>
      <c r="D256" s="233"/>
      <c r="E256" s="237"/>
      <c r="F256" s="237"/>
      <c r="G256" s="312">
        <v>25</v>
      </c>
      <c r="H256" s="239"/>
      <c r="I256" s="239"/>
      <c r="J256" s="239"/>
      <c r="K256" s="237"/>
      <c r="L256" s="237"/>
      <c r="M256" s="237"/>
      <c r="N256" s="237"/>
      <c r="O256" s="240"/>
      <c r="P256" s="239"/>
      <c r="Q256" s="239"/>
      <c r="R256" s="239"/>
      <c r="S256" s="239"/>
      <c r="T256" s="242">
        <f t="shared" si="46"/>
        <v>0</v>
      </c>
      <c r="U256" s="239"/>
      <c r="V256" s="239"/>
      <c r="W256" s="239"/>
      <c r="X256" s="242"/>
      <c r="Y256" s="242"/>
      <c r="Z256" s="245"/>
      <c r="AA256" s="245"/>
      <c r="AB256" s="242"/>
      <c r="AC256" s="239"/>
      <c r="AD256" s="239"/>
      <c r="AE256" s="239"/>
      <c r="AF256" s="239"/>
      <c r="AG256" s="239"/>
      <c r="AH256" s="239"/>
      <c r="AI256" s="239"/>
      <c r="AJ256" s="245"/>
      <c r="AK256" s="245"/>
      <c r="AL256" s="245"/>
      <c r="AM256" s="245"/>
      <c r="AN256" s="242">
        <f t="shared" si="47"/>
        <v>0</v>
      </c>
      <c r="AO256" s="245"/>
      <c r="AP256" s="245"/>
      <c r="AQ256" s="245"/>
      <c r="AR256" s="242"/>
      <c r="AS256" s="242"/>
      <c r="AT256" s="245"/>
      <c r="AU256" s="245"/>
      <c r="AV256" s="242"/>
      <c r="AW256" s="239"/>
      <c r="AX256" s="10" t="s">
        <v>348</v>
      </c>
      <c r="AY256" s="9"/>
    </row>
    <row r="257" spans="1:51" s="248" customFormat="1" ht="45" customHeight="1" outlineLevel="2" x14ac:dyDescent="0.25">
      <c r="A257" s="318">
        <v>25.1</v>
      </c>
      <c r="B257" s="234" t="s">
        <v>437</v>
      </c>
      <c r="C257" s="318" t="s">
        <v>73</v>
      </c>
      <c r="D257" s="233"/>
      <c r="E257" s="237"/>
      <c r="F257" s="237"/>
      <c r="G257" s="251">
        <v>20</v>
      </c>
      <c r="H257" s="239"/>
      <c r="I257" s="239"/>
      <c r="J257" s="239"/>
      <c r="K257" s="237"/>
      <c r="L257" s="237"/>
      <c r="M257" s="237"/>
      <c r="N257" s="237"/>
      <c r="O257" s="240" t="s">
        <v>606</v>
      </c>
      <c r="P257" s="239"/>
      <c r="Q257" s="239"/>
      <c r="R257" s="239"/>
      <c r="S257" s="239"/>
      <c r="T257" s="242">
        <f t="shared" si="46"/>
        <v>0</v>
      </c>
      <c r="U257" s="239"/>
      <c r="V257" s="239"/>
      <c r="W257" s="239"/>
      <c r="X257" s="242"/>
      <c r="Y257" s="242"/>
      <c r="Z257" s="245">
        <v>20</v>
      </c>
      <c r="AA257" s="245"/>
      <c r="AB257" s="242"/>
      <c r="AC257" s="239"/>
      <c r="AD257" s="239"/>
      <c r="AE257" s="239"/>
      <c r="AF257" s="239"/>
      <c r="AG257" s="239"/>
      <c r="AH257" s="239"/>
      <c r="AI257" s="239"/>
      <c r="AJ257" s="245"/>
      <c r="AK257" s="245"/>
      <c r="AL257" s="245"/>
      <c r="AM257" s="245"/>
      <c r="AN257" s="242">
        <f t="shared" si="47"/>
        <v>0</v>
      </c>
      <c r="AO257" s="245"/>
      <c r="AP257" s="245"/>
      <c r="AQ257" s="245"/>
      <c r="AR257" s="242"/>
      <c r="AS257" s="242"/>
      <c r="AT257" s="245">
        <v>20</v>
      </c>
      <c r="AU257" s="245"/>
      <c r="AV257" s="242"/>
      <c r="AW257" s="239"/>
      <c r="AX257" s="76"/>
      <c r="AY257" s="9" t="s">
        <v>71</v>
      </c>
    </row>
    <row r="258" spans="1:51" s="248" customFormat="1" ht="39" customHeight="1" outlineLevel="2" x14ac:dyDescent="0.25">
      <c r="A258" s="318">
        <v>25.2</v>
      </c>
      <c r="B258" s="234" t="s">
        <v>438</v>
      </c>
      <c r="C258" s="318" t="s">
        <v>73</v>
      </c>
      <c r="D258" s="233"/>
      <c r="E258" s="237"/>
      <c r="F258" s="237"/>
      <c r="G258" s="251">
        <v>5</v>
      </c>
      <c r="H258" s="239"/>
      <c r="I258" s="239"/>
      <c r="J258" s="239"/>
      <c r="K258" s="237"/>
      <c r="L258" s="237"/>
      <c r="M258" s="237"/>
      <c r="N258" s="237"/>
      <c r="O258" s="240" t="s">
        <v>607</v>
      </c>
      <c r="P258" s="239"/>
      <c r="Q258" s="239"/>
      <c r="R258" s="239"/>
      <c r="S258" s="239"/>
      <c r="T258" s="242">
        <f t="shared" si="46"/>
        <v>0</v>
      </c>
      <c r="U258" s="239"/>
      <c r="V258" s="239"/>
      <c r="W258" s="239"/>
      <c r="X258" s="242"/>
      <c r="Y258" s="242"/>
      <c r="Z258" s="245">
        <v>5</v>
      </c>
      <c r="AA258" s="245"/>
      <c r="AB258" s="242"/>
      <c r="AC258" s="239"/>
      <c r="AD258" s="239"/>
      <c r="AE258" s="239"/>
      <c r="AF258" s="239"/>
      <c r="AG258" s="239"/>
      <c r="AH258" s="239"/>
      <c r="AI258" s="239"/>
      <c r="AJ258" s="245"/>
      <c r="AK258" s="245"/>
      <c r="AL258" s="245"/>
      <c r="AM258" s="245"/>
      <c r="AN258" s="242">
        <f t="shared" si="47"/>
        <v>0</v>
      </c>
      <c r="AO258" s="245"/>
      <c r="AP258" s="245"/>
      <c r="AQ258" s="245"/>
      <c r="AR258" s="242"/>
      <c r="AS258" s="242"/>
      <c r="AT258" s="245">
        <v>5</v>
      </c>
      <c r="AU258" s="245"/>
      <c r="AV258" s="242"/>
      <c r="AW258" s="239"/>
      <c r="AX258" s="76"/>
      <c r="AY258" s="9" t="s">
        <v>71</v>
      </c>
    </row>
    <row r="259" spans="1:51" s="248" customFormat="1" ht="31.5" outlineLevel="2" x14ac:dyDescent="0.25">
      <c r="A259" s="312">
        <v>26</v>
      </c>
      <c r="B259" s="370" t="s">
        <v>439</v>
      </c>
      <c r="C259" s="312" t="s">
        <v>53</v>
      </c>
      <c r="D259" s="233"/>
      <c r="E259" s="237"/>
      <c r="F259" s="237"/>
      <c r="G259" s="312">
        <v>40</v>
      </c>
      <c r="H259" s="239"/>
      <c r="I259" s="239"/>
      <c r="J259" s="239"/>
      <c r="K259" s="237"/>
      <c r="L259" s="237"/>
      <c r="M259" s="237"/>
      <c r="N259" s="237"/>
      <c r="O259" s="240"/>
      <c r="P259" s="239"/>
      <c r="Q259" s="239"/>
      <c r="R259" s="239"/>
      <c r="S259" s="239"/>
      <c r="T259" s="242">
        <f t="shared" si="46"/>
        <v>0</v>
      </c>
      <c r="U259" s="239"/>
      <c r="V259" s="239"/>
      <c r="W259" s="239"/>
      <c r="X259" s="242"/>
      <c r="Y259" s="242"/>
      <c r="Z259" s="245"/>
      <c r="AA259" s="245"/>
      <c r="AB259" s="242"/>
      <c r="AC259" s="239"/>
      <c r="AD259" s="239"/>
      <c r="AE259" s="239"/>
      <c r="AF259" s="239"/>
      <c r="AG259" s="239"/>
      <c r="AH259" s="239"/>
      <c r="AI259" s="239"/>
      <c r="AJ259" s="245"/>
      <c r="AK259" s="245"/>
      <c r="AL259" s="245"/>
      <c r="AM259" s="245"/>
      <c r="AN259" s="242">
        <f t="shared" si="47"/>
        <v>0</v>
      </c>
      <c r="AO259" s="245"/>
      <c r="AP259" s="245"/>
      <c r="AQ259" s="245"/>
      <c r="AR259" s="242"/>
      <c r="AS259" s="242"/>
      <c r="AT259" s="245"/>
      <c r="AU259" s="245"/>
      <c r="AV259" s="242"/>
      <c r="AW259" s="239"/>
      <c r="AX259" s="10" t="s">
        <v>348</v>
      </c>
      <c r="AY259" s="9"/>
    </row>
    <row r="260" spans="1:51" s="248" customFormat="1" ht="135" outlineLevel="2" x14ac:dyDescent="0.25">
      <c r="A260" s="318">
        <v>26.1</v>
      </c>
      <c r="B260" s="234" t="s">
        <v>440</v>
      </c>
      <c r="C260" s="318" t="s">
        <v>73</v>
      </c>
      <c r="D260" s="233"/>
      <c r="E260" s="237"/>
      <c r="F260" s="237"/>
      <c r="G260" s="251">
        <v>15</v>
      </c>
      <c r="H260" s="239"/>
      <c r="I260" s="239"/>
      <c r="J260" s="239"/>
      <c r="K260" s="237"/>
      <c r="L260" s="237"/>
      <c r="M260" s="237"/>
      <c r="N260" s="237"/>
      <c r="O260" s="240" t="s">
        <v>613</v>
      </c>
      <c r="P260" s="239"/>
      <c r="Q260" s="239"/>
      <c r="R260" s="239"/>
      <c r="S260" s="239"/>
      <c r="T260" s="242">
        <f t="shared" si="46"/>
        <v>0</v>
      </c>
      <c r="U260" s="239"/>
      <c r="V260" s="239"/>
      <c r="W260" s="239"/>
      <c r="X260" s="242"/>
      <c r="Y260" s="242"/>
      <c r="Z260" s="245"/>
      <c r="AA260" s="245"/>
      <c r="AB260" s="245">
        <v>15</v>
      </c>
      <c r="AC260" s="239"/>
      <c r="AD260" s="239"/>
      <c r="AE260" s="239"/>
      <c r="AF260" s="239"/>
      <c r="AG260" s="239"/>
      <c r="AH260" s="239"/>
      <c r="AI260" s="239"/>
      <c r="AJ260" s="245"/>
      <c r="AK260" s="245"/>
      <c r="AL260" s="245"/>
      <c r="AM260" s="245"/>
      <c r="AN260" s="242">
        <f t="shared" si="47"/>
        <v>0</v>
      </c>
      <c r="AO260" s="245"/>
      <c r="AP260" s="245"/>
      <c r="AQ260" s="245"/>
      <c r="AR260" s="242"/>
      <c r="AS260" s="242"/>
      <c r="AT260" s="245"/>
      <c r="AU260" s="245"/>
      <c r="AV260" s="245">
        <v>15</v>
      </c>
      <c r="AW260" s="239"/>
      <c r="AX260" s="76"/>
      <c r="AY260" s="9" t="s">
        <v>71</v>
      </c>
    </row>
    <row r="261" spans="1:51" s="248" customFormat="1" ht="195" outlineLevel="2" x14ac:dyDescent="0.25">
      <c r="A261" s="318">
        <v>26.2</v>
      </c>
      <c r="B261" s="234" t="s">
        <v>441</v>
      </c>
      <c r="C261" s="318" t="s">
        <v>73</v>
      </c>
      <c r="D261" s="233"/>
      <c r="E261" s="237"/>
      <c r="F261" s="237"/>
      <c r="G261" s="251">
        <v>10</v>
      </c>
      <c r="H261" s="239"/>
      <c r="I261" s="239"/>
      <c r="J261" s="239"/>
      <c r="K261" s="237"/>
      <c r="L261" s="237"/>
      <c r="M261" s="237"/>
      <c r="N261" s="237"/>
      <c r="O261" s="240" t="s">
        <v>614</v>
      </c>
      <c r="P261" s="239"/>
      <c r="Q261" s="239"/>
      <c r="R261" s="239"/>
      <c r="S261" s="239"/>
      <c r="T261" s="242">
        <f t="shared" si="46"/>
        <v>0</v>
      </c>
      <c r="U261" s="239"/>
      <c r="V261" s="239"/>
      <c r="W261" s="239"/>
      <c r="X261" s="242"/>
      <c r="Y261" s="242"/>
      <c r="Z261" s="245"/>
      <c r="AA261" s="245"/>
      <c r="AB261" s="245">
        <v>10</v>
      </c>
      <c r="AC261" s="239"/>
      <c r="AD261" s="239"/>
      <c r="AE261" s="239"/>
      <c r="AF261" s="239"/>
      <c r="AG261" s="239"/>
      <c r="AH261" s="239"/>
      <c r="AI261" s="239"/>
      <c r="AJ261" s="245"/>
      <c r="AK261" s="245"/>
      <c r="AL261" s="245"/>
      <c r="AM261" s="245"/>
      <c r="AN261" s="242">
        <f t="shared" si="47"/>
        <v>0</v>
      </c>
      <c r="AO261" s="245"/>
      <c r="AP261" s="245"/>
      <c r="AQ261" s="245"/>
      <c r="AR261" s="242"/>
      <c r="AS261" s="242"/>
      <c r="AT261" s="245"/>
      <c r="AU261" s="245"/>
      <c r="AV261" s="245">
        <v>10</v>
      </c>
      <c r="AW261" s="239"/>
      <c r="AX261" s="76"/>
      <c r="AY261" s="9" t="s">
        <v>71</v>
      </c>
    </row>
    <row r="262" spans="1:51" s="248" customFormat="1" ht="165" outlineLevel="2" x14ac:dyDescent="0.25">
      <c r="A262" s="318">
        <v>26.3</v>
      </c>
      <c r="B262" s="234" t="s">
        <v>442</v>
      </c>
      <c r="C262" s="318" t="s">
        <v>73</v>
      </c>
      <c r="D262" s="233"/>
      <c r="E262" s="237"/>
      <c r="F262" s="237"/>
      <c r="G262" s="251">
        <v>5</v>
      </c>
      <c r="H262" s="239"/>
      <c r="I262" s="239"/>
      <c r="J262" s="239"/>
      <c r="K262" s="237"/>
      <c r="L262" s="237"/>
      <c r="M262" s="237"/>
      <c r="N262" s="237"/>
      <c r="O262" s="240" t="s">
        <v>615</v>
      </c>
      <c r="P262" s="239"/>
      <c r="Q262" s="239"/>
      <c r="R262" s="239"/>
      <c r="S262" s="239"/>
      <c r="T262" s="242">
        <f t="shared" si="46"/>
        <v>0</v>
      </c>
      <c r="U262" s="239"/>
      <c r="V262" s="239"/>
      <c r="W262" s="239"/>
      <c r="X262" s="242"/>
      <c r="Y262" s="242"/>
      <c r="Z262" s="245"/>
      <c r="AA262" s="245">
        <v>5</v>
      </c>
      <c r="AB262" s="242"/>
      <c r="AC262" s="239"/>
      <c r="AD262" s="239"/>
      <c r="AE262" s="239"/>
      <c r="AF262" s="239"/>
      <c r="AG262" s="239"/>
      <c r="AH262" s="239"/>
      <c r="AI262" s="239"/>
      <c r="AJ262" s="245"/>
      <c r="AK262" s="245"/>
      <c r="AL262" s="245"/>
      <c r="AM262" s="245"/>
      <c r="AN262" s="242">
        <f t="shared" si="47"/>
        <v>0</v>
      </c>
      <c r="AO262" s="245"/>
      <c r="AP262" s="245"/>
      <c r="AQ262" s="245"/>
      <c r="AR262" s="242"/>
      <c r="AS262" s="242"/>
      <c r="AT262" s="245"/>
      <c r="AU262" s="245">
        <v>5</v>
      </c>
      <c r="AV262" s="242"/>
      <c r="AW262" s="239"/>
      <c r="AX262" s="76"/>
      <c r="AY262" s="9" t="s">
        <v>71</v>
      </c>
    </row>
    <row r="263" spans="1:51" s="248" customFormat="1" ht="135" outlineLevel="2" x14ac:dyDescent="0.25">
      <c r="A263" s="318">
        <v>26.4</v>
      </c>
      <c r="B263" s="234" t="s">
        <v>443</v>
      </c>
      <c r="C263" s="318" t="s">
        <v>73</v>
      </c>
      <c r="D263" s="233"/>
      <c r="E263" s="237"/>
      <c r="F263" s="237"/>
      <c r="G263" s="251">
        <v>10</v>
      </c>
      <c r="H263" s="239"/>
      <c r="I263" s="239"/>
      <c r="J263" s="239"/>
      <c r="K263" s="237"/>
      <c r="L263" s="237"/>
      <c r="M263" s="237"/>
      <c r="N263" s="237"/>
      <c r="O263" s="240" t="s">
        <v>616</v>
      </c>
      <c r="P263" s="239"/>
      <c r="Q263" s="239"/>
      <c r="R263" s="239"/>
      <c r="S263" s="239"/>
      <c r="T263" s="242">
        <f t="shared" si="46"/>
        <v>0</v>
      </c>
      <c r="U263" s="239"/>
      <c r="V263" s="239"/>
      <c r="W263" s="239"/>
      <c r="X263" s="242"/>
      <c r="Y263" s="242"/>
      <c r="Z263" s="245"/>
      <c r="AA263" s="245">
        <v>10</v>
      </c>
      <c r="AB263" s="242"/>
      <c r="AC263" s="239"/>
      <c r="AD263" s="239"/>
      <c r="AE263" s="239"/>
      <c r="AF263" s="239"/>
      <c r="AG263" s="239"/>
      <c r="AH263" s="239"/>
      <c r="AI263" s="239"/>
      <c r="AJ263" s="245"/>
      <c r="AK263" s="245"/>
      <c r="AL263" s="245"/>
      <c r="AM263" s="245"/>
      <c r="AN263" s="242">
        <f t="shared" si="47"/>
        <v>0</v>
      </c>
      <c r="AO263" s="245"/>
      <c r="AP263" s="245"/>
      <c r="AQ263" s="245"/>
      <c r="AR263" s="242"/>
      <c r="AS263" s="242"/>
      <c r="AT263" s="245"/>
      <c r="AU263" s="245">
        <v>10</v>
      </c>
      <c r="AV263" s="242"/>
      <c r="AW263" s="239"/>
      <c r="AX263" s="76"/>
      <c r="AY263" s="9" t="s">
        <v>71</v>
      </c>
    </row>
    <row r="264" spans="1:51" s="248" customFormat="1" ht="31.5" outlineLevel="2" x14ac:dyDescent="0.25">
      <c r="A264" s="312">
        <v>27</v>
      </c>
      <c r="B264" s="370" t="s">
        <v>444</v>
      </c>
      <c r="C264" s="312" t="s">
        <v>53</v>
      </c>
      <c r="D264" s="312"/>
      <c r="E264" s="370"/>
      <c r="F264" s="312"/>
      <c r="G264" s="312">
        <v>60</v>
      </c>
      <c r="H264" s="239"/>
      <c r="I264" s="239"/>
      <c r="J264" s="239"/>
      <c r="K264" s="237"/>
      <c r="L264" s="237"/>
      <c r="M264" s="237"/>
      <c r="N264" s="237"/>
      <c r="O264" s="240"/>
      <c r="P264" s="239"/>
      <c r="Q264" s="239"/>
      <c r="R264" s="239"/>
      <c r="S264" s="239"/>
      <c r="T264" s="242">
        <f t="shared" si="46"/>
        <v>0</v>
      </c>
      <c r="U264" s="239"/>
      <c r="V264" s="239"/>
      <c r="W264" s="239"/>
      <c r="X264" s="242"/>
      <c r="Y264" s="242"/>
      <c r="Z264" s="245"/>
      <c r="AA264" s="245"/>
      <c r="AB264" s="242"/>
      <c r="AC264" s="239"/>
      <c r="AD264" s="239"/>
      <c r="AE264" s="239"/>
      <c r="AF264" s="239"/>
      <c r="AG264" s="239"/>
      <c r="AH264" s="239"/>
      <c r="AI264" s="239"/>
      <c r="AJ264" s="245"/>
      <c r="AK264" s="245"/>
      <c r="AL264" s="245"/>
      <c r="AM264" s="245"/>
      <c r="AN264" s="242">
        <f t="shared" si="47"/>
        <v>0</v>
      </c>
      <c r="AO264" s="245"/>
      <c r="AP264" s="245"/>
      <c r="AQ264" s="245"/>
      <c r="AR264" s="242"/>
      <c r="AS264" s="242"/>
      <c r="AT264" s="245"/>
      <c r="AU264" s="245"/>
      <c r="AV264" s="242"/>
      <c r="AW264" s="239"/>
      <c r="AX264" s="10" t="s">
        <v>348</v>
      </c>
      <c r="AY264" s="9"/>
    </row>
    <row r="265" spans="1:51" s="248" customFormat="1" ht="135" outlineLevel="2" x14ac:dyDescent="0.25">
      <c r="A265" s="318">
        <v>27.1</v>
      </c>
      <c r="B265" s="234" t="s">
        <v>444</v>
      </c>
      <c r="C265" s="318" t="s">
        <v>73</v>
      </c>
      <c r="D265" s="233"/>
      <c r="E265" s="237"/>
      <c r="F265" s="237"/>
      <c r="G265" s="251">
        <v>60</v>
      </c>
      <c r="H265" s="239"/>
      <c r="I265" s="239"/>
      <c r="J265" s="239"/>
      <c r="K265" s="237"/>
      <c r="L265" s="237"/>
      <c r="M265" s="237"/>
      <c r="N265" s="237"/>
      <c r="O265" s="240" t="s">
        <v>617</v>
      </c>
      <c r="P265" s="239"/>
      <c r="Q265" s="239"/>
      <c r="R265" s="239"/>
      <c r="S265" s="239"/>
      <c r="T265" s="242">
        <f t="shared" si="46"/>
        <v>0</v>
      </c>
      <c r="U265" s="239"/>
      <c r="V265" s="239"/>
      <c r="W265" s="239"/>
      <c r="X265" s="242"/>
      <c r="Y265" s="242"/>
      <c r="Z265" s="245"/>
      <c r="AA265" s="245">
        <v>30</v>
      </c>
      <c r="AB265" s="245">
        <v>30</v>
      </c>
      <c r="AC265" s="239"/>
      <c r="AD265" s="239"/>
      <c r="AE265" s="239"/>
      <c r="AF265" s="239"/>
      <c r="AG265" s="239"/>
      <c r="AH265" s="239"/>
      <c r="AI265" s="239"/>
      <c r="AJ265" s="245"/>
      <c r="AK265" s="245"/>
      <c r="AL265" s="245"/>
      <c r="AM265" s="245"/>
      <c r="AN265" s="242">
        <f t="shared" si="47"/>
        <v>0</v>
      </c>
      <c r="AO265" s="245"/>
      <c r="AP265" s="245"/>
      <c r="AQ265" s="245"/>
      <c r="AR265" s="242"/>
      <c r="AS265" s="242"/>
      <c r="AT265" s="245"/>
      <c r="AU265" s="245">
        <v>30</v>
      </c>
      <c r="AV265" s="245">
        <v>30</v>
      </c>
      <c r="AW265" s="239"/>
      <c r="AX265" s="76"/>
      <c r="AY265" s="9" t="s">
        <v>71</v>
      </c>
    </row>
    <row r="266" spans="1:51" s="248" customFormat="1" ht="15.75" outlineLevel="2" x14ac:dyDescent="0.25">
      <c r="A266" s="312">
        <v>28</v>
      </c>
      <c r="B266" s="370" t="s">
        <v>445</v>
      </c>
      <c r="C266" s="312" t="s">
        <v>53</v>
      </c>
      <c r="D266" s="233"/>
      <c r="E266" s="237"/>
      <c r="F266" s="237"/>
      <c r="G266" s="312">
        <v>36.799999999999997</v>
      </c>
      <c r="H266" s="239"/>
      <c r="I266" s="239"/>
      <c r="J266" s="239"/>
      <c r="K266" s="237"/>
      <c r="L266" s="237"/>
      <c r="M266" s="237"/>
      <c r="N266" s="237"/>
      <c r="O266" s="240"/>
      <c r="P266" s="239"/>
      <c r="Q266" s="239"/>
      <c r="R266" s="239"/>
      <c r="S266" s="239"/>
      <c r="T266" s="242">
        <f t="shared" si="46"/>
        <v>0</v>
      </c>
      <c r="U266" s="239"/>
      <c r="V266" s="239"/>
      <c r="W266" s="239"/>
      <c r="X266" s="242"/>
      <c r="Y266" s="242"/>
      <c r="Z266" s="245"/>
      <c r="AA266" s="245"/>
      <c r="AB266" s="242"/>
      <c r="AC266" s="239"/>
      <c r="AD266" s="239"/>
      <c r="AE266" s="239"/>
      <c r="AF266" s="239"/>
      <c r="AG266" s="239"/>
      <c r="AH266" s="239"/>
      <c r="AI266" s="239"/>
      <c r="AJ266" s="245"/>
      <c r="AK266" s="245"/>
      <c r="AL266" s="245"/>
      <c r="AM266" s="245"/>
      <c r="AN266" s="242">
        <f t="shared" si="47"/>
        <v>0</v>
      </c>
      <c r="AO266" s="245"/>
      <c r="AP266" s="245"/>
      <c r="AQ266" s="245"/>
      <c r="AR266" s="242"/>
      <c r="AS266" s="242"/>
      <c r="AT266" s="245"/>
      <c r="AU266" s="245"/>
      <c r="AV266" s="242"/>
      <c r="AW266" s="239"/>
      <c r="AX266" s="10" t="s">
        <v>348</v>
      </c>
      <c r="AY266" s="9"/>
    </row>
    <row r="267" spans="1:51" s="248" customFormat="1" ht="75" outlineLevel="2" x14ac:dyDescent="0.25">
      <c r="A267" s="318">
        <v>28.1</v>
      </c>
      <c r="B267" s="234" t="s">
        <v>446</v>
      </c>
      <c r="C267" s="318" t="s">
        <v>73</v>
      </c>
      <c r="D267" s="233"/>
      <c r="E267" s="237"/>
      <c r="F267" s="237"/>
      <c r="G267" s="251">
        <v>36.799999999999997</v>
      </c>
      <c r="H267" s="239"/>
      <c r="I267" s="239"/>
      <c r="J267" s="239"/>
      <c r="K267" s="237"/>
      <c r="L267" s="237"/>
      <c r="M267" s="237"/>
      <c r="N267" s="237"/>
      <c r="O267" s="240" t="s">
        <v>618</v>
      </c>
      <c r="P267" s="239"/>
      <c r="Q267" s="239"/>
      <c r="R267" s="239"/>
      <c r="S267" s="239"/>
      <c r="T267" s="242">
        <f t="shared" ref="T267:T330" si="48">SUM(P267:S267)</f>
        <v>0</v>
      </c>
      <c r="U267" s="239"/>
      <c r="V267" s="239"/>
      <c r="W267" s="239"/>
      <c r="X267" s="242"/>
      <c r="Y267" s="242"/>
      <c r="Z267" s="245"/>
      <c r="AA267" s="245">
        <v>18.399999999999999</v>
      </c>
      <c r="AB267" s="245">
        <v>18.399999999999999</v>
      </c>
      <c r="AC267" s="239"/>
      <c r="AD267" s="239"/>
      <c r="AE267" s="239"/>
      <c r="AF267" s="239"/>
      <c r="AG267" s="239"/>
      <c r="AH267" s="239"/>
      <c r="AI267" s="239"/>
      <c r="AJ267" s="245"/>
      <c r="AK267" s="245"/>
      <c r="AL267" s="245"/>
      <c r="AM267" s="245"/>
      <c r="AN267" s="242">
        <f t="shared" ref="AN267:AN330" si="49">SUM(AJ267:AM267)</f>
        <v>0</v>
      </c>
      <c r="AO267" s="245"/>
      <c r="AP267" s="245"/>
      <c r="AQ267" s="245"/>
      <c r="AR267" s="242"/>
      <c r="AS267" s="242"/>
      <c r="AT267" s="245"/>
      <c r="AU267" s="245">
        <v>18.399999999999999</v>
      </c>
      <c r="AV267" s="242">
        <v>18.399999999999999</v>
      </c>
      <c r="AW267" s="239"/>
      <c r="AX267" s="76"/>
      <c r="AY267" s="9" t="s">
        <v>71</v>
      </c>
    </row>
    <row r="268" spans="1:51" s="248" customFormat="1" ht="31.5" outlineLevel="2" x14ac:dyDescent="0.25">
      <c r="A268" s="312">
        <v>29</v>
      </c>
      <c r="B268" s="370" t="s">
        <v>447</v>
      </c>
      <c r="C268" s="312" t="s">
        <v>53</v>
      </c>
      <c r="D268" s="233"/>
      <c r="E268" s="237"/>
      <c r="F268" s="237"/>
      <c r="G268" s="312">
        <v>29</v>
      </c>
      <c r="H268" s="239"/>
      <c r="I268" s="239"/>
      <c r="J268" s="239"/>
      <c r="K268" s="237"/>
      <c r="L268" s="237"/>
      <c r="M268" s="237"/>
      <c r="N268" s="237"/>
      <c r="O268" s="240"/>
      <c r="P268" s="239"/>
      <c r="Q268" s="239"/>
      <c r="R268" s="239"/>
      <c r="S268" s="239"/>
      <c r="T268" s="242">
        <f t="shared" si="48"/>
        <v>0</v>
      </c>
      <c r="U268" s="239"/>
      <c r="V268" s="239"/>
      <c r="W268" s="239"/>
      <c r="X268" s="242"/>
      <c r="Y268" s="242"/>
      <c r="Z268" s="245"/>
      <c r="AA268" s="245"/>
      <c r="AB268" s="245"/>
      <c r="AC268" s="239"/>
      <c r="AD268" s="239"/>
      <c r="AE268" s="239"/>
      <c r="AF268" s="239"/>
      <c r="AG268" s="239"/>
      <c r="AH268" s="239"/>
      <c r="AI268" s="239"/>
      <c r="AJ268" s="245"/>
      <c r="AK268" s="245"/>
      <c r="AL268" s="245"/>
      <c r="AM268" s="245"/>
      <c r="AN268" s="242">
        <f t="shared" si="49"/>
        <v>0</v>
      </c>
      <c r="AO268" s="245"/>
      <c r="AP268" s="245"/>
      <c r="AQ268" s="245"/>
      <c r="AR268" s="242"/>
      <c r="AS268" s="242"/>
      <c r="AT268" s="245"/>
      <c r="AU268" s="245"/>
      <c r="AV268" s="242"/>
      <c r="AW268" s="239"/>
      <c r="AX268" s="10" t="s">
        <v>348</v>
      </c>
      <c r="AY268" s="9"/>
    </row>
    <row r="269" spans="1:51" s="248" customFormat="1" ht="105" outlineLevel="2" x14ac:dyDescent="0.25">
      <c r="A269" s="318">
        <v>29.1</v>
      </c>
      <c r="B269" s="234" t="s">
        <v>448</v>
      </c>
      <c r="C269" s="318" t="s">
        <v>73</v>
      </c>
      <c r="D269" s="233"/>
      <c r="E269" s="237"/>
      <c r="F269" s="237"/>
      <c r="G269" s="251">
        <v>22</v>
      </c>
      <c r="H269" s="239"/>
      <c r="I269" s="239"/>
      <c r="J269" s="239"/>
      <c r="K269" s="237"/>
      <c r="L269" s="237"/>
      <c r="M269" s="237"/>
      <c r="N269" s="237"/>
      <c r="O269" s="240" t="s">
        <v>619</v>
      </c>
      <c r="P269" s="239"/>
      <c r="Q269" s="239"/>
      <c r="R269" s="239"/>
      <c r="S269" s="239"/>
      <c r="T269" s="242">
        <f t="shared" si="48"/>
        <v>0</v>
      </c>
      <c r="U269" s="239"/>
      <c r="V269" s="239"/>
      <c r="W269" s="239"/>
      <c r="X269" s="245">
        <v>11</v>
      </c>
      <c r="Y269" s="245">
        <v>11</v>
      </c>
      <c r="Z269" s="245"/>
      <c r="AA269" s="245"/>
      <c r="AB269" s="242"/>
      <c r="AC269" s="239"/>
      <c r="AD269" s="239"/>
      <c r="AE269" s="239"/>
      <c r="AF269" s="239"/>
      <c r="AG269" s="239"/>
      <c r="AH269" s="239"/>
      <c r="AI269" s="239"/>
      <c r="AJ269" s="245"/>
      <c r="AK269" s="245"/>
      <c r="AL269" s="245"/>
      <c r="AM269" s="245"/>
      <c r="AN269" s="242">
        <f t="shared" si="49"/>
        <v>0</v>
      </c>
      <c r="AO269" s="245"/>
      <c r="AP269" s="245"/>
      <c r="AQ269" s="245"/>
      <c r="AR269" s="245">
        <v>11</v>
      </c>
      <c r="AS269" s="245">
        <v>11</v>
      </c>
      <c r="AT269" s="245"/>
      <c r="AU269" s="245"/>
      <c r="AV269" s="242"/>
      <c r="AW269" s="239"/>
      <c r="AX269" s="125" t="s">
        <v>620</v>
      </c>
      <c r="AY269" s="9" t="s">
        <v>71</v>
      </c>
    </row>
    <row r="270" spans="1:51" s="248" customFormat="1" ht="105" outlineLevel="2" x14ac:dyDescent="0.25">
      <c r="A270" s="318">
        <v>29.2</v>
      </c>
      <c r="B270" s="234" t="s">
        <v>449</v>
      </c>
      <c r="C270" s="318" t="s">
        <v>73</v>
      </c>
      <c r="D270" s="233"/>
      <c r="E270" s="237"/>
      <c r="F270" s="237"/>
      <c r="G270" s="251">
        <v>2</v>
      </c>
      <c r="H270" s="239"/>
      <c r="I270" s="239"/>
      <c r="J270" s="239"/>
      <c r="K270" s="237"/>
      <c r="L270" s="237"/>
      <c r="M270" s="237"/>
      <c r="N270" s="237"/>
      <c r="O270" s="240" t="s">
        <v>621</v>
      </c>
      <c r="P270" s="239"/>
      <c r="Q270" s="239"/>
      <c r="R270" s="239"/>
      <c r="S270" s="239"/>
      <c r="T270" s="242">
        <f t="shared" si="48"/>
        <v>0</v>
      </c>
      <c r="U270" s="239"/>
      <c r="V270" s="239"/>
      <c r="W270" s="239"/>
      <c r="X270" s="245">
        <v>2</v>
      </c>
      <c r="Y270" s="245"/>
      <c r="Z270" s="245"/>
      <c r="AA270" s="245"/>
      <c r="AB270" s="242"/>
      <c r="AC270" s="239"/>
      <c r="AD270" s="239"/>
      <c r="AE270" s="239"/>
      <c r="AF270" s="239"/>
      <c r="AG270" s="239"/>
      <c r="AH270" s="239"/>
      <c r="AI270" s="239"/>
      <c r="AJ270" s="245"/>
      <c r="AK270" s="245"/>
      <c r="AL270" s="245"/>
      <c r="AM270" s="245"/>
      <c r="AN270" s="242">
        <f t="shared" si="49"/>
        <v>0</v>
      </c>
      <c r="AO270" s="245"/>
      <c r="AP270" s="245"/>
      <c r="AQ270" s="245"/>
      <c r="AR270" s="245">
        <v>2</v>
      </c>
      <c r="AS270" s="242"/>
      <c r="AT270" s="245"/>
      <c r="AU270" s="245"/>
      <c r="AV270" s="242"/>
      <c r="AW270" s="239"/>
      <c r="AX270" s="125" t="s">
        <v>620</v>
      </c>
      <c r="AY270" s="9" t="s">
        <v>71</v>
      </c>
    </row>
    <row r="271" spans="1:51" s="248" customFormat="1" ht="123.75" customHeight="1" outlineLevel="2" x14ac:dyDescent="0.25">
      <c r="A271" s="318">
        <v>29.3</v>
      </c>
      <c r="B271" s="234" t="s">
        <v>450</v>
      </c>
      <c r="C271" s="318" t="s">
        <v>73</v>
      </c>
      <c r="D271" s="233"/>
      <c r="E271" s="237"/>
      <c r="F271" s="237"/>
      <c r="G271" s="251">
        <v>5</v>
      </c>
      <c r="H271" s="239"/>
      <c r="I271" s="239"/>
      <c r="J271" s="239"/>
      <c r="K271" s="237"/>
      <c r="L271" s="237"/>
      <c r="M271" s="237"/>
      <c r="N271" s="237"/>
      <c r="O271" s="240" t="s">
        <v>621</v>
      </c>
      <c r="P271" s="239"/>
      <c r="Q271" s="239"/>
      <c r="R271" s="239"/>
      <c r="S271" s="239"/>
      <c r="T271" s="242">
        <f t="shared" si="48"/>
        <v>0</v>
      </c>
      <c r="U271" s="239"/>
      <c r="V271" s="239"/>
      <c r="W271" s="239"/>
      <c r="X271" s="245">
        <v>2.5</v>
      </c>
      <c r="Y271" s="245">
        <v>2.5</v>
      </c>
      <c r="Z271" s="245"/>
      <c r="AA271" s="245"/>
      <c r="AB271" s="242"/>
      <c r="AC271" s="239"/>
      <c r="AD271" s="239"/>
      <c r="AE271" s="239"/>
      <c r="AF271" s="239"/>
      <c r="AG271" s="239"/>
      <c r="AH271" s="239"/>
      <c r="AI271" s="239"/>
      <c r="AJ271" s="245"/>
      <c r="AK271" s="245"/>
      <c r="AL271" s="245"/>
      <c r="AM271" s="245"/>
      <c r="AN271" s="242">
        <f t="shared" si="49"/>
        <v>0</v>
      </c>
      <c r="AO271" s="245"/>
      <c r="AP271" s="245"/>
      <c r="AQ271" s="245"/>
      <c r="AR271" s="245">
        <v>2.5</v>
      </c>
      <c r="AS271" s="245">
        <v>2.5</v>
      </c>
      <c r="AT271" s="245"/>
      <c r="AU271" s="245"/>
      <c r="AV271" s="242"/>
      <c r="AW271" s="239"/>
      <c r="AX271" s="125" t="s">
        <v>620</v>
      </c>
      <c r="AY271" s="9" t="s">
        <v>71</v>
      </c>
    </row>
    <row r="272" spans="1:51" s="248" customFormat="1" ht="47.25" outlineLevel="2" x14ac:dyDescent="0.25">
      <c r="A272" s="312">
        <v>30</v>
      </c>
      <c r="B272" s="312" t="s">
        <v>451</v>
      </c>
      <c r="C272" s="312" t="s">
        <v>53</v>
      </c>
      <c r="D272" s="237"/>
      <c r="E272" s="237"/>
      <c r="F272" s="312"/>
      <c r="G272" s="312">
        <v>32</v>
      </c>
      <c r="H272" s="239"/>
      <c r="I272" s="239"/>
      <c r="J272" s="239"/>
      <c r="K272" s="237"/>
      <c r="L272" s="237"/>
      <c r="M272" s="237"/>
      <c r="N272" s="237"/>
      <c r="O272" s="240"/>
      <c r="P272" s="239"/>
      <c r="Q272" s="239"/>
      <c r="R272" s="239"/>
      <c r="S272" s="239"/>
      <c r="T272" s="242">
        <f t="shared" si="48"/>
        <v>0</v>
      </c>
      <c r="U272" s="239"/>
      <c r="V272" s="239"/>
      <c r="W272" s="239"/>
      <c r="X272" s="245"/>
      <c r="Y272" s="245"/>
      <c r="Z272" s="245"/>
      <c r="AA272" s="245"/>
      <c r="AB272" s="242"/>
      <c r="AC272" s="239"/>
      <c r="AD272" s="239"/>
      <c r="AE272" s="239"/>
      <c r="AF272" s="239"/>
      <c r="AG272" s="239"/>
      <c r="AH272" s="239"/>
      <c r="AI272" s="239"/>
      <c r="AJ272" s="245"/>
      <c r="AK272" s="245"/>
      <c r="AL272" s="245"/>
      <c r="AM272" s="245"/>
      <c r="AN272" s="242">
        <f t="shared" si="49"/>
        <v>0</v>
      </c>
      <c r="AO272" s="245"/>
      <c r="AP272" s="245"/>
      <c r="AQ272" s="245"/>
      <c r="AR272" s="242"/>
      <c r="AS272" s="242"/>
      <c r="AT272" s="245"/>
      <c r="AU272" s="245"/>
      <c r="AV272" s="242"/>
      <c r="AW272" s="239"/>
      <c r="AX272" s="10" t="s">
        <v>348</v>
      </c>
      <c r="AY272" s="9"/>
    </row>
    <row r="273" spans="1:51" s="248" customFormat="1" ht="82.5" customHeight="1" outlineLevel="2" x14ac:dyDescent="0.25">
      <c r="A273" s="318">
        <v>30.1</v>
      </c>
      <c r="B273" s="234" t="s">
        <v>452</v>
      </c>
      <c r="C273" s="318" t="s">
        <v>73</v>
      </c>
      <c r="D273" s="233"/>
      <c r="E273" s="237"/>
      <c r="F273" s="237"/>
      <c r="G273" s="251">
        <v>11</v>
      </c>
      <c r="H273" s="239"/>
      <c r="I273" s="239"/>
      <c r="J273" s="239"/>
      <c r="K273" s="237"/>
      <c r="L273" s="237"/>
      <c r="M273" s="237"/>
      <c r="N273" s="237"/>
      <c r="O273" s="240" t="s">
        <v>622</v>
      </c>
      <c r="P273" s="239"/>
      <c r="Q273" s="239"/>
      <c r="R273" s="239"/>
      <c r="S273" s="239"/>
      <c r="T273" s="242">
        <f t="shared" si="48"/>
        <v>0</v>
      </c>
      <c r="U273" s="239"/>
      <c r="V273" s="239"/>
      <c r="W273" s="239"/>
      <c r="X273" s="242"/>
      <c r="Y273" s="242"/>
      <c r="Z273" s="245">
        <v>3.5</v>
      </c>
      <c r="AA273" s="245">
        <v>3.75</v>
      </c>
      <c r="AB273" s="245">
        <v>3.75</v>
      </c>
      <c r="AC273" s="239"/>
      <c r="AD273" s="239"/>
      <c r="AE273" s="239"/>
      <c r="AF273" s="239"/>
      <c r="AG273" s="239"/>
      <c r="AH273" s="239"/>
      <c r="AI273" s="239"/>
      <c r="AJ273" s="245"/>
      <c r="AK273" s="245"/>
      <c r="AL273" s="245"/>
      <c r="AM273" s="245"/>
      <c r="AN273" s="242">
        <f t="shared" si="49"/>
        <v>0</v>
      </c>
      <c r="AO273" s="245"/>
      <c r="AP273" s="245"/>
      <c r="AQ273" s="245"/>
      <c r="AR273" s="242"/>
      <c r="AS273" s="242"/>
      <c r="AT273" s="245">
        <v>3.5</v>
      </c>
      <c r="AU273" s="245">
        <v>3.75</v>
      </c>
      <c r="AV273" s="245">
        <v>3.75</v>
      </c>
      <c r="AW273" s="239"/>
      <c r="AX273" s="76"/>
      <c r="AY273" s="9" t="s">
        <v>71</v>
      </c>
    </row>
    <row r="274" spans="1:51" s="248" customFormat="1" ht="58.5" customHeight="1" outlineLevel="2" x14ac:dyDescent="0.25">
      <c r="A274" s="318">
        <v>30.2</v>
      </c>
      <c r="B274" s="234" t="s">
        <v>453</v>
      </c>
      <c r="C274" s="318" t="s">
        <v>73</v>
      </c>
      <c r="D274" s="233"/>
      <c r="E274" s="237"/>
      <c r="F274" s="237"/>
      <c r="G274" s="251">
        <v>12</v>
      </c>
      <c r="H274" s="239"/>
      <c r="I274" s="239"/>
      <c r="J274" s="239"/>
      <c r="K274" s="237"/>
      <c r="L274" s="237"/>
      <c r="M274" s="237"/>
      <c r="N274" s="237"/>
      <c r="O274" s="240" t="s">
        <v>622</v>
      </c>
      <c r="P274" s="239"/>
      <c r="Q274" s="239"/>
      <c r="R274" s="239"/>
      <c r="S274" s="239"/>
      <c r="T274" s="242">
        <f t="shared" si="48"/>
        <v>0</v>
      </c>
      <c r="U274" s="239"/>
      <c r="V274" s="239"/>
      <c r="W274" s="239"/>
      <c r="X274" s="242"/>
      <c r="Y274" s="242"/>
      <c r="Z274" s="245"/>
      <c r="AA274" s="245">
        <v>6</v>
      </c>
      <c r="AB274" s="245">
        <v>6</v>
      </c>
      <c r="AC274" s="239"/>
      <c r="AD274" s="239"/>
      <c r="AE274" s="239"/>
      <c r="AF274" s="239"/>
      <c r="AG274" s="239"/>
      <c r="AH274" s="239"/>
      <c r="AI274" s="239"/>
      <c r="AJ274" s="245"/>
      <c r="AK274" s="245"/>
      <c r="AL274" s="245"/>
      <c r="AM274" s="245"/>
      <c r="AN274" s="242">
        <f t="shared" si="49"/>
        <v>0</v>
      </c>
      <c r="AO274" s="245"/>
      <c r="AP274" s="245"/>
      <c r="AQ274" s="245"/>
      <c r="AR274" s="242"/>
      <c r="AS274" s="242"/>
      <c r="AT274" s="245"/>
      <c r="AU274" s="245">
        <v>6</v>
      </c>
      <c r="AV274" s="245">
        <v>6</v>
      </c>
      <c r="AW274" s="239"/>
      <c r="AX274" s="76"/>
      <c r="AY274" s="9" t="s">
        <v>71</v>
      </c>
    </row>
    <row r="275" spans="1:51" s="248" customFormat="1" ht="59.25" customHeight="1" outlineLevel="2" x14ac:dyDescent="0.25">
      <c r="A275" s="318">
        <v>30.3</v>
      </c>
      <c r="B275" s="234" t="s">
        <v>454</v>
      </c>
      <c r="C275" s="318" t="s">
        <v>73</v>
      </c>
      <c r="D275" s="233"/>
      <c r="E275" s="237"/>
      <c r="F275" s="237"/>
      <c r="G275" s="251">
        <v>9</v>
      </c>
      <c r="H275" s="239"/>
      <c r="I275" s="239"/>
      <c r="J275" s="239"/>
      <c r="K275" s="237"/>
      <c r="L275" s="237"/>
      <c r="M275" s="237"/>
      <c r="N275" s="237"/>
      <c r="O275" s="240" t="s">
        <v>622</v>
      </c>
      <c r="P275" s="239"/>
      <c r="Q275" s="239"/>
      <c r="R275" s="239"/>
      <c r="S275" s="239"/>
      <c r="T275" s="242">
        <f t="shared" si="48"/>
        <v>0</v>
      </c>
      <c r="U275" s="239"/>
      <c r="V275" s="239"/>
      <c r="W275" s="239"/>
      <c r="X275" s="242"/>
      <c r="Y275" s="242"/>
      <c r="Z275" s="245"/>
      <c r="AA275" s="245"/>
      <c r="AB275" s="245">
        <v>9</v>
      </c>
      <c r="AC275" s="239"/>
      <c r="AD275" s="239"/>
      <c r="AE275" s="239"/>
      <c r="AF275" s="239"/>
      <c r="AG275" s="239"/>
      <c r="AH275" s="239"/>
      <c r="AI275" s="239"/>
      <c r="AJ275" s="245"/>
      <c r="AK275" s="245"/>
      <c r="AL275" s="245"/>
      <c r="AM275" s="245"/>
      <c r="AN275" s="242">
        <f t="shared" si="49"/>
        <v>0</v>
      </c>
      <c r="AO275" s="245"/>
      <c r="AP275" s="245"/>
      <c r="AQ275" s="245"/>
      <c r="AR275" s="242"/>
      <c r="AS275" s="242"/>
      <c r="AT275" s="245"/>
      <c r="AU275" s="245"/>
      <c r="AV275" s="245">
        <v>9</v>
      </c>
      <c r="AW275" s="239"/>
      <c r="AX275" s="76"/>
      <c r="AY275" s="9" t="s">
        <v>71</v>
      </c>
    </row>
    <row r="276" spans="1:51" s="248" customFormat="1" ht="47.25" outlineLevel="2" x14ac:dyDescent="0.25">
      <c r="A276" s="312">
        <v>31</v>
      </c>
      <c r="B276" s="312" t="s">
        <v>455</v>
      </c>
      <c r="C276" s="312" t="s">
        <v>53</v>
      </c>
      <c r="D276" s="233"/>
      <c r="E276" s="237"/>
      <c r="F276" s="237"/>
      <c r="G276" s="312">
        <v>40</v>
      </c>
      <c r="H276" s="239"/>
      <c r="I276" s="239"/>
      <c r="J276" s="239"/>
      <c r="K276" s="237"/>
      <c r="L276" s="237"/>
      <c r="M276" s="237"/>
      <c r="N276" s="237"/>
      <c r="O276" s="240"/>
      <c r="P276" s="239"/>
      <c r="Q276" s="239"/>
      <c r="R276" s="239"/>
      <c r="S276" s="239"/>
      <c r="T276" s="242">
        <f t="shared" si="48"/>
        <v>0</v>
      </c>
      <c r="U276" s="239"/>
      <c r="V276" s="239"/>
      <c r="W276" s="239"/>
      <c r="X276" s="242"/>
      <c r="Y276" s="242"/>
      <c r="Z276" s="245"/>
      <c r="AA276" s="245"/>
      <c r="AB276" s="242"/>
      <c r="AC276" s="239"/>
      <c r="AD276" s="239"/>
      <c r="AE276" s="239"/>
      <c r="AF276" s="239"/>
      <c r="AG276" s="239"/>
      <c r="AH276" s="239"/>
      <c r="AI276" s="239"/>
      <c r="AJ276" s="245"/>
      <c r="AK276" s="245"/>
      <c r="AL276" s="245"/>
      <c r="AM276" s="245"/>
      <c r="AN276" s="242">
        <f t="shared" si="49"/>
        <v>0</v>
      </c>
      <c r="AO276" s="245"/>
      <c r="AP276" s="245"/>
      <c r="AQ276" s="245"/>
      <c r="AR276" s="242"/>
      <c r="AS276" s="242"/>
      <c r="AT276" s="245"/>
      <c r="AU276" s="245"/>
      <c r="AV276" s="242"/>
      <c r="AW276" s="239"/>
      <c r="AX276" s="10" t="s">
        <v>348</v>
      </c>
      <c r="AY276" s="9"/>
    </row>
    <row r="277" spans="1:51" s="248" customFormat="1" ht="48.75" customHeight="1" outlineLevel="2" x14ac:dyDescent="0.25">
      <c r="A277" s="318">
        <v>31.1</v>
      </c>
      <c r="B277" s="234" t="s">
        <v>456</v>
      </c>
      <c r="C277" s="318" t="s">
        <v>73</v>
      </c>
      <c r="D277" s="233"/>
      <c r="E277" s="237"/>
      <c r="F277" s="237"/>
      <c r="G277" s="251">
        <v>20</v>
      </c>
      <c r="H277" s="239"/>
      <c r="I277" s="239"/>
      <c r="J277" s="239"/>
      <c r="K277" s="237"/>
      <c r="L277" s="237"/>
      <c r="M277" s="237"/>
      <c r="N277" s="237"/>
      <c r="O277" s="240" t="s">
        <v>619</v>
      </c>
      <c r="P277" s="239"/>
      <c r="Q277" s="239"/>
      <c r="R277" s="239"/>
      <c r="S277" s="239"/>
      <c r="T277" s="242">
        <f t="shared" si="48"/>
        <v>0</v>
      </c>
      <c r="U277" s="239"/>
      <c r="V277" s="239"/>
      <c r="W277" s="239"/>
      <c r="X277" s="242"/>
      <c r="Y277" s="242"/>
      <c r="Z277" s="245">
        <v>20</v>
      </c>
      <c r="AA277" s="245"/>
      <c r="AB277" s="242"/>
      <c r="AC277" s="239"/>
      <c r="AD277" s="239"/>
      <c r="AE277" s="239"/>
      <c r="AF277" s="239"/>
      <c r="AG277" s="239"/>
      <c r="AH277" s="239"/>
      <c r="AI277" s="239"/>
      <c r="AJ277" s="245"/>
      <c r="AK277" s="245"/>
      <c r="AL277" s="245"/>
      <c r="AM277" s="245"/>
      <c r="AN277" s="242">
        <f t="shared" si="49"/>
        <v>0</v>
      </c>
      <c r="AO277" s="245"/>
      <c r="AP277" s="245"/>
      <c r="AQ277" s="245"/>
      <c r="AR277" s="242"/>
      <c r="AS277" s="242"/>
      <c r="AT277" s="245">
        <v>20</v>
      </c>
      <c r="AU277" s="245"/>
      <c r="AV277" s="242"/>
      <c r="AW277" s="239"/>
      <c r="AX277" s="76"/>
      <c r="AY277" s="9" t="s">
        <v>71</v>
      </c>
    </row>
    <row r="278" spans="1:51" s="248" customFormat="1" ht="75" outlineLevel="2" x14ac:dyDescent="0.25">
      <c r="A278" s="318">
        <v>31.2</v>
      </c>
      <c r="B278" s="234" t="s">
        <v>457</v>
      </c>
      <c r="C278" s="318" t="s">
        <v>73</v>
      </c>
      <c r="D278" s="233"/>
      <c r="E278" s="237"/>
      <c r="F278" s="237"/>
      <c r="G278" s="251">
        <v>20</v>
      </c>
      <c r="H278" s="239"/>
      <c r="I278" s="239"/>
      <c r="J278" s="239"/>
      <c r="K278" s="237"/>
      <c r="L278" s="237"/>
      <c r="M278" s="237"/>
      <c r="N278" s="237"/>
      <c r="O278" s="240" t="s">
        <v>619</v>
      </c>
      <c r="P278" s="239"/>
      <c r="Q278" s="239"/>
      <c r="R278" s="239"/>
      <c r="S278" s="239"/>
      <c r="T278" s="242">
        <f t="shared" si="48"/>
        <v>0</v>
      </c>
      <c r="U278" s="239"/>
      <c r="V278" s="239"/>
      <c r="W278" s="239"/>
      <c r="X278" s="242"/>
      <c r="Y278" s="242"/>
      <c r="Z278" s="245">
        <v>10</v>
      </c>
      <c r="AA278" s="245">
        <v>10</v>
      </c>
      <c r="AB278" s="242"/>
      <c r="AC278" s="239"/>
      <c r="AD278" s="239"/>
      <c r="AE278" s="239"/>
      <c r="AF278" s="239"/>
      <c r="AG278" s="239"/>
      <c r="AH278" s="239"/>
      <c r="AI278" s="239"/>
      <c r="AJ278" s="245"/>
      <c r="AK278" s="245"/>
      <c r="AL278" s="245"/>
      <c r="AM278" s="245"/>
      <c r="AN278" s="242">
        <f t="shared" si="49"/>
        <v>0</v>
      </c>
      <c r="AO278" s="245"/>
      <c r="AP278" s="245"/>
      <c r="AQ278" s="245"/>
      <c r="AR278" s="242"/>
      <c r="AS278" s="242"/>
      <c r="AT278" s="245">
        <v>10</v>
      </c>
      <c r="AU278" s="245">
        <v>10</v>
      </c>
      <c r="AV278" s="242"/>
      <c r="AW278" s="239"/>
      <c r="AX278" s="76"/>
      <c r="AY278" s="9" t="s">
        <v>71</v>
      </c>
    </row>
    <row r="279" spans="1:51" s="248" customFormat="1" ht="36.75" customHeight="1" outlineLevel="2" x14ac:dyDescent="0.25">
      <c r="A279" s="312">
        <v>32</v>
      </c>
      <c r="B279" s="312" t="s">
        <v>458</v>
      </c>
      <c r="C279" s="312" t="s">
        <v>53</v>
      </c>
      <c r="D279" s="233"/>
      <c r="E279" s="237"/>
      <c r="F279" s="237"/>
      <c r="G279" s="312">
        <v>32.86</v>
      </c>
      <c r="H279" s="239"/>
      <c r="I279" s="239"/>
      <c r="J279" s="239"/>
      <c r="K279" s="237"/>
      <c r="L279" s="237"/>
      <c r="M279" s="237"/>
      <c r="N279" s="237"/>
      <c r="O279" s="240"/>
      <c r="P279" s="239"/>
      <c r="Q279" s="239"/>
      <c r="R279" s="239"/>
      <c r="S279" s="239"/>
      <c r="T279" s="242">
        <f t="shared" si="48"/>
        <v>0</v>
      </c>
      <c r="U279" s="239"/>
      <c r="V279" s="239"/>
      <c r="W279" s="239"/>
      <c r="X279" s="242"/>
      <c r="Y279" s="242"/>
      <c r="Z279" s="245"/>
      <c r="AA279" s="245"/>
      <c r="AB279" s="242"/>
      <c r="AC279" s="239"/>
      <c r="AD279" s="239"/>
      <c r="AE279" s="239"/>
      <c r="AF279" s="239"/>
      <c r="AG279" s="239"/>
      <c r="AH279" s="239"/>
      <c r="AI279" s="239"/>
      <c r="AJ279" s="245"/>
      <c r="AK279" s="245"/>
      <c r="AL279" s="245"/>
      <c r="AM279" s="245"/>
      <c r="AN279" s="242">
        <f t="shared" si="49"/>
        <v>0</v>
      </c>
      <c r="AO279" s="245"/>
      <c r="AP279" s="245"/>
      <c r="AQ279" s="245"/>
      <c r="AR279" s="242"/>
      <c r="AS279" s="242"/>
      <c r="AT279" s="245"/>
      <c r="AU279" s="245"/>
      <c r="AV279" s="242"/>
      <c r="AW279" s="239"/>
      <c r="AX279" s="10" t="s">
        <v>348</v>
      </c>
      <c r="AY279" s="9"/>
    </row>
    <row r="280" spans="1:51" s="248" customFormat="1" ht="120" outlineLevel="2" x14ac:dyDescent="0.25">
      <c r="A280" s="318">
        <v>32.1</v>
      </c>
      <c r="B280" s="234" t="s">
        <v>459</v>
      </c>
      <c r="C280" s="318" t="s">
        <v>73</v>
      </c>
      <c r="D280" s="233"/>
      <c r="E280" s="237"/>
      <c r="F280" s="237"/>
      <c r="G280" s="251">
        <v>3</v>
      </c>
      <c r="H280" s="239"/>
      <c r="I280" s="239"/>
      <c r="J280" s="239"/>
      <c r="K280" s="237"/>
      <c r="L280" s="237"/>
      <c r="M280" s="237"/>
      <c r="N280" s="237"/>
      <c r="O280" s="240" t="s">
        <v>623</v>
      </c>
      <c r="P280" s="239"/>
      <c r="Q280" s="239"/>
      <c r="R280" s="239"/>
      <c r="S280" s="239"/>
      <c r="T280" s="242">
        <f t="shared" si="48"/>
        <v>0</v>
      </c>
      <c r="U280" s="239"/>
      <c r="V280" s="239"/>
      <c r="W280" s="239"/>
      <c r="X280" s="242"/>
      <c r="Y280" s="242"/>
      <c r="Z280" s="251">
        <v>3</v>
      </c>
      <c r="AA280" s="245"/>
      <c r="AB280" s="242"/>
      <c r="AC280" s="239"/>
      <c r="AD280" s="239"/>
      <c r="AE280" s="239"/>
      <c r="AF280" s="239"/>
      <c r="AG280" s="239"/>
      <c r="AH280" s="239"/>
      <c r="AI280" s="239"/>
      <c r="AJ280" s="245"/>
      <c r="AK280" s="245"/>
      <c r="AL280" s="245"/>
      <c r="AM280" s="245"/>
      <c r="AN280" s="242">
        <f t="shared" si="49"/>
        <v>0</v>
      </c>
      <c r="AO280" s="245"/>
      <c r="AP280" s="245"/>
      <c r="AQ280" s="245"/>
      <c r="AR280" s="242"/>
      <c r="AS280" s="242"/>
      <c r="AT280" s="251">
        <v>3</v>
      </c>
      <c r="AU280" s="245"/>
      <c r="AV280" s="242"/>
      <c r="AW280" s="239"/>
      <c r="AX280" s="76"/>
      <c r="AY280" s="9" t="s">
        <v>71</v>
      </c>
    </row>
    <row r="281" spans="1:51" s="248" customFormat="1" ht="135" outlineLevel="2" x14ac:dyDescent="0.25">
      <c r="A281" s="318">
        <v>32.200000000000003</v>
      </c>
      <c r="B281" s="234" t="s">
        <v>460</v>
      </c>
      <c r="C281" s="318" t="s">
        <v>73</v>
      </c>
      <c r="D281" s="233"/>
      <c r="E281" s="237"/>
      <c r="F281" s="237"/>
      <c r="G281" s="251">
        <v>9.86</v>
      </c>
      <c r="H281" s="239"/>
      <c r="I281" s="239"/>
      <c r="J281" s="239"/>
      <c r="K281" s="237"/>
      <c r="L281" s="237"/>
      <c r="M281" s="237"/>
      <c r="N281" s="237"/>
      <c r="O281" s="240" t="s">
        <v>624</v>
      </c>
      <c r="P281" s="239"/>
      <c r="Q281" s="239"/>
      <c r="R281" s="239"/>
      <c r="S281" s="239"/>
      <c r="T281" s="242">
        <f t="shared" si="48"/>
        <v>0</v>
      </c>
      <c r="U281" s="239"/>
      <c r="V281" s="239"/>
      <c r="W281" s="239"/>
      <c r="X281" s="242"/>
      <c r="Y281" s="242"/>
      <c r="Z281" s="251"/>
      <c r="AA281" s="245">
        <v>9.86</v>
      </c>
      <c r="AB281" s="242"/>
      <c r="AC281" s="239"/>
      <c r="AD281" s="239"/>
      <c r="AE281" s="239"/>
      <c r="AF281" s="239"/>
      <c r="AG281" s="239"/>
      <c r="AH281" s="239"/>
      <c r="AI281" s="239"/>
      <c r="AJ281" s="245"/>
      <c r="AK281" s="245"/>
      <c r="AL281" s="245"/>
      <c r="AM281" s="245"/>
      <c r="AN281" s="242">
        <f t="shared" si="49"/>
        <v>0</v>
      </c>
      <c r="AO281" s="245"/>
      <c r="AP281" s="245"/>
      <c r="AQ281" s="245"/>
      <c r="AR281" s="242"/>
      <c r="AS281" s="242"/>
      <c r="AT281" s="251"/>
      <c r="AU281" s="245">
        <v>9.86</v>
      </c>
      <c r="AV281" s="242"/>
      <c r="AW281" s="239"/>
      <c r="AX281" s="76"/>
      <c r="AY281" s="9" t="s">
        <v>71</v>
      </c>
    </row>
    <row r="282" spans="1:51" s="248" customFormat="1" ht="90" outlineLevel="2" x14ac:dyDescent="0.25">
      <c r="A282" s="318">
        <v>32.299999999999997</v>
      </c>
      <c r="B282" s="234" t="s">
        <v>461</v>
      </c>
      <c r="C282" s="318" t="s">
        <v>73</v>
      </c>
      <c r="D282" s="233"/>
      <c r="E282" s="237"/>
      <c r="F282" s="237"/>
      <c r="G282" s="251">
        <v>5</v>
      </c>
      <c r="H282" s="239"/>
      <c r="I282" s="239"/>
      <c r="J282" s="239"/>
      <c r="K282" s="237"/>
      <c r="L282" s="237"/>
      <c r="M282" s="237"/>
      <c r="N282" s="237"/>
      <c r="O282" s="240" t="s">
        <v>625</v>
      </c>
      <c r="P282" s="239"/>
      <c r="Q282" s="239"/>
      <c r="R282" s="239"/>
      <c r="S282" s="239"/>
      <c r="T282" s="242">
        <f t="shared" si="48"/>
        <v>0</v>
      </c>
      <c r="U282" s="239"/>
      <c r="V282" s="239"/>
      <c r="W282" s="239"/>
      <c r="X282" s="242"/>
      <c r="Y282" s="242"/>
      <c r="Z282" s="245">
        <v>2.5</v>
      </c>
      <c r="AA282" s="245">
        <v>2.5</v>
      </c>
      <c r="AB282" s="242"/>
      <c r="AC282" s="239"/>
      <c r="AD282" s="239"/>
      <c r="AE282" s="239"/>
      <c r="AF282" s="239"/>
      <c r="AG282" s="239"/>
      <c r="AH282" s="239"/>
      <c r="AI282" s="239"/>
      <c r="AJ282" s="245"/>
      <c r="AK282" s="245"/>
      <c r="AL282" s="245"/>
      <c r="AM282" s="245"/>
      <c r="AN282" s="242">
        <f t="shared" si="49"/>
        <v>0</v>
      </c>
      <c r="AO282" s="245"/>
      <c r="AP282" s="245"/>
      <c r="AQ282" s="245"/>
      <c r="AR282" s="242"/>
      <c r="AS282" s="242"/>
      <c r="AT282" s="245">
        <v>2.5</v>
      </c>
      <c r="AU282" s="245">
        <v>2.5</v>
      </c>
      <c r="AV282" s="242"/>
      <c r="AW282" s="239"/>
      <c r="AX282" s="76"/>
      <c r="AY282" s="9" t="s">
        <v>71</v>
      </c>
    </row>
    <row r="283" spans="1:51" s="248" customFormat="1" ht="120" outlineLevel="2" x14ac:dyDescent="0.25">
      <c r="A283" s="318">
        <v>32.4</v>
      </c>
      <c r="B283" s="234" t="s">
        <v>462</v>
      </c>
      <c r="C283" s="318" t="s">
        <v>73</v>
      </c>
      <c r="D283" s="233"/>
      <c r="E283" s="237"/>
      <c r="F283" s="237"/>
      <c r="G283" s="251">
        <v>7.5</v>
      </c>
      <c r="H283" s="239"/>
      <c r="I283" s="239"/>
      <c r="J283" s="239"/>
      <c r="K283" s="237"/>
      <c r="L283" s="237"/>
      <c r="M283" s="237"/>
      <c r="N283" s="237"/>
      <c r="O283" s="240" t="s">
        <v>623</v>
      </c>
      <c r="P283" s="239"/>
      <c r="Q283" s="239"/>
      <c r="R283" s="239"/>
      <c r="S283" s="239"/>
      <c r="T283" s="242">
        <f t="shared" si="48"/>
        <v>0</v>
      </c>
      <c r="U283" s="239"/>
      <c r="V283" s="239"/>
      <c r="W283" s="239"/>
      <c r="X283" s="242"/>
      <c r="Y283" s="242"/>
      <c r="Z283" s="245">
        <v>7.5</v>
      </c>
      <c r="AA283" s="245"/>
      <c r="AB283" s="242"/>
      <c r="AC283" s="239"/>
      <c r="AD283" s="239"/>
      <c r="AE283" s="239"/>
      <c r="AF283" s="239"/>
      <c r="AG283" s="239"/>
      <c r="AH283" s="239"/>
      <c r="AI283" s="239"/>
      <c r="AJ283" s="245"/>
      <c r="AK283" s="245"/>
      <c r="AL283" s="245"/>
      <c r="AM283" s="245"/>
      <c r="AN283" s="242">
        <f t="shared" si="49"/>
        <v>0</v>
      </c>
      <c r="AO283" s="245"/>
      <c r="AP283" s="245"/>
      <c r="AQ283" s="245"/>
      <c r="AR283" s="242"/>
      <c r="AS283" s="242"/>
      <c r="AT283" s="245">
        <v>7.5</v>
      </c>
      <c r="AU283" s="245"/>
      <c r="AV283" s="242"/>
      <c r="AW283" s="239"/>
      <c r="AX283" s="76"/>
      <c r="AY283" s="9" t="s">
        <v>71</v>
      </c>
    </row>
    <row r="284" spans="1:51" s="248" customFormat="1" ht="135" outlineLevel="2" x14ac:dyDescent="0.25">
      <c r="A284" s="318">
        <v>32.5</v>
      </c>
      <c r="B284" s="234" t="s">
        <v>463</v>
      </c>
      <c r="C284" s="318" t="s">
        <v>73</v>
      </c>
      <c r="D284" s="233"/>
      <c r="E284" s="237"/>
      <c r="F284" s="237"/>
      <c r="G284" s="251">
        <v>7.5</v>
      </c>
      <c r="H284" s="239"/>
      <c r="I284" s="239"/>
      <c r="J284" s="239"/>
      <c r="K284" s="237"/>
      <c r="L284" s="237"/>
      <c r="M284" s="237"/>
      <c r="N284" s="237"/>
      <c r="O284" s="240" t="s">
        <v>624</v>
      </c>
      <c r="P284" s="239"/>
      <c r="Q284" s="239"/>
      <c r="R284" s="239"/>
      <c r="S284" s="239"/>
      <c r="T284" s="242">
        <f t="shared" si="48"/>
        <v>0</v>
      </c>
      <c r="U284" s="239"/>
      <c r="V284" s="239"/>
      <c r="W284" s="239"/>
      <c r="X284" s="242"/>
      <c r="Y284" s="242"/>
      <c r="Z284" s="245">
        <v>7.5</v>
      </c>
      <c r="AA284" s="245"/>
      <c r="AB284" s="242"/>
      <c r="AC284" s="239"/>
      <c r="AD284" s="239"/>
      <c r="AE284" s="239"/>
      <c r="AF284" s="239"/>
      <c r="AG284" s="239"/>
      <c r="AH284" s="239"/>
      <c r="AI284" s="239"/>
      <c r="AJ284" s="245"/>
      <c r="AK284" s="245"/>
      <c r="AL284" s="245"/>
      <c r="AM284" s="245"/>
      <c r="AN284" s="242">
        <f t="shared" si="49"/>
        <v>0</v>
      </c>
      <c r="AO284" s="245"/>
      <c r="AP284" s="245"/>
      <c r="AQ284" s="245"/>
      <c r="AR284" s="242"/>
      <c r="AS284" s="242"/>
      <c r="AT284" s="245">
        <v>7.5</v>
      </c>
      <c r="AU284" s="245"/>
      <c r="AV284" s="242"/>
      <c r="AW284" s="239"/>
      <c r="AX284" s="76"/>
      <c r="AY284" s="9" t="s">
        <v>71</v>
      </c>
    </row>
    <row r="285" spans="1:51" s="248" customFormat="1" ht="47.25" outlineLevel="2" x14ac:dyDescent="0.25">
      <c r="A285" s="318">
        <v>33</v>
      </c>
      <c r="B285" s="312" t="s">
        <v>464</v>
      </c>
      <c r="C285" s="312" t="s">
        <v>53</v>
      </c>
      <c r="D285" s="233"/>
      <c r="E285" s="237"/>
      <c r="F285" s="237"/>
      <c r="G285" s="312">
        <v>76.06</v>
      </c>
      <c r="H285" s="239"/>
      <c r="I285" s="239"/>
      <c r="J285" s="239"/>
      <c r="K285" s="237"/>
      <c r="L285" s="237"/>
      <c r="M285" s="237"/>
      <c r="N285" s="237"/>
      <c r="O285" s="240"/>
      <c r="P285" s="239"/>
      <c r="Q285" s="239"/>
      <c r="R285" s="239"/>
      <c r="S285" s="239"/>
      <c r="T285" s="242">
        <f t="shared" si="48"/>
        <v>0</v>
      </c>
      <c r="U285" s="239"/>
      <c r="V285" s="239"/>
      <c r="W285" s="239"/>
      <c r="X285" s="242"/>
      <c r="Y285" s="242"/>
      <c r="Z285" s="245"/>
      <c r="AA285" s="245"/>
      <c r="AB285" s="242"/>
      <c r="AC285" s="239"/>
      <c r="AD285" s="239"/>
      <c r="AE285" s="239"/>
      <c r="AF285" s="239"/>
      <c r="AG285" s="239"/>
      <c r="AH285" s="239"/>
      <c r="AI285" s="239"/>
      <c r="AJ285" s="245"/>
      <c r="AK285" s="245"/>
      <c r="AL285" s="245"/>
      <c r="AM285" s="245"/>
      <c r="AN285" s="242">
        <f t="shared" si="49"/>
        <v>0</v>
      </c>
      <c r="AO285" s="245"/>
      <c r="AP285" s="245"/>
      <c r="AQ285" s="245"/>
      <c r="AR285" s="242"/>
      <c r="AS285" s="242"/>
      <c r="AT285" s="245"/>
      <c r="AU285" s="245"/>
      <c r="AV285" s="242"/>
      <c r="AW285" s="239"/>
      <c r="AX285" s="10" t="s">
        <v>348</v>
      </c>
      <c r="AY285" s="9"/>
    </row>
    <row r="286" spans="1:51" s="248" customFormat="1" ht="90" outlineLevel="2" x14ac:dyDescent="0.25">
      <c r="A286" s="318">
        <v>33.1</v>
      </c>
      <c r="B286" s="234" t="s">
        <v>465</v>
      </c>
      <c r="C286" s="318" t="s">
        <v>73</v>
      </c>
      <c r="D286" s="233"/>
      <c r="E286" s="237"/>
      <c r="F286" s="237"/>
      <c r="G286" s="251">
        <v>17.75</v>
      </c>
      <c r="H286" s="239"/>
      <c r="I286" s="239"/>
      <c r="J286" s="239"/>
      <c r="K286" s="237"/>
      <c r="L286" s="237"/>
      <c r="M286" s="237"/>
      <c r="N286" s="237"/>
      <c r="O286" s="240" t="s">
        <v>626</v>
      </c>
      <c r="P286" s="239"/>
      <c r="Q286" s="239"/>
      <c r="R286" s="239"/>
      <c r="S286" s="239"/>
      <c r="T286" s="242">
        <f t="shared" si="48"/>
        <v>0</v>
      </c>
      <c r="U286" s="239"/>
      <c r="V286" s="239"/>
      <c r="W286" s="239"/>
      <c r="X286" s="242"/>
      <c r="Y286" s="242"/>
      <c r="Z286" s="251">
        <v>17.75</v>
      </c>
      <c r="AA286" s="245"/>
      <c r="AB286" s="242"/>
      <c r="AC286" s="239"/>
      <c r="AD286" s="239"/>
      <c r="AE286" s="239"/>
      <c r="AF286" s="239"/>
      <c r="AG286" s="239"/>
      <c r="AH286" s="239"/>
      <c r="AI286" s="239"/>
      <c r="AJ286" s="245"/>
      <c r="AK286" s="245"/>
      <c r="AL286" s="245"/>
      <c r="AM286" s="245"/>
      <c r="AN286" s="242">
        <f t="shared" si="49"/>
        <v>0</v>
      </c>
      <c r="AO286" s="245"/>
      <c r="AP286" s="245"/>
      <c r="AQ286" s="245"/>
      <c r="AR286" s="242"/>
      <c r="AS286" s="242"/>
      <c r="AT286" s="251">
        <v>17.75</v>
      </c>
      <c r="AU286" s="245"/>
      <c r="AV286" s="242"/>
      <c r="AW286" s="239"/>
      <c r="AX286" s="76"/>
      <c r="AY286" s="9" t="s">
        <v>71</v>
      </c>
    </row>
    <row r="287" spans="1:51" s="248" customFormat="1" ht="90" outlineLevel="2" x14ac:dyDescent="0.25">
      <c r="A287" s="318">
        <v>33.200000000000003</v>
      </c>
      <c r="B287" s="234" t="s">
        <v>466</v>
      </c>
      <c r="C287" s="318" t="s">
        <v>73</v>
      </c>
      <c r="D287" s="233"/>
      <c r="E287" s="237"/>
      <c r="F287" s="237"/>
      <c r="G287" s="251">
        <v>25</v>
      </c>
      <c r="H287" s="239"/>
      <c r="I287" s="239"/>
      <c r="J287" s="239"/>
      <c r="K287" s="237"/>
      <c r="L287" s="237"/>
      <c r="M287" s="237"/>
      <c r="N287" s="237"/>
      <c r="O287" s="240" t="s">
        <v>627</v>
      </c>
      <c r="P287" s="239"/>
      <c r="Q287" s="239"/>
      <c r="R287" s="239"/>
      <c r="S287" s="239"/>
      <c r="T287" s="242">
        <f t="shared" si="48"/>
        <v>0</v>
      </c>
      <c r="U287" s="239"/>
      <c r="V287" s="239"/>
      <c r="W287" s="239"/>
      <c r="X287" s="242"/>
      <c r="Y287" s="242"/>
      <c r="Z287" s="245">
        <v>25</v>
      </c>
      <c r="AA287" s="245"/>
      <c r="AB287" s="242"/>
      <c r="AC287" s="239"/>
      <c r="AD287" s="239"/>
      <c r="AE287" s="239"/>
      <c r="AF287" s="239"/>
      <c r="AG287" s="239"/>
      <c r="AH287" s="239"/>
      <c r="AI287" s="239"/>
      <c r="AJ287" s="245"/>
      <c r="AK287" s="245"/>
      <c r="AL287" s="245"/>
      <c r="AM287" s="245"/>
      <c r="AN287" s="242">
        <f t="shared" si="49"/>
        <v>0</v>
      </c>
      <c r="AO287" s="245"/>
      <c r="AP287" s="245"/>
      <c r="AQ287" s="245"/>
      <c r="AR287" s="242"/>
      <c r="AS287" s="242"/>
      <c r="AT287" s="245">
        <v>25</v>
      </c>
      <c r="AU287" s="245"/>
      <c r="AV287" s="242"/>
      <c r="AW287" s="239"/>
      <c r="AX287" s="76"/>
      <c r="AY287" s="9" t="s">
        <v>71</v>
      </c>
    </row>
    <row r="288" spans="1:51" s="248" customFormat="1" ht="150" outlineLevel="2" x14ac:dyDescent="0.25">
      <c r="A288" s="318">
        <v>33.299999999999997</v>
      </c>
      <c r="B288" s="234" t="s">
        <v>467</v>
      </c>
      <c r="C288" s="318" t="s">
        <v>73</v>
      </c>
      <c r="D288" s="233"/>
      <c r="E288" s="237"/>
      <c r="F288" s="237"/>
      <c r="G288" s="251">
        <v>10</v>
      </c>
      <c r="H288" s="239"/>
      <c r="I288" s="239"/>
      <c r="J288" s="239"/>
      <c r="K288" s="237"/>
      <c r="L288" s="237"/>
      <c r="M288" s="237"/>
      <c r="N288" s="237"/>
      <c r="O288" s="240" t="s">
        <v>628</v>
      </c>
      <c r="P288" s="239"/>
      <c r="Q288" s="239"/>
      <c r="R288" s="239"/>
      <c r="S288" s="239"/>
      <c r="T288" s="242">
        <f t="shared" si="48"/>
        <v>0</v>
      </c>
      <c r="U288" s="239"/>
      <c r="V288" s="239"/>
      <c r="W288" s="239"/>
      <c r="X288" s="242"/>
      <c r="Y288" s="242"/>
      <c r="Z288" s="245">
        <v>10</v>
      </c>
      <c r="AA288" s="245"/>
      <c r="AB288" s="242"/>
      <c r="AC288" s="239"/>
      <c r="AD288" s="239"/>
      <c r="AE288" s="239"/>
      <c r="AF288" s="239"/>
      <c r="AG288" s="239"/>
      <c r="AH288" s="239"/>
      <c r="AI288" s="239"/>
      <c r="AJ288" s="245"/>
      <c r="AK288" s="245"/>
      <c r="AL288" s="245"/>
      <c r="AM288" s="245"/>
      <c r="AN288" s="242">
        <f t="shared" si="49"/>
        <v>0</v>
      </c>
      <c r="AO288" s="245"/>
      <c r="AP288" s="245"/>
      <c r="AQ288" s="245"/>
      <c r="AR288" s="242"/>
      <c r="AS288" s="242"/>
      <c r="AT288" s="245">
        <v>10</v>
      </c>
      <c r="AU288" s="245"/>
      <c r="AV288" s="242"/>
      <c r="AW288" s="239"/>
      <c r="AX288" s="76"/>
      <c r="AY288" s="9" t="s">
        <v>71</v>
      </c>
    </row>
    <row r="289" spans="1:51" s="248" customFormat="1" ht="150" outlineLevel="2" x14ac:dyDescent="0.25">
      <c r="A289" s="318">
        <v>33.4</v>
      </c>
      <c r="B289" s="234" t="s">
        <v>468</v>
      </c>
      <c r="C289" s="318" t="s">
        <v>73</v>
      </c>
      <c r="D289" s="233"/>
      <c r="E289" s="237"/>
      <c r="F289" s="237"/>
      <c r="G289" s="251">
        <v>10</v>
      </c>
      <c r="H289" s="239"/>
      <c r="I289" s="239"/>
      <c r="J289" s="239"/>
      <c r="K289" s="237"/>
      <c r="L289" s="237"/>
      <c r="M289" s="237"/>
      <c r="N289" s="237"/>
      <c r="O289" s="240" t="s">
        <v>628</v>
      </c>
      <c r="P289" s="239"/>
      <c r="Q289" s="239"/>
      <c r="R289" s="239"/>
      <c r="S289" s="239"/>
      <c r="T289" s="242">
        <f t="shared" si="48"/>
        <v>0</v>
      </c>
      <c r="U289" s="239"/>
      <c r="V289" s="239"/>
      <c r="W289" s="239"/>
      <c r="X289" s="242"/>
      <c r="Y289" s="242"/>
      <c r="Z289" s="245"/>
      <c r="AA289" s="245">
        <v>10</v>
      </c>
      <c r="AB289" s="242"/>
      <c r="AC289" s="239"/>
      <c r="AD289" s="239"/>
      <c r="AE289" s="239"/>
      <c r="AF289" s="239"/>
      <c r="AG289" s="239"/>
      <c r="AH289" s="239"/>
      <c r="AI289" s="239"/>
      <c r="AJ289" s="245"/>
      <c r="AK289" s="245"/>
      <c r="AL289" s="245"/>
      <c r="AM289" s="245"/>
      <c r="AN289" s="242">
        <f t="shared" si="49"/>
        <v>0</v>
      </c>
      <c r="AO289" s="245"/>
      <c r="AP289" s="245"/>
      <c r="AQ289" s="245"/>
      <c r="AR289" s="242"/>
      <c r="AS289" s="242"/>
      <c r="AT289" s="245"/>
      <c r="AU289" s="245">
        <v>10</v>
      </c>
      <c r="AV289" s="242"/>
      <c r="AW289" s="239"/>
      <c r="AX289" s="76"/>
      <c r="AY289" s="9" t="s">
        <v>71</v>
      </c>
    </row>
    <row r="290" spans="1:51" s="248" customFormat="1" ht="135" outlineLevel="2" x14ac:dyDescent="0.25">
      <c r="A290" s="318">
        <v>33.5</v>
      </c>
      <c r="B290" s="234" t="s">
        <v>469</v>
      </c>
      <c r="C290" s="318" t="s">
        <v>73</v>
      </c>
      <c r="D290" s="233"/>
      <c r="E290" s="237"/>
      <c r="F290" s="237"/>
      <c r="G290" s="251">
        <v>7.28</v>
      </c>
      <c r="H290" s="239"/>
      <c r="I290" s="239"/>
      <c r="J290" s="239"/>
      <c r="K290" s="237"/>
      <c r="L290" s="237"/>
      <c r="M290" s="237"/>
      <c r="N290" s="237"/>
      <c r="O290" s="240" t="s">
        <v>629</v>
      </c>
      <c r="P290" s="239"/>
      <c r="Q290" s="239"/>
      <c r="R290" s="239"/>
      <c r="S290" s="239"/>
      <c r="T290" s="242">
        <f t="shared" si="48"/>
        <v>0</v>
      </c>
      <c r="U290" s="239"/>
      <c r="V290" s="239"/>
      <c r="W290" s="239"/>
      <c r="X290" s="242"/>
      <c r="Y290" s="242"/>
      <c r="Z290" s="245"/>
      <c r="AA290" s="245">
        <v>7.28</v>
      </c>
      <c r="AB290" s="242"/>
      <c r="AC290" s="239"/>
      <c r="AD290" s="239"/>
      <c r="AE290" s="239"/>
      <c r="AF290" s="239"/>
      <c r="AG290" s="239"/>
      <c r="AH290" s="239"/>
      <c r="AI290" s="239"/>
      <c r="AJ290" s="245"/>
      <c r="AK290" s="245"/>
      <c r="AL290" s="245"/>
      <c r="AM290" s="245"/>
      <c r="AN290" s="242">
        <f t="shared" si="49"/>
        <v>0</v>
      </c>
      <c r="AO290" s="245"/>
      <c r="AP290" s="245"/>
      <c r="AQ290" s="245"/>
      <c r="AR290" s="242"/>
      <c r="AS290" s="242"/>
      <c r="AT290" s="245"/>
      <c r="AU290" s="245">
        <v>7.28</v>
      </c>
      <c r="AV290" s="242"/>
      <c r="AW290" s="239"/>
      <c r="AX290" s="76"/>
      <c r="AY290" s="9" t="s">
        <v>71</v>
      </c>
    </row>
    <row r="291" spans="1:51" s="248" customFormat="1" ht="60" outlineLevel="2" x14ac:dyDescent="0.25">
      <c r="A291" s="318">
        <v>33.6</v>
      </c>
      <c r="B291" s="234" t="s">
        <v>470</v>
      </c>
      <c r="C291" s="318" t="s">
        <v>73</v>
      </c>
      <c r="D291" s="233"/>
      <c r="E291" s="237"/>
      <c r="F291" s="237"/>
      <c r="G291" s="251">
        <v>1.38</v>
      </c>
      <c r="H291" s="239"/>
      <c r="I291" s="239"/>
      <c r="J291" s="239"/>
      <c r="K291" s="237"/>
      <c r="L291" s="237"/>
      <c r="M291" s="237"/>
      <c r="N291" s="237"/>
      <c r="O291" s="240" t="s">
        <v>630</v>
      </c>
      <c r="P291" s="239"/>
      <c r="Q291" s="239"/>
      <c r="R291" s="239"/>
      <c r="S291" s="239"/>
      <c r="T291" s="242">
        <f t="shared" si="48"/>
        <v>0</v>
      </c>
      <c r="U291" s="239"/>
      <c r="V291" s="239"/>
      <c r="W291" s="239"/>
      <c r="X291" s="242"/>
      <c r="Y291" s="242"/>
      <c r="Z291" s="245"/>
      <c r="AA291" s="245">
        <v>1.38</v>
      </c>
      <c r="AB291" s="242"/>
      <c r="AC291" s="239"/>
      <c r="AD291" s="239"/>
      <c r="AE291" s="239"/>
      <c r="AF291" s="239"/>
      <c r="AG291" s="239"/>
      <c r="AH291" s="239"/>
      <c r="AI291" s="239"/>
      <c r="AJ291" s="245"/>
      <c r="AK291" s="245"/>
      <c r="AL291" s="245"/>
      <c r="AM291" s="245"/>
      <c r="AN291" s="242">
        <f t="shared" si="49"/>
        <v>0</v>
      </c>
      <c r="AO291" s="245"/>
      <c r="AP291" s="245"/>
      <c r="AQ291" s="245"/>
      <c r="AR291" s="242"/>
      <c r="AS291" s="242"/>
      <c r="AT291" s="245"/>
      <c r="AU291" s="245">
        <v>1.38</v>
      </c>
      <c r="AV291" s="242"/>
      <c r="AW291" s="239"/>
      <c r="AX291" s="76"/>
      <c r="AY291" s="9" t="s">
        <v>71</v>
      </c>
    </row>
    <row r="292" spans="1:51" s="248" customFormat="1" ht="135" outlineLevel="2" x14ac:dyDescent="0.25">
      <c r="A292" s="318">
        <v>33.700000000000003</v>
      </c>
      <c r="B292" s="234" t="s">
        <v>471</v>
      </c>
      <c r="C292" s="318" t="s">
        <v>73</v>
      </c>
      <c r="D292" s="233"/>
      <c r="E292" s="237"/>
      <c r="F292" s="237"/>
      <c r="G292" s="251">
        <v>4.6500000000000004</v>
      </c>
      <c r="H292" s="239"/>
      <c r="I292" s="239"/>
      <c r="J292" s="239"/>
      <c r="K292" s="237"/>
      <c r="L292" s="237"/>
      <c r="M292" s="237"/>
      <c r="N292" s="237"/>
      <c r="O292" s="240" t="s">
        <v>629</v>
      </c>
      <c r="P292" s="239"/>
      <c r="Q292" s="239"/>
      <c r="R292" s="239"/>
      <c r="S292" s="239"/>
      <c r="T292" s="242">
        <f t="shared" si="48"/>
        <v>0</v>
      </c>
      <c r="U292" s="239"/>
      <c r="V292" s="239"/>
      <c r="W292" s="239"/>
      <c r="X292" s="242"/>
      <c r="Y292" s="242"/>
      <c r="Z292" s="245"/>
      <c r="AA292" s="245"/>
      <c r="AB292" s="251">
        <v>4.6500000000000004</v>
      </c>
      <c r="AC292" s="239"/>
      <c r="AD292" s="239"/>
      <c r="AE292" s="239"/>
      <c r="AF292" s="239"/>
      <c r="AG292" s="239"/>
      <c r="AH292" s="239"/>
      <c r="AI292" s="239"/>
      <c r="AJ292" s="245"/>
      <c r="AK292" s="245"/>
      <c r="AL292" s="245"/>
      <c r="AM292" s="245"/>
      <c r="AN292" s="242">
        <f t="shared" si="49"/>
        <v>0</v>
      </c>
      <c r="AO292" s="245"/>
      <c r="AP292" s="245"/>
      <c r="AQ292" s="245"/>
      <c r="AR292" s="242"/>
      <c r="AS292" s="242"/>
      <c r="AT292" s="245"/>
      <c r="AU292" s="245"/>
      <c r="AV292" s="251">
        <v>4.6500000000000004</v>
      </c>
      <c r="AW292" s="239"/>
      <c r="AX292" s="76"/>
      <c r="AY292" s="9" t="s">
        <v>71</v>
      </c>
    </row>
    <row r="293" spans="1:51" s="248" customFormat="1" ht="31.5" outlineLevel="2" x14ac:dyDescent="0.25">
      <c r="A293" s="318">
        <v>34</v>
      </c>
      <c r="B293" s="312" t="s">
        <v>472</v>
      </c>
      <c r="C293" s="312" t="s">
        <v>53</v>
      </c>
      <c r="D293" s="233"/>
      <c r="E293" s="237"/>
      <c r="F293" s="237"/>
      <c r="G293" s="312">
        <v>43.28</v>
      </c>
      <c r="H293" s="239"/>
      <c r="I293" s="239"/>
      <c r="J293" s="239"/>
      <c r="K293" s="237"/>
      <c r="L293" s="237"/>
      <c r="M293" s="237"/>
      <c r="N293" s="237"/>
      <c r="O293" s="240"/>
      <c r="P293" s="239"/>
      <c r="Q293" s="239"/>
      <c r="R293" s="239"/>
      <c r="S293" s="239"/>
      <c r="T293" s="242">
        <f t="shared" si="48"/>
        <v>0</v>
      </c>
      <c r="U293" s="239"/>
      <c r="V293" s="239"/>
      <c r="W293" s="239"/>
      <c r="X293" s="242"/>
      <c r="Y293" s="242"/>
      <c r="Z293" s="245"/>
      <c r="AA293" s="245"/>
      <c r="AB293" s="242"/>
      <c r="AC293" s="239"/>
      <c r="AD293" s="239"/>
      <c r="AE293" s="239"/>
      <c r="AF293" s="239"/>
      <c r="AG293" s="239"/>
      <c r="AH293" s="239"/>
      <c r="AI293" s="239"/>
      <c r="AJ293" s="245"/>
      <c r="AK293" s="245"/>
      <c r="AL293" s="245"/>
      <c r="AM293" s="245"/>
      <c r="AN293" s="242">
        <f t="shared" si="49"/>
        <v>0</v>
      </c>
      <c r="AO293" s="245"/>
      <c r="AP293" s="245"/>
      <c r="AQ293" s="245"/>
      <c r="AR293" s="242"/>
      <c r="AS293" s="242"/>
      <c r="AT293" s="245"/>
      <c r="AU293" s="245"/>
      <c r="AV293" s="242"/>
      <c r="AW293" s="239"/>
      <c r="AX293" s="10" t="s">
        <v>348</v>
      </c>
      <c r="AY293" s="9"/>
    </row>
    <row r="294" spans="1:51" s="248" customFormat="1" ht="150" outlineLevel="2" x14ac:dyDescent="0.25">
      <c r="A294" s="318">
        <v>34.1</v>
      </c>
      <c r="B294" s="234" t="s">
        <v>473</v>
      </c>
      <c r="C294" s="318" t="s">
        <v>73</v>
      </c>
      <c r="D294" s="233"/>
      <c r="E294" s="237"/>
      <c r="F294" s="237"/>
      <c r="G294" s="251">
        <v>17.28</v>
      </c>
      <c r="H294" s="239"/>
      <c r="I294" s="239"/>
      <c r="J294" s="239"/>
      <c r="K294" s="237"/>
      <c r="L294" s="237"/>
      <c r="M294" s="237"/>
      <c r="N294" s="237"/>
      <c r="O294" s="240" t="s">
        <v>628</v>
      </c>
      <c r="P294" s="239"/>
      <c r="Q294" s="239"/>
      <c r="R294" s="239"/>
      <c r="S294" s="239"/>
      <c r="T294" s="242">
        <f t="shared" si="48"/>
        <v>0</v>
      </c>
      <c r="U294" s="239"/>
      <c r="V294" s="239"/>
      <c r="W294" s="239"/>
      <c r="X294" s="242"/>
      <c r="Y294" s="242"/>
      <c r="Z294" s="245">
        <v>17.28</v>
      </c>
      <c r="AA294" s="245"/>
      <c r="AB294" s="242"/>
      <c r="AC294" s="239"/>
      <c r="AD294" s="239"/>
      <c r="AE294" s="239"/>
      <c r="AF294" s="239"/>
      <c r="AG294" s="239"/>
      <c r="AH294" s="239"/>
      <c r="AI294" s="239"/>
      <c r="AJ294" s="245"/>
      <c r="AK294" s="245"/>
      <c r="AL294" s="245"/>
      <c r="AM294" s="245"/>
      <c r="AN294" s="242">
        <f t="shared" si="49"/>
        <v>0</v>
      </c>
      <c r="AO294" s="245"/>
      <c r="AP294" s="245"/>
      <c r="AQ294" s="245"/>
      <c r="AR294" s="242"/>
      <c r="AS294" s="242"/>
      <c r="AT294" s="245">
        <v>17.28</v>
      </c>
      <c r="AU294" s="245"/>
      <c r="AV294" s="242"/>
      <c r="AW294" s="239"/>
      <c r="AX294" s="76"/>
      <c r="AY294" s="9" t="s">
        <v>71</v>
      </c>
    </row>
    <row r="295" spans="1:51" s="248" customFormat="1" ht="75" outlineLevel="2" x14ac:dyDescent="0.25">
      <c r="A295" s="318">
        <v>34.200000000000003</v>
      </c>
      <c r="B295" s="234" t="s">
        <v>474</v>
      </c>
      <c r="C295" s="318" t="s">
        <v>73</v>
      </c>
      <c r="D295" s="233"/>
      <c r="E295" s="237"/>
      <c r="F295" s="237"/>
      <c r="G295" s="251">
        <v>9</v>
      </c>
      <c r="H295" s="239"/>
      <c r="I295" s="239"/>
      <c r="J295" s="239"/>
      <c r="K295" s="237"/>
      <c r="L295" s="237"/>
      <c r="M295" s="237"/>
      <c r="N295" s="237"/>
      <c r="O295" s="240" t="s">
        <v>630</v>
      </c>
      <c r="P295" s="239"/>
      <c r="Q295" s="239"/>
      <c r="R295" s="239"/>
      <c r="S295" s="239"/>
      <c r="T295" s="242">
        <f t="shared" si="48"/>
        <v>0</v>
      </c>
      <c r="U295" s="239"/>
      <c r="V295" s="239"/>
      <c r="W295" s="239"/>
      <c r="X295" s="242"/>
      <c r="Y295" s="242"/>
      <c r="Z295" s="245"/>
      <c r="AA295" s="245">
        <v>9</v>
      </c>
      <c r="AB295" s="242"/>
      <c r="AC295" s="239"/>
      <c r="AD295" s="239"/>
      <c r="AE295" s="239"/>
      <c r="AF295" s="239"/>
      <c r="AG295" s="239"/>
      <c r="AH295" s="239"/>
      <c r="AI295" s="239"/>
      <c r="AJ295" s="245"/>
      <c r="AK295" s="245"/>
      <c r="AL295" s="245"/>
      <c r="AM295" s="245"/>
      <c r="AN295" s="242">
        <f t="shared" si="49"/>
        <v>0</v>
      </c>
      <c r="AO295" s="245"/>
      <c r="AP295" s="245"/>
      <c r="AQ295" s="245"/>
      <c r="AR295" s="242"/>
      <c r="AS295" s="242"/>
      <c r="AT295" s="245"/>
      <c r="AU295" s="245">
        <v>9</v>
      </c>
      <c r="AV295" s="242"/>
      <c r="AW295" s="239"/>
      <c r="AX295" s="76"/>
      <c r="AY295" s="9" t="s">
        <v>71</v>
      </c>
    </row>
    <row r="296" spans="1:51" s="248" customFormat="1" ht="75" outlineLevel="2" x14ac:dyDescent="0.25">
      <c r="A296" s="318">
        <v>34.299999999999997</v>
      </c>
      <c r="B296" s="234" t="s">
        <v>475</v>
      </c>
      <c r="C296" s="318" t="s">
        <v>73</v>
      </c>
      <c r="D296" s="233"/>
      <c r="E296" s="237"/>
      <c r="F296" s="237"/>
      <c r="G296" s="251">
        <v>9</v>
      </c>
      <c r="H296" s="239"/>
      <c r="I296" s="239"/>
      <c r="J296" s="239"/>
      <c r="K296" s="237"/>
      <c r="L296" s="237"/>
      <c r="M296" s="237"/>
      <c r="N296" s="237"/>
      <c r="O296" s="240" t="s">
        <v>631</v>
      </c>
      <c r="P296" s="239"/>
      <c r="Q296" s="239"/>
      <c r="R296" s="239"/>
      <c r="S296" s="239"/>
      <c r="T296" s="242">
        <f t="shared" si="48"/>
        <v>0</v>
      </c>
      <c r="U296" s="239"/>
      <c r="V296" s="239"/>
      <c r="W296" s="239"/>
      <c r="X296" s="242"/>
      <c r="Y296" s="242"/>
      <c r="Z296" s="245">
        <v>9</v>
      </c>
      <c r="AA296" s="245"/>
      <c r="AB296" s="242"/>
      <c r="AC296" s="239"/>
      <c r="AD296" s="239"/>
      <c r="AE296" s="239"/>
      <c r="AF296" s="239"/>
      <c r="AG296" s="239"/>
      <c r="AH296" s="239"/>
      <c r="AI296" s="239"/>
      <c r="AJ296" s="245"/>
      <c r="AK296" s="245"/>
      <c r="AL296" s="245"/>
      <c r="AM296" s="245"/>
      <c r="AN296" s="242">
        <f t="shared" si="49"/>
        <v>0</v>
      </c>
      <c r="AO296" s="245"/>
      <c r="AP296" s="245"/>
      <c r="AQ296" s="245"/>
      <c r="AR296" s="242"/>
      <c r="AS296" s="242"/>
      <c r="AT296" s="245">
        <v>9</v>
      </c>
      <c r="AU296" s="245"/>
      <c r="AV296" s="242"/>
      <c r="AW296" s="239"/>
      <c r="AX296" s="76"/>
      <c r="AY296" s="9" t="s">
        <v>71</v>
      </c>
    </row>
    <row r="297" spans="1:51" s="248" customFormat="1" ht="105" outlineLevel="2" x14ac:dyDescent="0.25">
      <c r="A297" s="318">
        <v>34.4</v>
      </c>
      <c r="B297" s="234" t="s">
        <v>476</v>
      </c>
      <c r="C297" s="318" t="s">
        <v>73</v>
      </c>
      <c r="D297" s="233"/>
      <c r="E297" s="237"/>
      <c r="F297" s="237"/>
      <c r="G297" s="251">
        <v>4</v>
      </c>
      <c r="H297" s="239"/>
      <c r="I297" s="239"/>
      <c r="J297" s="239"/>
      <c r="K297" s="237"/>
      <c r="L297" s="237"/>
      <c r="M297" s="237"/>
      <c r="N297" s="237"/>
      <c r="O297" s="240" t="s">
        <v>632</v>
      </c>
      <c r="P297" s="239"/>
      <c r="Q297" s="239"/>
      <c r="R297" s="239"/>
      <c r="S297" s="239"/>
      <c r="T297" s="242">
        <f t="shared" si="48"/>
        <v>0</v>
      </c>
      <c r="U297" s="239"/>
      <c r="V297" s="239"/>
      <c r="W297" s="239"/>
      <c r="X297" s="242"/>
      <c r="Y297" s="242"/>
      <c r="Z297" s="245">
        <v>4</v>
      </c>
      <c r="AA297" s="245"/>
      <c r="AB297" s="242"/>
      <c r="AC297" s="239"/>
      <c r="AD297" s="239"/>
      <c r="AE297" s="239"/>
      <c r="AF297" s="239"/>
      <c r="AG297" s="239"/>
      <c r="AH297" s="239"/>
      <c r="AI297" s="239"/>
      <c r="AJ297" s="245"/>
      <c r="AK297" s="245"/>
      <c r="AL297" s="245"/>
      <c r="AM297" s="245"/>
      <c r="AN297" s="242">
        <f t="shared" si="49"/>
        <v>0</v>
      </c>
      <c r="AO297" s="245"/>
      <c r="AP297" s="245"/>
      <c r="AQ297" s="245"/>
      <c r="AR297" s="242"/>
      <c r="AS297" s="242"/>
      <c r="AT297" s="245">
        <v>4</v>
      </c>
      <c r="AU297" s="245"/>
      <c r="AV297" s="242"/>
      <c r="AW297" s="239"/>
      <c r="AX297" s="76"/>
      <c r="AY297" s="9" t="s">
        <v>71</v>
      </c>
    </row>
    <row r="298" spans="1:51" s="248" customFormat="1" ht="60" outlineLevel="2" x14ac:dyDescent="0.25">
      <c r="A298" s="318">
        <v>34.5</v>
      </c>
      <c r="B298" s="234" t="s">
        <v>477</v>
      </c>
      <c r="C298" s="318" t="s">
        <v>73</v>
      </c>
      <c r="D298" s="233"/>
      <c r="E298" s="237"/>
      <c r="F298" s="237"/>
      <c r="G298" s="251">
        <v>4</v>
      </c>
      <c r="H298" s="239"/>
      <c r="I298" s="239"/>
      <c r="J298" s="239"/>
      <c r="K298" s="237"/>
      <c r="L298" s="237"/>
      <c r="M298" s="237"/>
      <c r="N298" s="237"/>
      <c r="O298" s="240" t="s">
        <v>633</v>
      </c>
      <c r="P298" s="239"/>
      <c r="Q298" s="239"/>
      <c r="R298" s="239"/>
      <c r="S298" s="239"/>
      <c r="T298" s="242">
        <f t="shared" si="48"/>
        <v>0</v>
      </c>
      <c r="U298" s="239"/>
      <c r="V298" s="239"/>
      <c r="W298" s="239"/>
      <c r="X298" s="242"/>
      <c r="Y298" s="242"/>
      <c r="Z298" s="245">
        <v>4</v>
      </c>
      <c r="AA298" s="245"/>
      <c r="AB298" s="242"/>
      <c r="AC298" s="239"/>
      <c r="AD298" s="239"/>
      <c r="AE298" s="239"/>
      <c r="AF298" s="239"/>
      <c r="AG298" s="239"/>
      <c r="AH298" s="239"/>
      <c r="AI298" s="239"/>
      <c r="AJ298" s="245"/>
      <c r="AK298" s="245"/>
      <c r="AL298" s="245"/>
      <c r="AM298" s="245"/>
      <c r="AN298" s="242">
        <f t="shared" si="49"/>
        <v>0</v>
      </c>
      <c r="AO298" s="245"/>
      <c r="AP298" s="245"/>
      <c r="AQ298" s="245"/>
      <c r="AR298" s="242"/>
      <c r="AS298" s="242"/>
      <c r="AT298" s="245">
        <v>4</v>
      </c>
      <c r="AU298" s="245"/>
      <c r="AV298" s="242"/>
      <c r="AW298" s="239"/>
      <c r="AX298" s="76"/>
      <c r="AY298" s="9" t="s">
        <v>71</v>
      </c>
    </row>
    <row r="299" spans="1:51" s="248" customFormat="1" ht="31.5" outlineLevel="2" x14ac:dyDescent="0.25">
      <c r="A299" s="318">
        <v>35</v>
      </c>
      <c r="B299" s="312" t="s">
        <v>478</v>
      </c>
      <c r="C299" s="312" t="s">
        <v>53</v>
      </c>
      <c r="D299" s="233"/>
      <c r="E299" s="237"/>
      <c r="F299" s="237"/>
      <c r="G299" s="312">
        <v>180</v>
      </c>
      <c r="H299" s="239"/>
      <c r="I299" s="239"/>
      <c r="J299" s="239"/>
      <c r="K299" s="237"/>
      <c r="L299" s="237"/>
      <c r="M299" s="237"/>
      <c r="N299" s="237"/>
      <c r="O299" s="240"/>
      <c r="P299" s="239"/>
      <c r="Q299" s="239"/>
      <c r="R299" s="239"/>
      <c r="S299" s="239"/>
      <c r="T299" s="242">
        <f t="shared" si="48"/>
        <v>0</v>
      </c>
      <c r="U299" s="239"/>
      <c r="V299" s="239"/>
      <c r="W299" s="239"/>
      <c r="X299" s="242"/>
      <c r="Y299" s="242"/>
      <c r="Z299" s="245"/>
      <c r="AA299" s="245"/>
      <c r="AB299" s="242"/>
      <c r="AC299" s="239"/>
      <c r="AD299" s="239"/>
      <c r="AE299" s="239"/>
      <c r="AF299" s="239"/>
      <c r="AG299" s="239"/>
      <c r="AH299" s="239"/>
      <c r="AI299" s="239"/>
      <c r="AJ299" s="245"/>
      <c r="AK299" s="245"/>
      <c r="AL299" s="245"/>
      <c r="AM299" s="245"/>
      <c r="AN299" s="242">
        <f t="shared" si="49"/>
        <v>0</v>
      </c>
      <c r="AO299" s="245"/>
      <c r="AP299" s="245"/>
      <c r="AQ299" s="245"/>
      <c r="AR299" s="242"/>
      <c r="AS299" s="242"/>
      <c r="AT299" s="245"/>
      <c r="AU299" s="245"/>
      <c r="AV299" s="242"/>
      <c r="AW299" s="239"/>
      <c r="AX299" s="10" t="s">
        <v>348</v>
      </c>
      <c r="AY299" s="9"/>
    </row>
    <row r="300" spans="1:51" s="248" customFormat="1" ht="150" outlineLevel="2" x14ac:dyDescent="0.25">
      <c r="A300" s="318">
        <v>35.1</v>
      </c>
      <c r="B300" s="234" t="s">
        <v>478</v>
      </c>
      <c r="C300" s="318" t="s">
        <v>73</v>
      </c>
      <c r="D300" s="233"/>
      <c r="E300" s="237"/>
      <c r="F300" s="237"/>
      <c r="G300" s="251">
        <v>180</v>
      </c>
      <c r="H300" s="239"/>
      <c r="I300" s="239"/>
      <c r="J300" s="239"/>
      <c r="K300" s="237"/>
      <c r="L300" s="237"/>
      <c r="M300" s="237"/>
      <c r="N300" s="237"/>
      <c r="O300" s="240" t="s">
        <v>634</v>
      </c>
      <c r="P300" s="239"/>
      <c r="Q300" s="239"/>
      <c r="R300" s="239"/>
      <c r="S300" s="239"/>
      <c r="T300" s="242">
        <f t="shared" si="48"/>
        <v>0</v>
      </c>
      <c r="U300" s="239"/>
      <c r="V300" s="239"/>
      <c r="W300" s="239"/>
      <c r="X300" s="242"/>
      <c r="Y300" s="242"/>
      <c r="Z300" s="245">
        <v>180</v>
      </c>
      <c r="AA300" s="245"/>
      <c r="AB300" s="242"/>
      <c r="AC300" s="239"/>
      <c r="AD300" s="239"/>
      <c r="AE300" s="239"/>
      <c r="AF300" s="239"/>
      <c r="AG300" s="239"/>
      <c r="AH300" s="239"/>
      <c r="AI300" s="239"/>
      <c r="AJ300" s="245"/>
      <c r="AK300" s="245"/>
      <c r="AL300" s="245"/>
      <c r="AM300" s="245"/>
      <c r="AN300" s="242">
        <f t="shared" si="49"/>
        <v>0</v>
      </c>
      <c r="AO300" s="245"/>
      <c r="AP300" s="245"/>
      <c r="AQ300" s="245"/>
      <c r="AR300" s="242"/>
      <c r="AS300" s="242"/>
      <c r="AT300" s="245">
        <v>180</v>
      </c>
      <c r="AU300" s="245"/>
      <c r="AV300" s="242"/>
      <c r="AW300" s="239"/>
      <c r="AX300" s="76"/>
      <c r="AY300" s="9" t="s">
        <v>71</v>
      </c>
    </row>
    <row r="301" spans="1:51" s="248" customFormat="1" ht="110.25" outlineLevel="2" x14ac:dyDescent="0.25">
      <c r="A301" s="318">
        <v>36</v>
      </c>
      <c r="B301" s="312" t="s">
        <v>479</v>
      </c>
      <c r="C301" s="312" t="s">
        <v>53</v>
      </c>
      <c r="D301" s="233"/>
      <c r="E301" s="237"/>
      <c r="F301" s="237"/>
      <c r="G301" s="312">
        <v>48</v>
      </c>
      <c r="H301" s="239"/>
      <c r="I301" s="239"/>
      <c r="J301" s="239"/>
      <c r="K301" s="237"/>
      <c r="L301" s="237"/>
      <c r="M301" s="237"/>
      <c r="N301" s="237"/>
      <c r="O301" s="240"/>
      <c r="P301" s="239"/>
      <c r="Q301" s="239"/>
      <c r="R301" s="239"/>
      <c r="S301" s="239"/>
      <c r="T301" s="242">
        <f t="shared" si="48"/>
        <v>0</v>
      </c>
      <c r="U301" s="239"/>
      <c r="V301" s="239"/>
      <c r="W301" s="239"/>
      <c r="X301" s="242"/>
      <c r="Y301" s="242"/>
      <c r="Z301" s="245"/>
      <c r="AA301" s="245"/>
      <c r="AB301" s="242"/>
      <c r="AC301" s="239"/>
      <c r="AD301" s="239"/>
      <c r="AE301" s="239"/>
      <c r="AF301" s="239"/>
      <c r="AG301" s="239"/>
      <c r="AH301" s="239"/>
      <c r="AI301" s="239"/>
      <c r="AJ301" s="245"/>
      <c r="AK301" s="245"/>
      <c r="AL301" s="245"/>
      <c r="AM301" s="245"/>
      <c r="AN301" s="242">
        <f t="shared" si="49"/>
        <v>0</v>
      </c>
      <c r="AO301" s="245"/>
      <c r="AP301" s="245"/>
      <c r="AQ301" s="245"/>
      <c r="AR301" s="242"/>
      <c r="AS301" s="242"/>
      <c r="AT301" s="245"/>
      <c r="AU301" s="245"/>
      <c r="AV301" s="242"/>
      <c r="AW301" s="239"/>
      <c r="AX301" s="10" t="s">
        <v>348</v>
      </c>
      <c r="AY301" s="9"/>
    </row>
    <row r="302" spans="1:51" s="248" customFormat="1" ht="120" outlineLevel="2" x14ac:dyDescent="0.25">
      <c r="A302" s="318">
        <v>36.1</v>
      </c>
      <c r="B302" s="234" t="s">
        <v>480</v>
      </c>
      <c r="C302" s="318" t="s">
        <v>73</v>
      </c>
      <c r="D302" s="233"/>
      <c r="E302" s="237"/>
      <c r="F302" s="237"/>
      <c r="G302" s="251">
        <v>28</v>
      </c>
      <c r="H302" s="239"/>
      <c r="I302" s="239"/>
      <c r="J302" s="239"/>
      <c r="K302" s="237"/>
      <c r="L302" s="237"/>
      <c r="M302" s="237"/>
      <c r="N302" s="237"/>
      <c r="O302" s="240" t="s">
        <v>635</v>
      </c>
      <c r="P302" s="239"/>
      <c r="Q302" s="239"/>
      <c r="R302" s="239"/>
      <c r="S302" s="239"/>
      <c r="T302" s="242">
        <f t="shared" si="48"/>
        <v>0</v>
      </c>
      <c r="U302" s="239"/>
      <c r="V302" s="239"/>
      <c r="W302" s="239"/>
      <c r="X302" s="242"/>
      <c r="Y302" s="245">
        <v>28</v>
      </c>
      <c r="Z302" s="245"/>
      <c r="AA302" s="245"/>
      <c r="AB302" s="242"/>
      <c r="AC302" s="239"/>
      <c r="AD302" s="239"/>
      <c r="AE302" s="239"/>
      <c r="AF302" s="239"/>
      <c r="AG302" s="239"/>
      <c r="AH302" s="239"/>
      <c r="AI302" s="239"/>
      <c r="AJ302" s="245"/>
      <c r="AK302" s="245"/>
      <c r="AL302" s="245"/>
      <c r="AM302" s="245"/>
      <c r="AN302" s="242">
        <f t="shared" si="49"/>
        <v>0</v>
      </c>
      <c r="AO302" s="245"/>
      <c r="AP302" s="245"/>
      <c r="AQ302" s="245"/>
      <c r="AR302" s="242"/>
      <c r="AS302" s="245">
        <v>28</v>
      </c>
      <c r="AT302" s="245"/>
      <c r="AU302" s="245"/>
      <c r="AV302" s="242"/>
      <c r="AW302" s="239"/>
      <c r="AX302" s="76"/>
      <c r="AY302" s="9" t="s">
        <v>71</v>
      </c>
    </row>
    <row r="303" spans="1:51" s="248" customFormat="1" ht="150" outlineLevel="2" x14ac:dyDescent="0.25">
      <c r="A303" s="318">
        <v>36.200000000000003</v>
      </c>
      <c r="B303" s="234" t="s">
        <v>481</v>
      </c>
      <c r="C303" s="318" t="s">
        <v>73</v>
      </c>
      <c r="D303" s="233"/>
      <c r="E303" s="237"/>
      <c r="F303" s="237"/>
      <c r="G303" s="251">
        <v>6</v>
      </c>
      <c r="H303" s="239"/>
      <c r="I303" s="239"/>
      <c r="J303" s="239"/>
      <c r="K303" s="237"/>
      <c r="L303" s="237"/>
      <c r="M303" s="237"/>
      <c r="N303" s="237"/>
      <c r="O303" s="240" t="s">
        <v>634</v>
      </c>
      <c r="P303" s="239"/>
      <c r="Q303" s="239"/>
      <c r="R303" s="239"/>
      <c r="S303" s="239"/>
      <c r="T303" s="242">
        <f t="shared" si="48"/>
        <v>0</v>
      </c>
      <c r="U303" s="239"/>
      <c r="V303" s="239"/>
      <c r="W303" s="239"/>
      <c r="X303" s="242"/>
      <c r="Y303" s="245">
        <v>6</v>
      </c>
      <c r="Z303" s="245"/>
      <c r="AA303" s="245"/>
      <c r="AB303" s="242"/>
      <c r="AC303" s="239"/>
      <c r="AD303" s="239"/>
      <c r="AE303" s="239"/>
      <c r="AF303" s="239"/>
      <c r="AG303" s="239"/>
      <c r="AH303" s="239"/>
      <c r="AI303" s="239"/>
      <c r="AJ303" s="245"/>
      <c r="AK303" s="245"/>
      <c r="AL303" s="245"/>
      <c r="AM303" s="245"/>
      <c r="AN303" s="242">
        <f t="shared" si="49"/>
        <v>0</v>
      </c>
      <c r="AO303" s="245"/>
      <c r="AP303" s="245"/>
      <c r="AQ303" s="245"/>
      <c r="AR303" s="242"/>
      <c r="AS303" s="245">
        <v>6</v>
      </c>
      <c r="AT303" s="245"/>
      <c r="AU303" s="245"/>
      <c r="AV303" s="242"/>
      <c r="AW303" s="239"/>
      <c r="AX303" s="76"/>
      <c r="AY303" s="9" t="s">
        <v>71</v>
      </c>
    </row>
    <row r="304" spans="1:51" s="248" customFormat="1" ht="150" outlineLevel="2" x14ac:dyDescent="0.25">
      <c r="A304" s="318">
        <v>36.299999999999997</v>
      </c>
      <c r="B304" s="234" t="s">
        <v>482</v>
      </c>
      <c r="C304" s="318" t="s">
        <v>73</v>
      </c>
      <c r="D304" s="233"/>
      <c r="E304" s="237"/>
      <c r="F304" s="237"/>
      <c r="G304" s="251">
        <v>8</v>
      </c>
      <c r="H304" s="239"/>
      <c r="I304" s="239"/>
      <c r="J304" s="239"/>
      <c r="K304" s="237"/>
      <c r="L304" s="237"/>
      <c r="M304" s="237"/>
      <c r="N304" s="237"/>
      <c r="O304" s="240" t="s">
        <v>634</v>
      </c>
      <c r="P304" s="239"/>
      <c r="Q304" s="239"/>
      <c r="R304" s="239"/>
      <c r="S304" s="239"/>
      <c r="T304" s="242">
        <f t="shared" si="48"/>
        <v>0</v>
      </c>
      <c r="U304" s="239"/>
      <c r="V304" s="239"/>
      <c r="W304" s="239"/>
      <c r="X304" s="242"/>
      <c r="Y304" s="242"/>
      <c r="Z304" s="245">
        <v>8</v>
      </c>
      <c r="AA304" s="245"/>
      <c r="AB304" s="242"/>
      <c r="AC304" s="239"/>
      <c r="AD304" s="239"/>
      <c r="AE304" s="239"/>
      <c r="AF304" s="239"/>
      <c r="AG304" s="239"/>
      <c r="AH304" s="239"/>
      <c r="AI304" s="239"/>
      <c r="AJ304" s="245"/>
      <c r="AK304" s="245"/>
      <c r="AL304" s="245"/>
      <c r="AM304" s="245"/>
      <c r="AN304" s="242">
        <f t="shared" si="49"/>
        <v>0</v>
      </c>
      <c r="AO304" s="245"/>
      <c r="AP304" s="245"/>
      <c r="AQ304" s="245"/>
      <c r="AR304" s="242"/>
      <c r="AS304" s="242"/>
      <c r="AT304" s="245">
        <v>8</v>
      </c>
      <c r="AU304" s="245"/>
      <c r="AV304" s="242"/>
      <c r="AW304" s="239"/>
      <c r="AX304" s="76"/>
      <c r="AY304" s="9" t="s">
        <v>71</v>
      </c>
    </row>
    <row r="305" spans="1:51" s="248" customFormat="1" ht="150" outlineLevel="2" x14ac:dyDescent="0.25">
      <c r="A305" s="318">
        <v>36.4</v>
      </c>
      <c r="B305" s="234" t="s">
        <v>483</v>
      </c>
      <c r="C305" s="318" t="s">
        <v>73</v>
      </c>
      <c r="D305" s="233"/>
      <c r="E305" s="237"/>
      <c r="F305" s="237"/>
      <c r="G305" s="251">
        <v>3</v>
      </c>
      <c r="H305" s="239"/>
      <c r="I305" s="239"/>
      <c r="J305" s="239"/>
      <c r="K305" s="237"/>
      <c r="L305" s="237"/>
      <c r="M305" s="237"/>
      <c r="N305" s="237"/>
      <c r="O305" s="240" t="s">
        <v>634</v>
      </c>
      <c r="P305" s="239"/>
      <c r="Q305" s="239"/>
      <c r="R305" s="239"/>
      <c r="S305" s="239"/>
      <c r="T305" s="242">
        <f t="shared" si="48"/>
        <v>0</v>
      </c>
      <c r="U305" s="239"/>
      <c r="V305" s="239"/>
      <c r="W305" s="239"/>
      <c r="X305" s="242"/>
      <c r="Y305" s="242"/>
      <c r="Z305" s="245">
        <v>3</v>
      </c>
      <c r="AA305" s="245"/>
      <c r="AB305" s="242"/>
      <c r="AC305" s="239"/>
      <c r="AD305" s="239"/>
      <c r="AE305" s="239"/>
      <c r="AF305" s="239"/>
      <c r="AG305" s="239"/>
      <c r="AH305" s="239"/>
      <c r="AI305" s="239"/>
      <c r="AJ305" s="245"/>
      <c r="AK305" s="245"/>
      <c r="AL305" s="245"/>
      <c r="AM305" s="245"/>
      <c r="AN305" s="242">
        <f t="shared" si="49"/>
        <v>0</v>
      </c>
      <c r="AO305" s="245"/>
      <c r="AP305" s="245"/>
      <c r="AQ305" s="245"/>
      <c r="AR305" s="242"/>
      <c r="AS305" s="242"/>
      <c r="AT305" s="245">
        <v>3</v>
      </c>
      <c r="AU305" s="245"/>
      <c r="AV305" s="242"/>
      <c r="AW305" s="239"/>
      <c r="AX305" s="76"/>
      <c r="AY305" s="9" t="s">
        <v>71</v>
      </c>
    </row>
    <row r="306" spans="1:51" s="248" customFormat="1" ht="150" outlineLevel="2" x14ac:dyDescent="0.25">
      <c r="A306" s="318">
        <v>36.5</v>
      </c>
      <c r="B306" s="234" t="s">
        <v>484</v>
      </c>
      <c r="C306" s="318" t="s">
        <v>73</v>
      </c>
      <c r="D306" s="233"/>
      <c r="E306" s="237"/>
      <c r="F306" s="237"/>
      <c r="G306" s="251">
        <v>3</v>
      </c>
      <c r="H306" s="239"/>
      <c r="I306" s="239"/>
      <c r="J306" s="239"/>
      <c r="K306" s="237"/>
      <c r="L306" s="237"/>
      <c r="M306" s="237"/>
      <c r="N306" s="237"/>
      <c r="O306" s="240" t="s">
        <v>636</v>
      </c>
      <c r="P306" s="239"/>
      <c r="Q306" s="239"/>
      <c r="R306" s="239"/>
      <c r="S306" s="239"/>
      <c r="T306" s="242">
        <f t="shared" si="48"/>
        <v>0</v>
      </c>
      <c r="U306" s="239"/>
      <c r="V306" s="239"/>
      <c r="W306" s="239"/>
      <c r="X306" s="242"/>
      <c r="Y306" s="245">
        <v>3</v>
      </c>
      <c r="Z306" s="245"/>
      <c r="AA306" s="245"/>
      <c r="AB306" s="242"/>
      <c r="AC306" s="239"/>
      <c r="AD306" s="239"/>
      <c r="AE306" s="239"/>
      <c r="AF306" s="239"/>
      <c r="AG306" s="239"/>
      <c r="AH306" s="239"/>
      <c r="AI306" s="239"/>
      <c r="AJ306" s="245"/>
      <c r="AK306" s="245"/>
      <c r="AL306" s="245"/>
      <c r="AM306" s="245"/>
      <c r="AN306" s="242">
        <f t="shared" si="49"/>
        <v>0</v>
      </c>
      <c r="AO306" s="245"/>
      <c r="AP306" s="245"/>
      <c r="AQ306" s="245"/>
      <c r="AR306" s="242"/>
      <c r="AS306" s="245">
        <v>3</v>
      </c>
      <c r="AT306" s="245"/>
      <c r="AU306" s="245"/>
      <c r="AV306" s="242"/>
      <c r="AW306" s="239"/>
      <c r="AX306" s="76"/>
      <c r="AY306" s="9" t="s">
        <v>71</v>
      </c>
    </row>
    <row r="307" spans="1:51" s="248" customFormat="1" ht="94.5" outlineLevel="2" x14ac:dyDescent="0.25">
      <c r="A307" s="318">
        <v>37</v>
      </c>
      <c r="B307" s="312" t="s">
        <v>485</v>
      </c>
      <c r="C307" s="312" t="s">
        <v>53</v>
      </c>
      <c r="D307" s="233"/>
      <c r="E307" s="237"/>
      <c r="F307" s="237"/>
      <c r="G307" s="312">
        <v>35</v>
      </c>
      <c r="H307" s="239"/>
      <c r="I307" s="239"/>
      <c r="J307" s="239"/>
      <c r="K307" s="237"/>
      <c r="L307" s="237"/>
      <c r="M307" s="237"/>
      <c r="N307" s="237"/>
      <c r="O307" s="240"/>
      <c r="P307" s="239"/>
      <c r="Q307" s="239"/>
      <c r="R307" s="239"/>
      <c r="S307" s="239"/>
      <c r="T307" s="242">
        <f t="shared" si="48"/>
        <v>0</v>
      </c>
      <c r="U307" s="239"/>
      <c r="V307" s="239"/>
      <c r="W307" s="239"/>
      <c r="X307" s="242"/>
      <c r="Y307" s="242"/>
      <c r="Z307" s="245"/>
      <c r="AA307" s="245"/>
      <c r="AB307" s="242"/>
      <c r="AC307" s="239"/>
      <c r="AD307" s="239"/>
      <c r="AE307" s="239"/>
      <c r="AF307" s="239"/>
      <c r="AG307" s="239"/>
      <c r="AH307" s="239"/>
      <c r="AI307" s="239"/>
      <c r="AJ307" s="245"/>
      <c r="AK307" s="245"/>
      <c r="AL307" s="245"/>
      <c r="AM307" s="245"/>
      <c r="AN307" s="242">
        <f t="shared" si="49"/>
        <v>0</v>
      </c>
      <c r="AO307" s="245"/>
      <c r="AP307" s="245"/>
      <c r="AQ307" s="245"/>
      <c r="AR307" s="242"/>
      <c r="AS307" s="242"/>
      <c r="AT307" s="245"/>
      <c r="AU307" s="245"/>
      <c r="AV307" s="242"/>
      <c r="AW307" s="239"/>
      <c r="AX307" s="10" t="s">
        <v>348</v>
      </c>
      <c r="AY307" s="9"/>
    </row>
    <row r="308" spans="1:51" s="248" customFormat="1" ht="50.25" customHeight="1" outlineLevel="2" x14ac:dyDescent="0.25">
      <c r="A308" s="318">
        <v>37.1</v>
      </c>
      <c r="B308" s="234" t="s">
        <v>486</v>
      </c>
      <c r="C308" s="318" t="s">
        <v>73</v>
      </c>
      <c r="D308" s="233"/>
      <c r="E308" s="237"/>
      <c r="F308" s="237"/>
      <c r="G308" s="251">
        <v>7</v>
      </c>
      <c r="H308" s="239"/>
      <c r="I308" s="239"/>
      <c r="J308" s="239"/>
      <c r="K308" s="237"/>
      <c r="L308" s="237"/>
      <c r="M308" s="237"/>
      <c r="N308" s="237"/>
      <c r="O308" s="240" t="s">
        <v>635</v>
      </c>
      <c r="P308" s="239"/>
      <c r="Q308" s="239"/>
      <c r="R308" s="239"/>
      <c r="S308" s="239"/>
      <c r="T308" s="242">
        <f t="shared" si="48"/>
        <v>0</v>
      </c>
      <c r="U308" s="239"/>
      <c r="V308" s="239"/>
      <c r="W308" s="239"/>
      <c r="X308" s="245">
        <v>7</v>
      </c>
      <c r="Y308" s="242"/>
      <c r="Z308" s="245"/>
      <c r="AA308" s="245"/>
      <c r="AB308" s="242"/>
      <c r="AC308" s="239"/>
      <c r="AD308" s="239"/>
      <c r="AE308" s="239"/>
      <c r="AF308" s="239"/>
      <c r="AG308" s="239"/>
      <c r="AH308" s="239"/>
      <c r="AI308" s="239"/>
      <c r="AJ308" s="245"/>
      <c r="AK308" s="245"/>
      <c r="AL308" s="245"/>
      <c r="AM308" s="245"/>
      <c r="AN308" s="242">
        <f t="shared" si="49"/>
        <v>0</v>
      </c>
      <c r="AO308" s="245"/>
      <c r="AP308" s="245"/>
      <c r="AQ308" s="245"/>
      <c r="AR308" s="245">
        <v>7</v>
      </c>
      <c r="AS308" s="242"/>
      <c r="AT308" s="245"/>
      <c r="AU308" s="245"/>
      <c r="AV308" s="242"/>
      <c r="AW308" s="239"/>
      <c r="AX308" s="76"/>
      <c r="AY308" s="9" t="s">
        <v>71</v>
      </c>
    </row>
    <row r="309" spans="1:51" s="248" customFormat="1" ht="46.5" customHeight="1" outlineLevel="2" x14ac:dyDescent="0.25">
      <c r="A309" s="318">
        <v>37.200000000000003</v>
      </c>
      <c r="B309" s="234" t="s">
        <v>487</v>
      </c>
      <c r="C309" s="318" t="s">
        <v>73</v>
      </c>
      <c r="D309" s="233"/>
      <c r="E309" s="237"/>
      <c r="F309" s="237"/>
      <c r="G309" s="251">
        <v>5</v>
      </c>
      <c r="H309" s="239"/>
      <c r="I309" s="239"/>
      <c r="J309" s="239"/>
      <c r="K309" s="237"/>
      <c r="L309" s="237"/>
      <c r="M309" s="237"/>
      <c r="N309" s="237"/>
      <c r="O309" s="240" t="s">
        <v>637</v>
      </c>
      <c r="P309" s="239"/>
      <c r="Q309" s="239"/>
      <c r="R309" s="239"/>
      <c r="S309" s="239"/>
      <c r="T309" s="242">
        <f t="shared" si="48"/>
        <v>0</v>
      </c>
      <c r="U309" s="239"/>
      <c r="V309" s="239"/>
      <c r="W309" s="239"/>
      <c r="X309" s="242"/>
      <c r="Y309" s="245">
        <v>5</v>
      </c>
      <c r="Z309" s="245"/>
      <c r="AA309" s="245"/>
      <c r="AB309" s="242"/>
      <c r="AC309" s="239"/>
      <c r="AD309" s="239"/>
      <c r="AE309" s="239"/>
      <c r="AF309" s="239"/>
      <c r="AG309" s="239"/>
      <c r="AH309" s="239"/>
      <c r="AI309" s="239"/>
      <c r="AJ309" s="245"/>
      <c r="AK309" s="245"/>
      <c r="AL309" s="245"/>
      <c r="AM309" s="245"/>
      <c r="AN309" s="242">
        <f t="shared" si="49"/>
        <v>0</v>
      </c>
      <c r="AO309" s="245"/>
      <c r="AP309" s="245"/>
      <c r="AQ309" s="245"/>
      <c r="AR309" s="242"/>
      <c r="AS309" s="245">
        <v>5</v>
      </c>
      <c r="AT309" s="245"/>
      <c r="AU309" s="245"/>
      <c r="AV309" s="242"/>
      <c r="AW309" s="239"/>
      <c r="AX309" s="76"/>
      <c r="AY309" s="9" t="s">
        <v>71</v>
      </c>
    </row>
    <row r="310" spans="1:51" s="248" customFormat="1" ht="33" customHeight="1" outlineLevel="2" x14ac:dyDescent="0.25">
      <c r="A310" s="318">
        <v>37.299999999999997</v>
      </c>
      <c r="B310" s="234" t="s">
        <v>488</v>
      </c>
      <c r="C310" s="318" t="s">
        <v>73</v>
      </c>
      <c r="D310" s="233"/>
      <c r="E310" s="237"/>
      <c r="F310" s="237"/>
      <c r="G310" s="251">
        <v>13</v>
      </c>
      <c r="H310" s="239"/>
      <c r="I310" s="239"/>
      <c r="J310" s="239"/>
      <c r="K310" s="237"/>
      <c r="L310" s="237"/>
      <c r="M310" s="237"/>
      <c r="N310" s="237"/>
      <c r="O310" s="240" t="s">
        <v>638</v>
      </c>
      <c r="P310" s="239"/>
      <c r="Q310" s="239"/>
      <c r="R310" s="239"/>
      <c r="S310" s="239"/>
      <c r="T310" s="242">
        <f t="shared" si="48"/>
        <v>0</v>
      </c>
      <c r="U310" s="239"/>
      <c r="V310" s="239"/>
      <c r="W310" s="239"/>
      <c r="X310" s="242"/>
      <c r="Y310" s="245">
        <v>13</v>
      </c>
      <c r="Z310" s="245"/>
      <c r="AA310" s="245"/>
      <c r="AB310" s="242"/>
      <c r="AC310" s="239"/>
      <c r="AD310" s="239"/>
      <c r="AE310" s="239"/>
      <c r="AF310" s="239"/>
      <c r="AG310" s="239"/>
      <c r="AH310" s="239"/>
      <c r="AI310" s="239"/>
      <c r="AJ310" s="245"/>
      <c r="AK310" s="245"/>
      <c r="AL310" s="245"/>
      <c r="AM310" s="245"/>
      <c r="AN310" s="242">
        <f t="shared" si="49"/>
        <v>0</v>
      </c>
      <c r="AO310" s="245"/>
      <c r="AP310" s="245"/>
      <c r="AQ310" s="245"/>
      <c r="AR310" s="242"/>
      <c r="AS310" s="245">
        <v>13</v>
      </c>
      <c r="AT310" s="245"/>
      <c r="AU310" s="245"/>
      <c r="AV310" s="242"/>
      <c r="AW310" s="239"/>
      <c r="AX310" s="76"/>
      <c r="AY310" s="9" t="s">
        <v>71</v>
      </c>
    </row>
    <row r="311" spans="1:51" s="248" customFormat="1" ht="150" outlineLevel="2" x14ac:dyDescent="0.25">
      <c r="A311" s="318">
        <v>37.4</v>
      </c>
      <c r="B311" s="234" t="s">
        <v>489</v>
      </c>
      <c r="C311" s="318" t="s">
        <v>73</v>
      </c>
      <c r="D311" s="233"/>
      <c r="E311" s="237"/>
      <c r="F311" s="237"/>
      <c r="G311" s="251">
        <v>2.5</v>
      </c>
      <c r="H311" s="239"/>
      <c r="I311" s="239"/>
      <c r="J311" s="239"/>
      <c r="K311" s="237"/>
      <c r="L311" s="237"/>
      <c r="M311" s="237"/>
      <c r="N311" s="237"/>
      <c r="O311" s="240" t="s">
        <v>638</v>
      </c>
      <c r="P311" s="239"/>
      <c r="Q311" s="239"/>
      <c r="R311" s="239"/>
      <c r="S311" s="239"/>
      <c r="T311" s="242">
        <f t="shared" si="48"/>
        <v>0</v>
      </c>
      <c r="U311" s="239"/>
      <c r="V311" s="239"/>
      <c r="W311" s="239"/>
      <c r="X311" s="245">
        <v>2.5</v>
      </c>
      <c r="Y311" s="242"/>
      <c r="Z311" s="245"/>
      <c r="AA311" s="245"/>
      <c r="AB311" s="242"/>
      <c r="AC311" s="239"/>
      <c r="AD311" s="239"/>
      <c r="AE311" s="239"/>
      <c r="AF311" s="239"/>
      <c r="AG311" s="239"/>
      <c r="AH311" s="239"/>
      <c r="AI311" s="239"/>
      <c r="AJ311" s="245"/>
      <c r="AK311" s="245"/>
      <c r="AL311" s="245"/>
      <c r="AM311" s="245"/>
      <c r="AN311" s="242">
        <f t="shared" si="49"/>
        <v>0</v>
      </c>
      <c r="AO311" s="245"/>
      <c r="AP311" s="245"/>
      <c r="AQ311" s="245"/>
      <c r="AR311" s="245">
        <v>2.5</v>
      </c>
      <c r="AS311" s="242"/>
      <c r="AT311" s="245"/>
      <c r="AU311" s="245"/>
      <c r="AV311" s="242"/>
      <c r="AW311" s="239"/>
      <c r="AX311" s="76"/>
      <c r="AY311" s="9" t="s">
        <v>71</v>
      </c>
    </row>
    <row r="312" spans="1:51" s="248" customFormat="1" ht="120" outlineLevel="2" x14ac:dyDescent="0.25">
      <c r="A312" s="318">
        <v>37.5</v>
      </c>
      <c r="B312" s="234" t="s">
        <v>490</v>
      </c>
      <c r="C312" s="318" t="s">
        <v>73</v>
      </c>
      <c r="D312" s="233"/>
      <c r="E312" s="237"/>
      <c r="F312" s="237"/>
      <c r="G312" s="251">
        <v>1.5</v>
      </c>
      <c r="H312" s="239"/>
      <c r="I312" s="239"/>
      <c r="J312" s="239"/>
      <c r="K312" s="237"/>
      <c r="L312" s="237"/>
      <c r="M312" s="237"/>
      <c r="N312" s="237"/>
      <c r="O312" s="240" t="s">
        <v>635</v>
      </c>
      <c r="P312" s="239"/>
      <c r="Q312" s="239"/>
      <c r="R312" s="239"/>
      <c r="S312" s="239"/>
      <c r="T312" s="242">
        <f t="shared" si="48"/>
        <v>0</v>
      </c>
      <c r="U312" s="239"/>
      <c r="V312" s="239"/>
      <c r="W312" s="239"/>
      <c r="X312" s="245">
        <v>1.5</v>
      </c>
      <c r="Y312" s="242"/>
      <c r="Z312" s="245"/>
      <c r="AA312" s="245"/>
      <c r="AB312" s="242"/>
      <c r="AC312" s="239"/>
      <c r="AD312" s="239"/>
      <c r="AE312" s="239"/>
      <c r="AF312" s="239"/>
      <c r="AG312" s="239"/>
      <c r="AH312" s="239"/>
      <c r="AI312" s="239"/>
      <c r="AJ312" s="245"/>
      <c r="AK312" s="245"/>
      <c r="AL312" s="245"/>
      <c r="AM312" s="245"/>
      <c r="AN312" s="242">
        <f t="shared" si="49"/>
        <v>0</v>
      </c>
      <c r="AO312" s="245"/>
      <c r="AP312" s="245"/>
      <c r="AQ312" s="245"/>
      <c r="AR312" s="245">
        <v>1.5</v>
      </c>
      <c r="AS312" s="242"/>
      <c r="AT312" s="245"/>
      <c r="AU312" s="245"/>
      <c r="AV312" s="242"/>
      <c r="AW312" s="239"/>
      <c r="AX312" s="76"/>
      <c r="AY312" s="9" t="s">
        <v>71</v>
      </c>
    </row>
    <row r="313" spans="1:51" s="248" customFormat="1" ht="120" outlineLevel="2" x14ac:dyDescent="0.25">
      <c r="A313" s="318">
        <v>37.6</v>
      </c>
      <c r="B313" s="234" t="s">
        <v>491</v>
      </c>
      <c r="C313" s="318" t="s">
        <v>73</v>
      </c>
      <c r="D313" s="233"/>
      <c r="E313" s="237"/>
      <c r="F313" s="237"/>
      <c r="G313" s="251">
        <v>2.5</v>
      </c>
      <c r="H313" s="239"/>
      <c r="I313" s="239"/>
      <c r="J313" s="239"/>
      <c r="K313" s="237"/>
      <c r="L313" s="237"/>
      <c r="M313" s="237"/>
      <c r="N313" s="237"/>
      <c r="O313" s="240" t="s">
        <v>635</v>
      </c>
      <c r="P313" s="239"/>
      <c r="Q313" s="239"/>
      <c r="R313" s="239"/>
      <c r="S313" s="239"/>
      <c r="T313" s="242">
        <f t="shared" si="48"/>
        <v>0</v>
      </c>
      <c r="U313" s="239"/>
      <c r="V313" s="239"/>
      <c r="W313" s="239"/>
      <c r="X313" s="242"/>
      <c r="Y313" s="245">
        <v>2.5</v>
      </c>
      <c r="Z313" s="245"/>
      <c r="AA313" s="245"/>
      <c r="AB313" s="242"/>
      <c r="AC313" s="239"/>
      <c r="AD313" s="239"/>
      <c r="AE313" s="239"/>
      <c r="AF313" s="239"/>
      <c r="AG313" s="239"/>
      <c r="AH313" s="239"/>
      <c r="AI313" s="239"/>
      <c r="AJ313" s="245"/>
      <c r="AK313" s="245"/>
      <c r="AL313" s="245"/>
      <c r="AM313" s="245"/>
      <c r="AN313" s="242">
        <f t="shared" si="49"/>
        <v>0</v>
      </c>
      <c r="AO313" s="245"/>
      <c r="AP313" s="245"/>
      <c r="AQ313" s="245"/>
      <c r="AR313" s="242"/>
      <c r="AS313" s="245">
        <v>2.5</v>
      </c>
      <c r="AT313" s="245"/>
      <c r="AU313" s="245"/>
      <c r="AV313" s="242"/>
      <c r="AW313" s="239"/>
      <c r="AX313" s="76"/>
      <c r="AY313" s="9" t="s">
        <v>71</v>
      </c>
    </row>
    <row r="314" spans="1:51" s="248" customFormat="1" ht="120" outlineLevel="2" x14ac:dyDescent="0.25">
      <c r="A314" s="318">
        <v>37.700000000000003</v>
      </c>
      <c r="B314" s="234" t="s">
        <v>492</v>
      </c>
      <c r="C314" s="318" t="s">
        <v>73</v>
      </c>
      <c r="D314" s="233"/>
      <c r="E314" s="237"/>
      <c r="F314" s="237"/>
      <c r="G314" s="251">
        <v>1</v>
      </c>
      <c r="H314" s="239"/>
      <c r="I314" s="239"/>
      <c r="J314" s="239"/>
      <c r="K314" s="237"/>
      <c r="L314" s="237"/>
      <c r="M314" s="237"/>
      <c r="N314" s="237"/>
      <c r="O314" s="240" t="s">
        <v>635</v>
      </c>
      <c r="P314" s="239"/>
      <c r="Q314" s="239"/>
      <c r="R314" s="239"/>
      <c r="S314" s="239"/>
      <c r="T314" s="242">
        <f t="shared" si="48"/>
        <v>0</v>
      </c>
      <c r="U314" s="239"/>
      <c r="V314" s="239"/>
      <c r="W314" s="239"/>
      <c r="X314" s="242"/>
      <c r="Y314" s="245">
        <v>1</v>
      </c>
      <c r="Z314" s="245"/>
      <c r="AA314" s="245"/>
      <c r="AB314" s="242"/>
      <c r="AC314" s="239"/>
      <c r="AD314" s="239"/>
      <c r="AE314" s="239"/>
      <c r="AF314" s="239"/>
      <c r="AG314" s="239"/>
      <c r="AH314" s="239"/>
      <c r="AI314" s="239"/>
      <c r="AJ314" s="245"/>
      <c r="AK314" s="245"/>
      <c r="AL314" s="245"/>
      <c r="AM314" s="245"/>
      <c r="AN314" s="242">
        <f t="shared" si="49"/>
        <v>0</v>
      </c>
      <c r="AO314" s="245"/>
      <c r="AP314" s="245"/>
      <c r="AQ314" s="245"/>
      <c r="AR314" s="242"/>
      <c r="AS314" s="245">
        <v>1</v>
      </c>
      <c r="AT314" s="245"/>
      <c r="AU314" s="245"/>
      <c r="AV314" s="242"/>
      <c r="AW314" s="239"/>
      <c r="AX314" s="76"/>
      <c r="AY314" s="9" t="s">
        <v>71</v>
      </c>
    </row>
    <row r="315" spans="1:51" s="248" customFormat="1" ht="105" outlineLevel="2" x14ac:dyDescent="0.25">
      <c r="A315" s="318">
        <v>37.799999999999997</v>
      </c>
      <c r="B315" s="234" t="s">
        <v>493</v>
      </c>
      <c r="C315" s="318" t="s">
        <v>73</v>
      </c>
      <c r="D315" s="233"/>
      <c r="E315" s="237"/>
      <c r="F315" s="237"/>
      <c r="G315" s="251">
        <v>2.5</v>
      </c>
      <c r="H315" s="239"/>
      <c r="I315" s="239"/>
      <c r="J315" s="239"/>
      <c r="K315" s="237"/>
      <c r="L315" s="237"/>
      <c r="M315" s="237"/>
      <c r="N315" s="237"/>
      <c r="O315" s="240" t="s">
        <v>639</v>
      </c>
      <c r="P315" s="239"/>
      <c r="Q315" s="239"/>
      <c r="R315" s="239"/>
      <c r="S315" s="239"/>
      <c r="T315" s="242">
        <f t="shared" si="48"/>
        <v>0</v>
      </c>
      <c r="U315" s="239"/>
      <c r="V315" s="239"/>
      <c r="W315" s="239"/>
      <c r="X315" s="242"/>
      <c r="Y315" s="245">
        <v>2.5</v>
      </c>
      <c r="Z315" s="245"/>
      <c r="AA315" s="245"/>
      <c r="AB315" s="242"/>
      <c r="AC315" s="239"/>
      <c r="AD315" s="239"/>
      <c r="AE315" s="239"/>
      <c r="AF315" s="239"/>
      <c r="AG315" s="239"/>
      <c r="AH315" s="239"/>
      <c r="AI315" s="239"/>
      <c r="AJ315" s="245"/>
      <c r="AK315" s="245"/>
      <c r="AL315" s="245"/>
      <c r="AM315" s="245"/>
      <c r="AN315" s="242">
        <f t="shared" si="49"/>
        <v>0</v>
      </c>
      <c r="AO315" s="245"/>
      <c r="AP315" s="245"/>
      <c r="AQ315" s="245"/>
      <c r="AR315" s="242"/>
      <c r="AS315" s="245">
        <v>2.5</v>
      </c>
      <c r="AT315" s="245"/>
      <c r="AU315" s="245"/>
      <c r="AV315" s="242"/>
      <c r="AW315" s="239"/>
      <c r="AX315" s="76"/>
      <c r="AY315" s="9" t="s">
        <v>71</v>
      </c>
    </row>
    <row r="316" spans="1:51" s="248" customFormat="1" ht="63" outlineLevel="2" x14ac:dyDescent="0.25">
      <c r="A316" s="318">
        <v>38</v>
      </c>
      <c r="B316" s="312" t="s">
        <v>494</v>
      </c>
      <c r="C316" s="312" t="s">
        <v>53</v>
      </c>
      <c r="D316" s="233"/>
      <c r="E316" s="237"/>
      <c r="F316" s="237"/>
      <c r="G316" s="312">
        <v>54.01</v>
      </c>
      <c r="H316" s="239"/>
      <c r="I316" s="239"/>
      <c r="J316" s="239"/>
      <c r="K316" s="237"/>
      <c r="L316" s="237"/>
      <c r="M316" s="237"/>
      <c r="N316" s="237"/>
      <c r="O316" s="240"/>
      <c r="P316" s="239"/>
      <c r="Q316" s="239"/>
      <c r="R316" s="239"/>
      <c r="S316" s="239"/>
      <c r="T316" s="242">
        <f t="shared" si="48"/>
        <v>0</v>
      </c>
      <c r="U316" s="239"/>
      <c r="V316" s="239"/>
      <c r="W316" s="239"/>
      <c r="X316" s="242"/>
      <c r="Y316" s="242"/>
      <c r="Z316" s="245"/>
      <c r="AA316" s="245"/>
      <c r="AB316" s="242"/>
      <c r="AC316" s="239"/>
      <c r="AD316" s="239"/>
      <c r="AE316" s="239"/>
      <c r="AF316" s="239"/>
      <c r="AG316" s="239"/>
      <c r="AH316" s="239"/>
      <c r="AI316" s="239"/>
      <c r="AJ316" s="245"/>
      <c r="AK316" s="245"/>
      <c r="AL316" s="245"/>
      <c r="AM316" s="245"/>
      <c r="AN316" s="242">
        <f t="shared" si="49"/>
        <v>0</v>
      </c>
      <c r="AO316" s="245"/>
      <c r="AP316" s="245"/>
      <c r="AQ316" s="245"/>
      <c r="AR316" s="242"/>
      <c r="AS316" s="242"/>
      <c r="AT316" s="245"/>
      <c r="AU316" s="245"/>
      <c r="AV316" s="242"/>
      <c r="AW316" s="239"/>
      <c r="AX316" s="10" t="s">
        <v>348</v>
      </c>
      <c r="AY316" s="9"/>
    </row>
    <row r="317" spans="1:51" s="248" customFormat="1" ht="120" outlineLevel="2" x14ac:dyDescent="0.25">
      <c r="A317" s="318">
        <v>38.1</v>
      </c>
      <c r="B317" s="234" t="s">
        <v>495</v>
      </c>
      <c r="C317" s="318" t="s">
        <v>73</v>
      </c>
      <c r="D317" s="233"/>
      <c r="E317" s="237"/>
      <c r="F317" s="237"/>
      <c r="G317" s="251">
        <v>1.21</v>
      </c>
      <c r="H317" s="239"/>
      <c r="I317" s="239"/>
      <c r="J317" s="239"/>
      <c r="K317" s="237"/>
      <c r="L317" s="237"/>
      <c r="M317" s="237"/>
      <c r="N317" s="237"/>
      <c r="O317" s="240" t="s">
        <v>635</v>
      </c>
      <c r="P317" s="239"/>
      <c r="Q317" s="239"/>
      <c r="R317" s="239"/>
      <c r="S317" s="239"/>
      <c r="T317" s="242">
        <f t="shared" si="48"/>
        <v>0</v>
      </c>
      <c r="U317" s="239"/>
      <c r="V317" s="239"/>
      <c r="W317" s="239"/>
      <c r="X317" s="242"/>
      <c r="Y317" s="245">
        <v>1.21</v>
      </c>
      <c r="Z317" s="245"/>
      <c r="AA317" s="245"/>
      <c r="AB317" s="242"/>
      <c r="AC317" s="239"/>
      <c r="AD317" s="239"/>
      <c r="AE317" s="239"/>
      <c r="AF317" s="239"/>
      <c r="AG317" s="239"/>
      <c r="AH317" s="239"/>
      <c r="AI317" s="239"/>
      <c r="AJ317" s="245"/>
      <c r="AK317" s="245"/>
      <c r="AL317" s="245"/>
      <c r="AM317" s="245"/>
      <c r="AN317" s="242">
        <f t="shared" si="49"/>
        <v>0</v>
      </c>
      <c r="AO317" s="245"/>
      <c r="AP317" s="245"/>
      <c r="AQ317" s="245"/>
      <c r="AR317" s="242"/>
      <c r="AS317" s="245">
        <v>1.21</v>
      </c>
      <c r="AT317" s="245"/>
      <c r="AU317" s="245"/>
      <c r="AV317" s="242"/>
      <c r="AW317" s="239"/>
      <c r="AX317" s="76"/>
      <c r="AY317" s="9" t="s">
        <v>71</v>
      </c>
    </row>
    <row r="318" spans="1:51" s="248" customFormat="1" ht="120" outlineLevel="2" x14ac:dyDescent="0.25">
      <c r="A318" s="318">
        <v>38.200000000000003</v>
      </c>
      <c r="B318" s="234" t="s">
        <v>496</v>
      </c>
      <c r="C318" s="318" t="s">
        <v>73</v>
      </c>
      <c r="D318" s="233"/>
      <c r="E318" s="237"/>
      <c r="F318" s="237"/>
      <c r="G318" s="251">
        <v>3.61</v>
      </c>
      <c r="H318" s="239"/>
      <c r="I318" s="239"/>
      <c r="J318" s="239"/>
      <c r="K318" s="237"/>
      <c r="L318" s="237"/>
      <c r="M318" s="237"/>
      <c r="N318" s="237"/>
      <c r="O318" s="240" t="s">
        <v>635</v>
      </c>
      <c r="P318" s="239"/>
      <c r="Q318" s="239"/>
      <c r="R318" s="239"/>
      <c r="S318" s="239"/>
      <c r="T318" s="242">
        <f t="shared" si="48"/>
        <v>0</v>
      </c>
      <c r="U318" s="239"/>
      <c r="V318" s="239"/>
      <c r="W318" s="239"/>
      <c r="X318" s="245">
        <v>3.61</v>
      </c>
      <c r="Y318" s="242"/>
      <c r="Z318" s="245"/>
      <c r="AA318" s="245"/>
      <c r="AB318" s="242"/>
      <c r="AC318" s="239"/>
      <c r="AD318" s="239"/>
      <c r="AE318" s="239"/>
      <c r="AF318" s="239"/>
      <c r="AG318" s="239"/>
      <c r="AH318" s="239"/>
      <c r="AI318" s="239"/>
      <c r="AJ318" s="245"/>
      <c r="AK318" s="245"/>
      <c r="AL318" s="245"/>
      <c r="AM318" s="245"/>
      <c r="AN318" s="242">
        <f t="shared" si="49"/>
        <v>0</v>
      </c>
      <c r="AO318" s="245"/>
      <c r="AP318" s="245"/>
      <c r="AQ318" s="245"/>
      <c r="AR318" s="245">
        <v>3.61</v>
      </c>
      <c r="AS318" s="242"/>
      <c r="AT318" s="245"/>
      <c r="AU318" s="245"/>
      <c r="AV318" s="242"/>
      <c r="AW318" s="239"/>
      <c r="AX318" s="76"/>
      <c r="AY318" s="9" t="s">
        <v>71</v>
      </c>
    </row>
    <row r="319" spans="1:51" s="248" customFormat="1" ht="120" outlineLevel="2" x14ac:dyDescent="0.25">
      <c r="A319" s="318">
        <v>38.299999999999997</v>
      </c>
      <c r="B319" s="234" t="s">
        <v>497</v>
      </c>
      <c r="C319" s="318" t="s">
        <v>73</v>
      </c>
      <c r="D319" s="233"/>
      <c r="E319" s="237"/>
      <c r="F319" s="237"/>
      <c r="G319" s="251">
        <v>2.7</v>
      </c>
      <c r="H319" s="239"/>
      <c r="I319" s="239"/>
      <c r="J319" s="239"/>
      <c r="K319" s="237"/>
      <c r="L319" s="237"/>
      <c r="M319" s="237"/>
      <c r="N319" s="237"/>
      <c r="O319" s="240" t="s">
        <v>635</v>
      </c>
      <c r="P319" s="239"/>
      <c r="Q319" s="239"/>
      <c r="R319" s="239"/>
      <c r="S319" s="239"/>
      <c r="T319" s="242">
        <f t="shared" si="48"/>
        <v>0</v>
      </c>
      <c r="U319" s="239"/>
      <c r="V319" s="239"/>
      <c r="W319" s="239"/>
      <c r="X319" s="245">
        <v>2.7</v>
      </c>
      <c r="Y319" s="242"/>
      <c r="Z319" s="245"/>
      <c r="AA319" s="245"/>
      <c r="AB319" s="242"/>
      <c r="AC319" s="239"/>
      <c r="AD319" s="239"/>
      <c r="AE319" s="239"/>
      <c r="AF319" s="239"/>
      <c r="AG319" s="239"/>
      <c r="AH319" s="239"/>
      <c r="AI319" s="239"/>
      <c r="AJ319" s="245"/>
      <c r="AK319" s="245"/>
      <c r="AL319" s="245"/>
      <c r="AM319" s="245"/>
      <c r="AN319" s="242">
        <f t="shared" si="49"/>
        <v>0</v>
      </c>
      <c r="AO319" s="245"/>
      <c r="AP319" s="245"/>
      <c r="AQ319" s="245"/>
      <c r="AR319" s="245">
        <v>2.7</v>
      </c>
      <c r="AS319" s="242"/>
      <c r="AT319" s="245"/>
      <c r="AU319" s="245"/>
      <c r="AV319" s="242"/>
      <c r="AW319" s="239"/>
      <c r="AX319" s="76"/>
      <c r="AY319" s="9" t="s">
        <v>71</v>
      </c>
    </row>
    <row r="320" spans="1:51" s="248" customFormat="1" ht="150" outlineLevel="2" x14ac:dyDescent="0.25">
      <c r="A320" s="318">
        <v>38.4</v>
      </c>
      <c r="B320" s="234" t="s">
        <v>498</v>
      </c>
      <c r="C320" s="318" t="s">
        <v>73</v>
      </c>
      <c r="D320" s="233"/>
      <c r="E320" s="237"/>
      <c r="F320" s="237"/>
      <c r="G320" s="251">
        <v>3.63</v>
      </c>
      <c r="H320" s="239"/>
      <c r="I320" s="239"/>
      <c r="J320" s="239"/>
      <c r="K320" s="237"/>
      <c r="L320" s="237"/>
      <c r="M320" s="237"/>
      <c r="N320" s="237"/>
      <c r="O320" s="240" t="s">
        <v>640</v>
      </c>
      <c r="P320" s="239"/>
      <c r="Q320" s="239"/>
      <c r="R320" s="239"/>
      <c r="S320" s="239"/>
      <c r="T320" s="242">
        <f t="shared" si="48"/>
        <v>0</v>
      </c>
      <c r="U320" s="239"/>
      <c r="V320" s="239"/>
      <c r="W320" s="239"/>
      <c r="X320" s="245">
        <v>3.63</v>
      </c>
      <c r="Y320" s="242"/>
      <c r="Z320" s="245"/>
      <c r="AA320" s="245"/>
      <c r="AB320" s="242"/>
      <c r="AC320" s="239"/>
      <c r="AD320" s="239"/>
      <c r="AE320" s="239"/>
      <c r="AF320" s="239"/>
      <c r="AG320" s="239"/>
      <c r="AH320" s="239"/>
      <c r="AI320" s="239"/>
      <c r="AJ320" s="245"/>
      <c r="AK320" s="245"/>
      <c r="AL320" s="245"/>
      <c r="AM320" s="245"/>
      <c r="AN320" s="242">
        <f t="shared" si="49"/>
        <v>0</v>
      </c>
      <c r="AO320" s="245"/>
      <c r="AP320" s="245"/>
      <c r="AQ320" s="245"/>
      <c r="AR320" s="245">
        <v>3.63</v>
      </c>
      <c r="AS320" s="242"/>
      <c r="AT320" s="245"/>
      <c r="AU320" s="245"/>
      <c r="AV320" s="242"/>
      <c r="AW320" s="239"/>
      <c r="AX320" s="76"/>
      <c r="AY320" s="9" t="s">
        <v>71</v>
      </c>
    </row>
    <row r="321" spans="1:51" s="248" customFormat="1" ht="150" outlineLevel="2" x14ac:dyDescent="0.25">
      <c r="A321" s="318">
        <v>38.5</v>
      </c>
      <c r="B321" s="234" t="s">
        <v>499</v>
      </c>
      <c r="C321" s="318" t="s">
        <v>73</v>
      </c>
      <c r="D321" s="233"/>
      <c r="E321" s="237"/>
      <c r="F321" s="237"/>
      <c r="G321" s="251">
        <v>8.92</v>
      </c>
      <c r="H321" s="239"/>
      <c r="I321" s="239"/>
      <c r="J321" s="239"/>
      <c r="K321" s="237"/>
      <c r="L321" s="237"/>
      <c r="M321" s="237"/>
      <c r="N321" s="237"/>
      <c r="O321" s="240" t="s">
        <v>640</v>
      </c>
      <c r="P321" s="239"/>
      <c r="Q321" s="239"/>
      <c r="R321" s="239"/>
      <c r="S321" s="239"/>
      <c r="T321" s="242">
        <f t="shared" si="48"/>
        <v>0</v>
      </c>
      <c r="U321" s="239"/>
      <c r="V321" s="239"/>
      <c r="W321" s="239"/>
      <c r="X321" s="242"/>
      <c r="Y321" s="245">
        <v>8.92</v>
      </c>
      <c r="Z321" s="245"/>
      <c r="AA321" s="245"/>
      <c r="AB321" s="242"/>
      <c r="AC321" s="239"/>
      <c r="AD321" s="239"/>
      <c r="AE321" s="239"/>
      <c r="AF321" s="239"/>
      <c r="AG321" s="239"/>
      <c r="AH321" s="239"/>
      <c r="AI321" s="239"/>
      <c r="AJ321" s="245"/>
      <c r="AK321" s="245"/>
      <c r="AL321" s="245"/>
      <c r="AM321" s="245"/>
      <c r="AN321" s="242">
        <f t="shared" si="49"/>
        <v>0</v>
      </c>
      <c r="AO321" s="245"/>
      <c r="AP321" s="245"/>
      <c r="AQ321" s="245"/>
      <c r="AR321" s="242"/>
      <c r="AS321" s="245">
        <v>8.92</v>
      </c>
      <c r="AT321" s="245"/>
      <c r="AU321" s="245"/>
      <c r="AV321" s="242"/>
      <c r="AW321" s="239"/>
      <c r="AX321" s="76"/>
      <c r="AY321" s="9" t="s">
        <v>71</v>
      </c>
    </row>
    <row r="322" spans="1:51" s="248" customFormat="1" ht="150" outlineLevel="2" x14ac:dyDescent="0.25">
      <c r="A322" s="318">
        <v>38.6</v>
      </c>
      <c r="B322" s="234" t="s">
        <v>500</v>
      </c>
      <c r="C322" s="318" t="s">
        <v>73</v>
      </c>
      <c r="D322" s="233"/>
      <c r="E322" s="237"/>
      <c r="F322" s="237"/>
      <c r="G322" s="251">
        <v>5.94</v>
      </c>
      <c r="H322" s="239"/>
      <c r="I322" s="239"/>
      <c r="J322" s="239"/>
      <c r="K322" s="237"/>
      <c r="L322" s="237"/>
      <c r="M322" s="237"/>
      <c r="N322" s="237"/>
      <c r="O322" s="240" t="s">
        <v>641</v>
      </c>
      <c r="P322" s="239"/>
      <c r="Q322" s="239"/>
      <c r="R322" s="239"/>
      <c r="S322" s="239"/>
      <c r="T322" s="242">
        <f t="shared" si="48"/>
        <v>0</v>
      </c>
      <c r="U322" s="239"/>
      <c r="V322" s="239"/>
      <c r="W322" s="239"/>
      <c r="X322" s="245">
        <v>5.94</v>
      </c>
      <c r="Y322" s="242"/>
      <c r="Z322" s="245"/>
      <c r="AA322" s="245"/>
      <c r="AB322" s="242"/>
      <c r="AC322" s="239"/>
      <c r="AD322" s="239"/>
      <c r="AE322" s="239"/>
      <c r="AF322" s="239"/>
      <c r="AG322" s="239"/>
      <c r="AH322" s="239"/>
      <c r="AI322" s="239"/>
      <c r="AJ322" s="245"/>
      <c r="AK322" s="245"/>
      <c r="AL322" s="245"/>
      <c r="AM322" s="245"/>
      <c r="AN322" s="242">
        <f t="shared" si="49"/>
        <v>0</v>
      </c>
      <c r="AO322" s="245"/>
      <c r="AP322" s="245"/>
      <c r="AQ322" s="245"/>
      <c r="AR322" s="245">
        <v>5.94</v>
      </c>
      <c r="AS322" s="242"/>
      <c r="AT322" s="245"/>
      <c r="AU322" s="245"/>
      <c r="AV322" s="242"/>
      <c r="AW322" s="239"/>
      <c r="AX322" s="76"/>
      <c r="AY322" s="9" t="s">
        <v>71</v>
      </c>
    </row>
    <row r="323" spans="1:51" s="248" customFormat="1" ht="120" outlineLevel="2" x14ac:dyDescent="0.25">
      <c r="A323" s="318">
        <v>38.700000000000003</v>
      </c>
      <c r="B323" s="234" t="s">
        <v>501</v>
      </c>
      <c r="C323" s="318" t="s">
        <v>73</v>
      </c>
      <c r="D323" s="233"/>
      <c r="E323" s="237"/>
      <c r="F323" s="237"/>
      <c r="G323" s="251">
        <v>10</v>
      </c>
      <c r="H323" s="239"/>
      <c r="I323" s="239"/>
      <c r="J323" s="239"/>
      <c r="K323" s="237"/>
      <c r="L323" s="237"/>
      <c r="M323" s="237"/>
      <c r="N323" s="237"/>
      <c r="O323" s="240" t="s">
        <v>635</v>
      </c>
      <c r="P323" s="239"/>
      <c r="Q323" s="239"/>
      <c r="R323" s="239"/>
      <c r="S323" s="239"/>
      <c r="T323" s="242">
        <f t="shared" si="48"/>
        <v>0</v>
      </c>
      <c r="U323" s="239"/>
      <c r="V323" s="239"/>
      <c r="W323" s="239"/>
      <c r="X323" s="242"/>
      <c r="Y323" s="245">
        <v>10</v>
      </c>
      <c r="Z323" s="245"/>
      <c r="AA323" s="245"/>
      <c r="AB323" s="242"/>
      <c r="AC323" s="239"/>
      <c r="AD323" s="239"/>
      <c r="AE323" s="239"/>
      <c r="AF323" s="239"/>
      <c r="AG323" s="239"/>
      <c r="AH323" s="239"/>
      <c r="AI323" s="239"/>
      <c r="AJ323" s="245"/>
      <c r="AK323" s="245"/>
      <c r="AL323" s="245"/>
      <c r="AM323" s="245"/>
      <c r="AN323" s="242">
        <f t="shared" si="49"/>
        <v>0</v>
      </c>
      <c r="AO323" s="245"/>
      <c r="AP323" s="245"/>
      <c r="AQ323" s="245"/>
      <c r="AR323" s="242"/>
      <c r="AS323" s="245">
        <v>10</v>
      </c>
      <c r="AT323" s="245"/>
      <c r="AU323" s="245"/>
      <c r="AV323" s="242"/>
      <c r="AW323" s="239"/>
      <c r="AX323" s="76"/>
      <c r="AY323" s="9" t="s">
        <v>71</v>
      </c>
    </row>
    <row r="324" spans="1:51" s="248" customFormat="1" ht="150" outlineLevel="2" x14ac:dyDescent="0.25">
      <c r="A324" s="318">
        <v>38.799999999999997</v>
      </c>
      <c r="B324" s="234" t="s">
        <v>502</v>
      </c>
      <c r="C324" s="318" t="s">
        <v>73</v>
      </c>
      <c r="D324" s="233"/>
      <c r="E324" s="237"/>
      <c r="F324" s="237"/>
      <c r="G324" s="251">
        <v>15</v>
      </c>
      <c r="H324" s="239"/>
      <c r="I324" s="239"/>
      <c r="J324" s="239"/>
      <c r="K324" s="237"/>
      <c r="L324" s="237"/>
      <c r="M324" s="237"/>
      <c r="N324" s="237"/>
      <c r="O324" s="240" t="s">
        <v>641</v>
      </c>
      <c r="P324" s="239"/>
      <c r="Q324" s="239"/>
      <c r="R324" s="239"/>
      <c r="S324" s="239"/>
      <c r="T324" s="242">
        <f t="shared" si="48"/>
        <v>0</v>
      </c>
      <c r="U324" s="239"/>
      <c r="V324" s="239"/>
      <c r="W324" s="239"/>
      <c r="X324" s="242"/>
      <c r="Y324" s="245">
        <v>15</v>
      </c>
      <c r="Z324" s="245"/>
      <c r="AA324" s="245"/>
      <c r="AB324" s="242"/>
      <c r="AC324" s="239"/>
      <c r="AD324" s="239"/>
      <c r="AE324" s="239"/>
      <c r="AF324" s="239"/>
      <c r="AG324" s="239"/>
      <c r="AH324" s="239"/>
      <c r="AI324" s="239"/>
      <c r="AJ324" s="245"/>
      <c r="AK324" s="245"/>
      <c r="AL324" s="245"/>
      <c r="AM324" s="245"/>
      <c r="AN324" s="242">
        <f t="shared" si="49"/>
        <v>0</v>
      </c>
      <c r="AO324" s="245"/>
      <c r="AP324" s="245"/>
      <c r="AQ324" s="245"/>
      <c r="AR324" s="242"/>
      <c r="AS324" s="245">
        <v>15</v>
      </c>
      <c r="AT324" s="245"/>
      <c r="AU324" s="245"/>
      <c r="AV324" s="242"/>
      <c r="AW324" s="239"/>
      <c r="AX324" s="76"/>
      <c r="AY324" s="9" t="s">
        <v>71</v>
      </c>
    </row>
    <row r="325" spans="1:51" s="248" customFormat="1" ht="150" outlineLevel="2" x14ac:dyDescent="0.25">
      <c r="A325" s="318">
        <v>38.9</v>
      </c>
      <c r="B325" s="234" t="s">
        <v>503</v>
      </c>
      <c r="C325" s="318" t="s">
        <v>73</v>
      </c>
      <c r="D325" s="233"/>
      <c r="E325" s="237"/>
      <c r="F325" s="237"/>
      <c r="G325" s="251">
        <v>3</v>
      </c>
      <c r="H325" s="239"/>
      <c r="I325" s="239"/>
      <c r="J325" s="239"/>
      <c r="K325" s="237"/>
      <c r="L325" s="237"/>
      <c r="M325" s="237"/>
      <c r="N325" s="237"/>
      <c r="O325" s="240" t="s">
        <v>641</v>
      </c>
      <c r="P325" s="239"/>
      <c r="Q325" s="239"/>
      <c r="R325" s="239"/>
      <c r="S325" s="239"/>
      <c r="T325" s="242">
        <f t="shared" si="48"/>
        <v>0</v>
      </c>
      <c r="U325" s="239"/>
      <c r="V325" s="239"/>
      <c r="W325" s="239"/>
      <c r="X325" s="242"/>
      <c r="Y325" s="245">
        <v>3</v>
      </c>
      <c r="Z325" s="245"/>
      <c r="AA325" s="245"/>
      <c r="AB325" s="242"/>
      <c r="AC325" s="239"/>
      <c r="AD325" s="239"/>
      <c r="AE325" s="239"/>
      <c r="AF325" s="239"/>
      <c r="AG325" s="239"/>
      <c r="AH325" s="239"/>
      <c r="AI325" s="239"/>
      <c r="AJ325" s="245"/>
      <c r="AK325" s="245"/>
      <c r="AL325" s="245"/>
      <c r="AM325" s="245"/>
      <c r="AN325" s="242">
        <f t="shared" si="49"/>
        <v>0</v>
      </c>
      <c r="AO325" s="245"/>
      <c r="AP325" s="245"/>
      <c r="AQ325" s="245"/>
      <c r="AR325" s="242"/>
      <c r="AS325" s="245">
        <v>3</v>
      </c>
      <c r="AT325" s="245"/>
      <c r="AU325" s="245"/>
      <c r="AV325" s="242"/>
      <c r="AW325" s="239"/>
      <c r="AX325" s="76"/>
      <c r="AY325" s="9" t="s">
        <v>71</v>
      </c>
    </row>
    <row r="326" spans="1:51" s="248" customFormat="1" ht="31.5" outlineLevel="2" x14ac:dyDescent="0.25">
      <c r="A326" s="318">
        <v>39</v>
      </c>
      <c r="B326" s="312" t="s">
        <v>504</v>
      </c>
      <c r="C326" s="312" t="s">
        <v>53</v>
      </c>
      <c r="D326" s="233"/>
      <c r="E326" s="237"/>
      <c r="F326" s="237"/>
      <c r="G326" s="312">
        <v>150</v>
      </c>
      <c r="H326" s="239"/>
      <c r="I326" s="239"/>
      <c r="J326" s="239"/>
      <c r="K326" s="237"/>
      <c r="L326" s="237"/>
      <c r="M326" s="237"/>
      <c r="N326" s="237"/>
      <c r="O326" s="240"/>
      <c r="P326" s="239"/>
      <c r="Q326" s="239"/>
      <c r="R326" s="239"/>
      <c r="S326" s="239"/>
      <c r="T326" s="242">
        <f t="shared" si="48"/>
        <v>0</v>
      </c>
      <c r="U326" s="239"/>
      <c r="V326" s="239"/>
      <c r="W326" s="239"/>
      <c r="X326" s="242"/>
      <c r="Y326" s="242"/>
      <c r="Z326" s="245"/>
      <c r="AA326" s="245"/>
      <c r="AB326" s="242"/>
      <c r="AC326" s="239"/>
      <c r="AD326" s="239"/>
      <c r="AE326" s="239"/>
      <c r="AF326" s="239"/>
      <c r="AG326" s="239"/>
      <c r="AH326" s="239"/>
      <c r="AI326" s="239"/>
      <c r="AJ326" s="245"/>
      <c r="AK326" s="245"/>
      <c r="AL326" s="245"/>
      <c r="AM326" s="245"/>
      <c r="AN326" s="242">
        <f t="shared" si="49"/>
        <v>0</v>
      </c>
      <c r="AO326" s="245"/>
      <c r="AP326" s="245"/>
      <c r="AQ326" s="245"/>
      <c r="AR326" s="242"/>
      <c r="AS326" s="242"/>
      <c r="AT326" s="245"/>
      <c r="AU326" s="245"/>
      <c r="AV326" s="242"/>
      <c r="AW326" s="239"/>
      <c r="AX326" s="10" t="s">
        <v>348</v>
      </c>
      <c r="AY326" s="9"/>
    </row>
    <row r="327" spans="1:51" s="248" customFormat="1" ht="150" outlineLevel="2" x14ac:dyDescent="0.25">
      <c r="A327" s="318">
        <v>39.1</v>
      </c>
      <c r="B327" s="234" t="s">
        <v>504</v>
      </c>
      <c r="C327" s="318" t="s">
        <v>73</v>
      </c>
      <c r="D327" s="233"/>
      <c r="E327" s="237"/>
      <c r="F327" s="237"/>
      <c r="G327" s="251">
        <v>150</v>
      </c>
      <c r="H327" s="239"/>
      <c r="I327" s="239"/>
      <c r="J327" s="239"/>
      <c r="K327" s="237"/>
      <c r="L327" s="237"/>
      <c r="M327" s="237"/>
      <c r="N327" s="237"/>
      <c r="O327" s="240" t="s">
        <v>641</v>
      </c>
      <c r="P327" s="239"/>
      <c r="Q327" s="239"/>
      <c r="R327" s="239"/>
      <c r="S327" s="239"/>
      <c r="T327" s="242">
        <f t="shared" si="48"/>
        <v>0</v>
      </c>
      <c r="U327" s="239"/>
      <c r="V327" s="239"/>
      <c r="W327" s="239"/>
      <c r="X327" s="242"/>
      <c r="Y327" s="245">
        <v>150</v>
      </c>
      <c r="Z327" s="245"/>
      <c r="AA327" s="245"/>
      <c r="AB327" s="242"/>
      <c r="AC327" s="239"/>
      <c r="AD327" s="239"/>
      <c r="AE327" s="239"/>
      <c r="AF327" s="239"/>
      <c r="AG327" s="239"/>
      <c r="AH327" s="239"/>
      <c r="AI327" s="239"/>
      <c r="AJ327" s="245"/>
      <c r="AK327" s="245"/>
      <c r="AL327" s="245"/>
      <c r="AM327" s="245"/>
      <c r="AN327" s="242">
        <f t="shared" si="49"/>
        <v>0</v>
      </c>
      <c r="AO327" s="245"/>
      <c r="AP327" s="245"/>
      <c r="AQ327" s="245"/>
      <c r="AR327" s="242"/>
      <c r="AS327" s="245">
        <v>150</v>
      </c>
      <c r="AT327" s="245"/>
      <c r="AU327" s="245"/>
      <c r="AV327" s="242"/>
      <c r="AW327" s="239"/>
      <c r="AX327" s="76"/>
      <c r="AY327" s="9" t="s">
        <v>71</v>
      </c>
    </row>
    <row r="328" spans="1:51" s="248" customFormat="1" ht="63" outlineLevel="2" x14ac:dyDescent="0.25">
      <c r="A328" s="318">
        <v>40</v>
      </c>
      <c r="B328" s="312" t="s">
        <v>505</v>
      </c>
      <c r="C328" s="312" t="s">
        <v>53</v>
      </c>
      <c r="D328" s="233"/>
      <c r="E328" s="237"/>
      <c r="F328" s="237"/>
      <c r="G328" s="312">
        <v>178</v>
      </c>
      <c r="H328" s="239"/>
      <c r="I328" s="239"/>
      <c r="J328" s="239"/>
      <c r="K328" s="237"/>
      <c r="L328" s="237"/>
      <c r="M328" s="237"/>
      <c r="N328" s="237"/>
      <c r="O328" s="240"/>
      <c r="P328" s="239"/>
      <c r="Q328" s="239"/>
      <c r="R328" s="239"/>
      <c r="S328" s="239"/>
      <c r="T328" s="242">
        <f t="shared" si="48"/>
        <v>0</v>
      </c>
      <c r="U328" s="239"/>
      <c r="V328" s="239"/>
      <c r="W328" s="239"/>
      <c r="X328" s="242"/>
      <c r="Y328" s="242"/>
      <c r="Z328" s="245"/>
      <c r="AA328" s="245"/>
      <c r="AB328" s="242"/>
      <c r="AC328" s="239"/>
      <c r="AD328" s="239"/>
      <c r="AE328" s="239"/>
      <c r="AF328" s="239"/>
      <c r="AG328" s="239"/>
      <c r="AH328" s="239"/>
      <c r="AI328" s="239"/>
      <c r="AJ328" s="245"/>
      <c r="AK328" s="245"/>
      <c r="AL328" s="245"/>
      <c r="AM328" s="245"/>
      <c r="AN328" s="242">
        <f t="shared" si="49"/>
        <v>0</v>
      </c>
      <c r="AO328" s="245"/>
      <c r="AP328" s="245"/>
      <c r="AQ328" s="245"/>
      <c r="AR328" s="242"/>
      <c r="AS328" s="242"/>
      <c r="AT328" s="245"/>
      <c r="AU328" s="245"/>
      <c r="AV328" s="242"/>
      <c r="AW328" s="239"/>
      <c r="AX328" s="10" t="s">
        <v>348</v>
      </c>
      <c r="AY328" s="9"/>
    </row>
    <row r="329" spans="1:51" s="248" customFormat="1" ht="150" outlineLevel="2" x14ac:dyDescent="0.25">
      <c r="A329" s="318">
        <v>40.1</v>
      </c>
      <c r="B329" s="234" t="s">
        <v>505</v>
      </c>
      <c r="C329" s="318" t="s">
        <v>73</v>
      </c>
      <c r="D329" s="233"/>
      <c r="E329" s="237"/>
      <c r="F329" s="237"/>
      <c r="G329" s="251"/>
      <c r="H329" s="239"/>
      <c r="I329" s="239"/>
      <c r="J329" s="239"/>
      <c r="K329" s="237"/>
      <c r="L329" s="237"/>
      <c r="M329" s="237"/>
      <c r="N329" s="237"/>
      <c r="O329" s="240" t="s">
        <v>641</v>
      </c>
      <c r="P329" s="239"/>
      <c r="Q329" s="239"/>
      <c r="R329" s="239"/>
      <c r="S329" s="239"/>
      <c r="T329" s="242">
        <f t="shared" si="48"/>
        <v>0</v>
      </c>
      <c r="U329" s="239"/>
      <c r="V329" s="239"/>
      <c r="W329" s="239"/>
      <c r="X329" s="242"/>
      <c r="Y329" s="245">
        <v>178</v>
      </c>
      <c r="Z329" s="245"/>
      <c r="AA329" s="245"/>
      <c r="AB329" s="242"/>
      <c r="AC329" s="239"/>
      <c r="AD329" s="239"/>
      <c r="AE329" s="239"/>
      <c r="AF329" s="239"/>
      <c r="AG329" s="239"/>
      <c r="AH329" s="239"/>
      <c r="AI329" s="239"/>
      <c r="AJ329" s="245"/>
      <c r="AK329" s="245"/>
      <c r="AL329" s="245"/>
      <c r="AM329" s="245"/>
      <c r="AN329" s="242">
        <f t="shared" si="49"/>
        <v>0</v>
      </c>
      <c r="AO329" s="245"/>
      <c r="AP329" s="245"/>
      <c r="AQ329" s="245"/>
      <c r="AR329" s="242"/>
      <c r="AS329" s="245">
        <v>178</v>
      </c>
      <c r="AT329" s="245"/>
      <c r="AU329" s="245"/>
      <c r="AV329" s="242"/>
      <c r="AW329" s="239"/>
      <c r="AX329" s="76"/>
      <c r="AY329" s="9" t="s">
        <v>71</v>
      </c>
    </row>
    <row r="330" spans="1:51" s="248" customFormat="1" ht="78.75" outlineLevel="2" x14ac:dyDescent="0.25">
      <c r="A330" s="318">
        <v>41</v>
      </c>
      <c r="B330" s="312" t="s">
        <v>506</v>
      </c>
      <c r="C330" s="312" t="s">
        <v>53</v>
      </c>
      <c r="D330" s="233"/>
      <c r="E330" s="237"/>
      <c r="F330" s="237"/>
      <c r="G330" s="312">
        <v>38.5</v>
      </c>
      <c r="H330" s="239"/>
      <c r="I330" s="239"/>
      <c r="J330" s="239"/>
      <c r="K330" s="237"/>
      <c r="L330" s="237"/>
      <c r="M330" s="237"/>
      <c r="N330" s="237"/>
      <c r="O330" s="240"/>
      <c r="P330" s="239"/>
      <c r="Q330" s="239"/>
      <c r="R330" s="239"/>
      <c r="S330" s="239"/>
      <c r="T330" s="242">
        <f t="shared" si="48"/>
        <v>0</v>
      </c>
      <c r="U330" s="239"/>
      <c r="V330" s="239"/>
      <c r="W330" s="239"/>
      <c r="X330" s="242"/>
      <c r="Y330" s="242"/>
      <c r="Z330" s="245"/>
      <c r="AA330" s="245"/>
      <c r="AB330" s="242"/>
      <c r="AC330" s="239"/>
      <c r="AD330" s="239"/>
      <c r="AE330" s="239"/>
      <c r="AF330" s="239"/>
      <c r="AG330" s="239"/>
      <c r="AH330" s="239"/>
      <c r="AI330" s="239"/>
      <c r="AJ330" s="245"/>
      <c r="AK330" s="245"/>
      <c r="AL330" s="245"/>
      <c r="AM330" s="245"/>
      <c r="AN330" s="242">
        <f t="shared" si="49"/>
        <v>0</v>
      </c>
      <c r="AO330" s="245"/>
      <c r="AP330" s="245"/>
      <c r="AQ330" s="245"/>
      <c r="AR330" s="242"/>
      <c r="AS330" s="242"/>
      <c r="AT330" s="245"/>
      <c r="AU330" s="245"/>
      <c r="AV330" s="242"/>
      <c r="AW330" s="239"/>
      <c r="AX330" s="10" t="s">
        <v>348</v>
      </c>
      <c r="AY330" s="9"/>
    </row>
    <row r="331" spans="1:51" s="248" customFormat="1" ht="45" outlineLevel="2" x14ac:dyDescent="0.25">
      <c r="A331" s="318">
        <v>41.1</v>
      </c>
      <c r="B331" s="234" t="s">
        <v>507</v>
      </c>
      <c r="C331" s="318" t="s">
        <v>73</v>
      </c>
      <c r="D331" s="233"/>
      <c r="E331" s="237"/>
      <c r="F331" s="237"/>
      <c r="G331" s="251">
        <v>5</v>
      </c>
      <c r="H331" s="239"/>
      <c r="I331" s="239"/>
      <c r="J331" s="239"/>
      <c r="K331" s="237"/>
      <c r="L331" s="237"/>
      <c r="M331" s="237"/>
      <c r="N331" s="237"/>
      <c r="O331" s="240"/>
      <c r="P331" s="239"/>
      <c r="Q331" s="239"/>
      <c r="R331" s="239"/>
      <c r="S331" s="239"/>
      <c r="T331" s="242">
        <f t="shared" ref="T331:T394" si="50">SUM(P331:S331)</f>
        <v>0</v>
      </c>
      <c r="U331" s="239"/>
      <c r="V331" s="239"/>
      <c r="W331" s="239"/>
      <c r="X331" s="245">
        <v>5</v>
      </c>
      <c r="Y331" s="242"/>
      <c r="Z331" s="245"/>
      <c r="AA331" s="245"/>
      <c r="AB331" s="242"/>
      <c r="AC331" s="239"/>
      <c r="AD331" s="239"/>
      <c r="AE331" s="239"/>
      <c r="AF331" s="239"/>
      <c r="AG331" s="239"/>
      <c r="AH331" s="239"/>
      <c r="AI331" s="239"/>
      <c r="AJ331" s="245"/>
      <c r="AK331" s="245"/>
      <c r="AL331" s="245"/>
      <c r="AM331" s="245"/>
      <c r="AN331" s="242">
        <f t="shared" ref="AN331:AN394" si="51">SUM(AJ331:AM331)</f>
        <v>0</v>
      </c>
      <c r="AO331" s="245"/>
      <c r="AP331" s="245"/>
      <c r="AQ331" s="245"/>
      <c r="AR331" s="245">
        <v>5</v>
      </c>
      <c r="AS331" s="242"/>
      <c r="AT331" s="245"/>
      <c r="AU331" s="245"/>
      <c r="AV331" s="242"/>
      <c r="AW331" s="239"/>
      <c r="AX331" s="76"/>
      <c r="AY331" s="9" t="s">
        <v>71</v>
      </c>
    </row>
    <row r="332" spans="1:51" s="248" customFormat="1" ht="15.75" outlineLevel="2" x14ac:dyDescent="0.25">
      <c r="A332" s="318">
        <v>41.2</v>
      </c>
      <c r="B332" s="234" t="s">
        <v>508</v>
      </c>
      <c r="C332" s="318" t="s">
        <v>73</v>
      </c>
      <c r="D332" s="233"/>
      <c r="E332" s="237"/>
      <c r="F332" s="237"/>
      <c r="G332" s="251">
        <v>9</v>
      </c>
      <c r="H332" s="239"/>
      <c r="I332" s="239"/>
      <c r="J332" s="239"/>
      <c r="K332" s="237"/>
      <c r="L332" s="237"/>
      <c r="M332" s="237"/>
      <c r="N332" s="237"/>
      <c r="O332" s="240"/>
      <c r="P332" s="239"/>
      <c r="Q332" s="239"/>
      <c r="R332" s="239"/>
      <c r="S332" s="239"/>
      <c r="T332" s="242">
        <f t="shared" si="50"/>
        <v>0</v>
      </c>
      <c r="U332" s="239"/>
      <c r="V332" s="239"/>
      <c r="W332" s="239"/>
      <c r="X332" s="245">
        <v>9</v>
      </c>
      <c r="Y332" s="242"/>
      <c r="Z332" s="245"/>
      <c r="AA332" s="245"/>
      <c r="AB332" s="242"/>
      <c r="AC332" s="239"/>
      <c r="AD332" s="239"/>
      <c r="AE332" s="239"/>
      <c r="AF332" s="239"/>
      <c r="AG332" s="239"/>
      <c r="AH332" s="239"/>
      <c r="AI332" s="239"/>
      <c r="AJ332" s="245"/>
      <c r="AK332" s="245"/>
      <c r="AL332" s="245"/>
      <c r="AM332" s="245"/>
      <c r="AN332" s="242">
        <f t="shared" si="51"/>
        <v>0</v>
      </c>
      <c r="AO332" s="245"/>
      <c r="AP332" s="245"/>
      <c r="AQ332" s="245"/>
      <c r="AR332" s="245">
        <v>9</v>
      </c>
      <c r="AS332" s="242"/>
      <c r="AT332" s="245"/>
      <c r="AU332" s="245"/>
      <c r="AV332" s="242"/>
      <c r="AW332" s="239"/>
      <c r="AX332" s="76"/>
      <c r="AY332" s="9" t="s">
        <v>71</v>
      </c>
    </row>
    <row r="333" spans="1:51" s="248" customFormat="1" ht="90" outlineLevel="2" x14ac:dyDescent="0.25">
      <c r="A333" s="318">
        <v>41.3</v>
      </c>
      <c r="B333" s="234" t="s">
        <v>509</v>
      </c>
      <c r="C333" s="318" t="s">
        <v>73</v>
      </c>
      <c r="D333" s="233"/>
      <c r="E333" s="237"/>
      <c r="F333" s="237"/>
      <c r="G333" s="251">
        <v>7</v>
      </c>
      <c r="H333" s="239"/>
      <c r="I333" s="239"/>
      <c r="J333" s="239"/>
      <c r="K333" s="237"/>
      <c r="L333" s="237"/>
      <c r="M333" s="237"/>
      <c r="N333" s="237"/>
      <c r="O333" s="240"/>
      <c r="P333" s="239"/>
      <c r="Q333" s="239"/>
      <c r="R333" s="239"/>
      <c r="S333" s="239"/>
      <c r="T333" s="242">
        <f t="shared" si="50"/>
        <v>0</v>
      </c>
      <c r="U333" s="239"/>
      <c r="V333" s="239"/>
      <c r="W333" s="239"/>
      <c r="X333" s="242"/>
      <c r="Y333" s="245">
        <v>7</v>
      </c>
      <c r="Z333" s="245"/>
      <c r="AA333" s="245"/>
      <c r="AB333" s="242"/>
      <c r="AC333" s="239"/>
      <c r="AD333" s="239"/>
      <c r="AE333" s="239"/>
      <c r="AF333" s="239"/>
      <c r="AG333" s="239"/>
      <c r="AH333" s="239"/>
      <c r="AI333" s="239"/>
      <c r="AJ333" s="245"/>
      <c r="AK333" s="245"/>
      <c r="AL333" s="245"/>
      <c r="AM333" s="245"/>
      <c r="AN333" s="242">
        <f t="shared" si="51"/>
        <v>0</v>
      </c>
      <c r="AO333" s="245"/>
      <c r="AP333" s="245"/>
      <c r="AQ333" s="245"/>
      <c r="AR333" s="242"/>
      <c r="AS333" s="245">
        <v>7</v>
      </c>
      <c r="AT333" s="245"/>
      <c r="AU333" s="245"/>
      <c r="AV333" s="242"/>
      <c r="AW333" s="239"/>
      <c r="AX333" s="76"/>
      <c r="AY333" s="9" t="s">
        <v>71</v>
      </c>
    </row>
    <row r="334" spans="1:51" s="248" customFormat="1" ht="15.75" outlineLevel="2" x14ac:dyDescent="0.25">
      <c r="A334" s="318">
        <v>41.4</v>
      </c>
      <c r="B334" s="234" t="s">
        <v>510</v>
      </c>
      <c r="C334" s="318" t="s">
        <v>73</v>
      </c>
      <c r="D334" s="233"/>
      <c r="E334" s="237"/>
      <c r="F334" s="237"/>
      <c r="G334" s="251">
        <v>9</v>
      </c>
      <c r="H334" s="239"/>
      <c r="I334" s="239"/>
      <c r="J334" s="239"/>
      <c r="K334" s="237"/>
      <c r="L334" s="237"/>
      <c r="M334" s="237"/>
      <c r="N334" s="237"/>
      <c r="O334" s="240"/>
      <c r="P334" s="239"/>
      <c r="Q334" s="239"/>
      <c r="R334" s="239"/>
      <c r="S334" s="239"/>
      <c r="T334" s="242">
        <f t="shared" si="50"/>
        <v>0</v>
      </c>
      <c r="U334" s="239"/>
      <c r="V334" s="239"/>
      <c r="W334" s="239"/>
      <c r="X334" s="242"/>
      <c r="Y334" s="245">
        <v>9</v>
      </c>
      <c r="Z334" s="245"/>
      <c r="AA334" s="245"/>
      <c r="AB334" s="242"/>
      <c r="AC334" s="239"/>
      <c r="AD334" s="239"/>
      <c r="AE334" s="239"/>
      <c r="AF334" s="239"/>
      <c r="AG334" s="239"/>
      <c r="AH334" s="239"/>
      <c r="AI334" s="239"/>
      <c r="AJ334" s="245"/>
      <c r="AK334" s="245"/>
      <c r="AL334" s="245"/>
      <c r="AM334" s="245"/>
      <c r="AN334" s="242">
        <f t="shared" si="51"/>
        <v>0</v>
      </c>
      <c r="AO334" s="245"/>
      <c r="AP334" s="245"/>
      <c r="AQ334" s="245"/>
      <c r="AR334" s="242"/>
      <c r="AS334" s="245">
        <v>9</v>
      </c>
      <c r="AT334" s="245"/>
      <c r="AU334" s="245"/>
      <c r="AV334" s="242"/>
      <c r="AW334" s="239"/>
      <c r="AX334" s="76"/>
      <c r="AY334" s="9" t="s">
        <v>71</v>
      </c>
    </row>
    <row r="335" spans="1:51" s="248" customFormat="1" ht="60" outlineLevel="2" x14ac:dyDescent="0.25">
      <c r="A335" s="318">
        <v>41.5</v>
      </c>
      <c r="B335" s="234" t="s">
        <v>511</v>
      </c>
      <c r="C335" s="318" t="s">
        <v>73</v>
      </c>
      <c r="D335" s="233"/>
      <c r="E335" s="237"/>
      <c r="F335" s="237"/>
      <c r="G335" s="251">
        <v>8.5</v>
      </c>
      <c r="H335" s="239"/>
      <c r="I335" s="239"/>
      <c r="J335" s="239"/>
      <c r="K335" s="237"/>
      <c r="L335" s="237"/>
      <c r="M335" s="237"/>
      <c r="N335" s="237"/>
      <c r="O335" s="240"/>
      <c r="P335" s="239"/>
      <c r="Q335" s="239"/>
      <c r="R335" s="239"/>
      <c r="S335" s="239"/>
      <c r="T335" s="242">
        <f t="shared" si="50"/>
        <v>0</v>
      </c>
      <c r="U335" s="239"/>
      <c r="V335" s="239"/>
      <c r="W335" s="239"/>
      <c r="X335" s="242"/>
      <c r="Y335" s="242"/>
      <c r="Z335" s="245">
        <v>8.5</v>
      </c>
      <c r="AA335" s="245"/>
      <c r="AB335" s="242"/>
      <c r="AC335" s="239"/>
      <c r="AD335" s="239"/>
      <c r="AE335" s="239"/>
      <c r="AF335" s="239"/>
      <c r="AG335" s="239"/>
      <c r="AH335" s="239"/>
      <c r="AI335" s="239"/>
      <c r="AJ335" s="245"/>
      <c r="AK335" s="245"/>
      <c r="AL335" s="245"/>
      <c r="AM335" s="245"/>
      <c r="AN335" s="242">
        <f t="shared" si="51"/>
        <v>0</v>
      </c>
      <c r="AO335" s="245"/>
      <c r="AP335" s="245"/>
      <c r="AQ335" s="245"/>
      <c r="AR335" s="242"/>
      <c r="AS335" s="242"/>
      <c r="AT335" s="245">
        <v>8.5</v>
      </c>
      <c r="AU335" s="245"/>
      <c r="AV335" s="242"/>
      <c r="AW335" s="239"/>
      <c r="AX335" s="76"/>
      <c r="AY335" s="9" t="s">
        <v>71</v>
      </c>
    </row>
    <row r="336" spans="1:51" s="248" customFormat="1" ht="126" outlineLevel="2" x14ac:dyDescent="0.25">
      <c r="A336" s="318">
        <v>42</v>
      </c>
      <c r="B336" s="370" t="s">
        <v>512</v>
      </c>
      <c r="C336" s="312" t="s">
        <v>53</v>
      </c>
      <c r="D336" s="233"/>
      <c r="E336" s="237"/>
      <c r="F336" s="237"/>
      <c r="G336" s="312">
        <v>84</v>
      </c>
      <c r="H336" s="239"/>
      <c r="I336" s="239"/>
      <c r="J336" s="239"/>
      <c r="K336" s="237"/>
      <c r="L336" s="237"/>
      <c r="M336" s="237"/>
      <c r="N336" s="237"/>
      <c r="O336" s="240"/>
      <c r="P336" s="239"/>
      <c r="Q336" s="239"/>
      <c r="R336" s="239"/>
      <c r="S336" s="239"/>
      <c r="T336" s="242">
        <f t="shared" si="50"/>
        <v>0</v>
      </c>
      <c r="U336" s="239"/>
      <c r="V336" s="239"/>
      <c r="W336" s="239"/>
      <c r="X336" s="245"/>
      <c r="Y336" s="245"/>
      <c r="Z336" s="245"/>
      <c r="AA336" s="245"/>
      <c r="AB336" s="245"/>
      <c r="AC336" s="239"/>
      <c r="AD336" s="239"/>
      <c r="AE336" s="239"/>
      <c r="AF336" s="239"/>
      <c r="AG336" s="239"/>
      <c r="AH336" s="239"/>
      <c r="AI336" s="239"/>
      <c r="AJ336" s="245"/>
      <c r="AK336" s="245"/>
      <c r="AL336" s="245"/>
      <c r="AM336" s="245"/>
      <c r="AN336" s="242">
        <f t="shared" si="51"/>
        <v>0</v>
      </c>
      <c r="AO336" s="245"/>
      <c r="AP336" s="245"/>
      <c r="AQ336" s="245"/>
      <c r="AR336" s="245"/>
      <c r="AS336" s="245"/>
      <c r="AT336" s="245"/>
      <c r="AU336" s="245"/>
      <c r="AV336" s="245"/>
      <c r="AW336" s="239"/>
      <c r="AX336" s="10" t="s">
        <v>348</v>
      </c>
      <c r="AY336" s="9"/>
    </row>
    <row r="337" spans="1:51" s="248" customFormat="1" ht="105" outlineLevel="2" x14ac:dyDescent="0.25">
      <c r="A337" s="318">
        <v>42.1</v>
      </c>
      <c r="B337" s="234" t="s">
        <v>513</v>
      </c>
      <c r="C337" s="318" t="s">
        <v>73</v>
      </c>
      <c r="D337" s="233"/>
      <c r="E337" s="237"/>
      <c r="F337" s="237"/>
      <c r="G337" s="251">
        <v>3</v>
      </c>
      <c r="H337" s="239"/>
      <c r="I337" s="239"/>
      <c r="J337" s="239"/>
      <c r="K337" s="237"/>
      <c r="L337" s="237"/>
      <c r="M337" s="237"/>
      <c r="N337" s="237"/>
      <c r="O337" s="240" t="s">
        <v>642</v>
      </c>
      <c r="P337" s="239"/>
      <c r="Q337" s="239"/>
      <c r="R337" s="239"/>
      <c r="S337" s="239"/>
      <c r="T337" s="242">
        <f t="shared" si="50"/>
        <v>0</v>
      </c>
      <c r="U337" s="239"/>
      <c r="V337" s="239"/>
      <c r="W337" s="239"/>
      <c r="X337" s="245"/>
      <c r="Y337" s="245">
        <v>3</v>
      </c>
      <c r="Z337" s="245"/>
      <c r="AA337" s="245"/>
      <c r="AB337" s="245"/>
      <c r="AC337" s="239"/>
      <c r="AD337" s="239"/>
      <c r="AE337" s="239"/>
      <c r="AF337" s="239"/>
      <c r="AG337" s="239"/>
      <c r="AH337" s="239"/>
      <c r="AI337" s="239"/>
      <c r="AJ337" s="245"/>
      <c r="AK337" s="245"/>
      <c r="AL337" s="245"/>
      <c r="AM337" s="245"/>
      <c r="AN337" s="242">
        <f t="shared" si="51"/>
        <v>0</v>
      </c>
      <c r="AO337" s="245"/>
      <c r="AP337" s="245"/>
      <c r="AQ337" s="245"/>
      <c r="AR337" s="245"/>
      <c r="AS337" s="245">
        <v>3</v>
      </c>
      <c r="AT337" s="245"/>
      <c r="AU337" s="245"/>
      <c r="AV337" s="245"/>
      <c r="AW337" s="239"/>
      <c r="AX337" s="76"/>
      <c r="AY337" s="9" t="s">
        <v>71</v>
      </c>
    </row>
    <row r="338" spans="1:51" s="248" customFormat="1" ht="90" outlineLevel="2" x14ac:dyDescent="0.25">
      <c r="A338" s="318">
        <v>42.2</v>
      </c>
      <c r="B338" s="234" t="s">
        <v>514</v>
      </c>
      <c r="C338" s="318" t="s">
        <v>73</v>
      </c>
      <c r="D338" s="233"/>
      <c r="E338" s="237"/>
      <c r="F338" s="237"/>
      <c r="G338" s="251">
        <v>6</v>
      </c>
      <c r="H338" s="239"/>
      <c r="I338" s="239"/>
      <c r="J338" s="239"/>
      <c r="K338" s="237"/>
      <c r="L338" s="237"/>
      <c r="M338" s="237"/>
      <c r="N338" s="237"/>
      <c r="O338" s="240" t="s">
        <v>643</v>
      </c>
      <c r="P338" s="239"/>
      <c r="Q338" s="239"/>
      <c r="R338" s="239"/>
      <c r="S338" s="239"/>
      <c r="T338" s="242">
        <f t="shared" si="50"/>
        <v>0</v>
      </c>
      <c r="U338" s="239"/>
      <c r="V338" s="239"/>
      <c r="W338" s="239"/>
      <c r="X338" s="245">
        <v>6</v>
      </c>
      <c r="Y338" s="245"/>
      <c r="Z338" s="245"/>
      <c r="AA338" s="245"/>
      <c r="AB338" s="245"/>
      <c r="AC338" s="239"/>
      <c r="AD338" s="239"/>
      <c r="AE338" s="239"/>
      <c r="AF338" s="239"/>
      <c r="AG338" s="239"/>
      <c r="AH338" s="239"/>
      <c r="AI338" s="239"/>
      <c r="AJ338" s="245"/>
      <c r="AK338" s="245"/>
      <c r="AL338" s="245"/>
      <c r="AM338" s="245"/>
      <c r="AN338" s="242">
        <f t="shared" si="51"/>
        <v>0</v>
      </c>
      <c r="AO338" s="245"/>
      <c r="AP338" s="245"/>
      <c r="AQ338" s="245"/>
      <c r="AR338" s="245">
        <v>6</v>
      </c>
      <c r="AS338" s="245"/>
      <c r="AT338" s="245"/>
      <c r="AU338" s="245"/>
      <c r="AV338" s="245"/>
      <c r="AW338" s="239"/>
      <c r="AX338" s="76"/>
      <c r="AY338" s="9" t="s">
        <v>71</v>
      </c>
    </row>
    <row r="339" spans="1:51" s="248" customFormat="1" ht="75" outlineLevel="2" x14ac:dyDescent="0.25">
      <c r="A339" s="318">
        <v>42.3</v>
      </c>
      <c r="B339" s="234" t="s">
        <v>515</v>
      </c>
      <c r="C339" s="318" t="s">
        <v>73</v>
      </c>
      <c r="D339" s="233"/>
      <c r="E339" s="237"/>
      <c r="F339" s="237"/>
      <c r="G339" s="251">
        <v>3</v>
      </c>
      <c r="H339" s="239"/>
      <c r="I339" s="239"/>
      <c r="J339" s="239"/>
      <c r="K339" s="237"/>
      <c r="L339" s="237"/>
      <c r="M339" s="237"/>
      <c r="N339" s="237"/>
      <c r="O339" s="240" t="s">
        <v>644</v>
      </c>
      <c r="P339" s="239"/>
      <c r="Q339" s="239"/>
      <c r="R339" s="239"/>
      <c r="S339" s="239"/>
      <c r="T339" s="242">
        <f t="shared" si="50"/>
        <v>0</v>
      </c>
      <c r="U339" s="239"/>
      <c r="V339" s="239"/>
      <c r="W339" s="239"/>
      <c r="X339" s="245"/>
      <c r="Y339" s="245">
        <v>3</v>
      </c>
      <c r="Z339" s="245"/>
      <c r="AA339" s="245"/>
      <c r="AB339" s="245"/>
      <c r="AC339" s="239"/>
      <c r="AD339" s="239"/>
      <c r="AE339" s="239"/>
      <c r="AF339" s="239"/>
      <c r="AG339" s="239"/>
      <c r="AH339" s="239"/>
      <c r="AI339" s="239"/>
      <c r="AJ339" s="245"/>
      <c r="AK339" s="245"/>
      <c r="AL339" s="245"/>
      <c r="AM339" s="245"/>
      <c r="AN339" s="242">
        <f t="shared" si="51"/>
        <v>0</v>
      </c>
      <c r="AO339" s="245"/>
      <c r="AP339" s="245"/>
      <c r="AQ339" s="245"/>
      <c r="AR339" s="245"/>
      <c r="AS339" s="245">
        <v>3</v>
      </c>
      <c r="AT339" s="245"/>
      <c r="AU339" s="245"/>
      <c r="AV339" s="245"/>
      <c r="AW339" s="239"/>
      <c r="AX339" s="76"/>
      <c r="AY339" s="9" t="s">
        <v>71</v>
      </c>
    </row>
    <row r="340" spans="1:51" s="248" customFormat="1" ht="135" outlineLevel="2" x14ac:dyDescent="0.25">
      <c r="A340" s="318">
        <v>42.4</v>
      </c>
      <c r="B340" s="234" t="s">
        <v>516</v>
      </c>
      <c r="C340" s="318" t="s">
        <v>73</v>
      </c>
      <c r="D340" s="233"/>
      <c r="E340" s="237"/>
      <c r="F340" s="237"/>
      <c r="G340" s="251">
        <v>25</v>
      </c>
      <c r="H340" s="239"/>
      <c r="I340" s="239"/>
      <c r="J340" s="239"/>
      <c r="K340" s="237"/>
      <c r="L340" s="237"/>
      <c r="M340" s="237"/>
      <c r="N340" s="237"/>
      <c r="O340" s="240" t="s">
        <v>645</v>
      </c>
      <c r="P340" s="239"/>
      <c r="Q340" s="239"/>
      <c r="R340" s="239"/>
      <c r="S340" s="239"/>
      <c r="T340" s="242">
        <f t="shared" si="50"/>
        <v>0</v>
      </c>
      <c r="U340" s="239"/>
      <c r="V340" s="239"/>
      <c r="W340" s="239"/>
      <c r="X340" s="245">
        <v>25</v>
      </c>
      <c r="Y340" s="245"/>
      <c r="Z340" s="245"/>
      <c r="AA340" s="245"/>
      <c r="AB340" s="245"/>
      <c r="AC340" s="239"/>
      <c r="AD340" s="239"/>
      <c r="AE340" s="239"/>
      <c r="AF340" s="239"/>
      <c r="AG340" s="239"/>
      <c r="AH340" s="239"/>
      <c r="AI340" s="239"/>
      <c r="AJ340" s="245"/>
      <c r="AK340" s="245"/>
      <c r="AL340" s="245"/>
      <c r="AM340" s="245"/>
      <c r="AN340" s="242">
        <f t="shared" si="51"/>
        <v>0</v>
      </c>
      <c r="AO340" s="245"/>
      <c r="AP340" s="245"/>
      <c r="AQ340" s="245"/>
      <c r="AR340" s="245">
        <v>25</v>
      </c>
      <c r="AS340" s="245"/>
      <c r="AT340" s="245"/>
      <c r="AU340" s="245"/>
      <c r="AV340" s="245"/>
      <c r="AW340" s="239"/>
      <c r="AX340" s="76"/>
      <c r="AY340" s="9" t="s">
        <v>71</v>
      </c>
    </row>
    <row r="341" spans="1:51" s="248" customFormat="1" ht="135" outlineLevel="2" x14ac:dyDescent="0.25">
      <c r="A341" s="318">
        <v>42.5</v>
      </c>
      <c r="B341" s="234" t="s">
        <v>517</v>
      </c>
      <c r="C341" s="318" t="s">
        <v>73</v>
      </c>
      <c r="D341" s="233"/>
      <c r="E341" s="237"/>
      <c r="F341" s="237"/>
      <c r="G341" s="251">
        <v>7</v>
      </c>
      <c r="H341" s="239"/>
      <c r="I341" s="239"/>
      <c r="J341" s="239"/>
      <c r="K341" s="237"/>
      <c r="L341" s="237"/>
      <c r="M341" s="237"/>
      <c r="N341" s="237"/>
      <c r="O341" s="240" t="s">
        <v>646</v>
      </c>
      <c r="P341" s="239"/>
      <c r="Q341" s="239"/>
      <c r="R341" s="239"/>
      <c r="S341" s="239"/>
      <c r="T341" s="242">
        <f t="shared" si="50"/>
        <v>0</v>
      </c>
      <c r="U341" s="239"/>
      <c r="V341" s="239"/>
      <c r="W341" s="239"/>
      <c r="X341" s="245"/>
      <c r="Y341" s="245">
        <v>7</v>
      </c>
      <c r="Z341" s="245"/>
      <c r="AA341" s="245"/>
      <c r="AB341" s="245"/>
      <c r="AC341" s="239"/>
      <c r="AD341" s="239"/>
      <c r="AE341" s="239"/>
      <c r="AF341" s="239"/>
      <c r="AG341" s="239"/>
      <c r="AH341" s="239"/>
      <c r="AI341" s="239"/>
      <c r="AJ341" s="245"/>
      <c r="AK341" s="245"/>
      <c r="AL341" s="245"/>
      <c r="AM341" s="245"/>
      <c r="AN341" s="242">
        <f t="shared" si="51"/>
        <v>0</v>
      </c>
      <c r="AO341" s="245"/>
      <c r="AP341" s="245"/>
      <c r="AQ341" s="245"/>
      <c r="AR341" s="245"/>
      <c r="AS341" s="245">
        <v>7</v>
      </c>
      <c r="AT341" s="245"/>
      <c r="AU341" s="245"/>
      <c r="AV341" s="245"/>
      <c r="AW341" s="239"/>
      <c r="AX341" s="76"/>
      <c r="AY341" s="9" t="s">
        <v>71</v>
      </c>
    </row>
    <row r="342" spans="1:51" s="248" customFormat="1" ht="120" outlineLevel="2" x14ac:dyDescent="0.25">
      <c r="A342" s="318">
        <v>42.6</v>
      </c>
      <c r="B342" s="234" t="s">
        <v>518</v>
      </c>
      <c r="C342" s="318" t="s">
        <v>73</v>
      </c>
      <c r="D342" s="233"/>
      <c r="E342" s="237"/>
      <c r="F342" s="237"/>
      <c r="G342" s="251">
        <v>10</v>
      </c>
      <c r="H342" s="239"/>
      <c r="I342" s="239"/>
      <c r="J342" s="239"/>
      <c r="K342" s="237"/>
      <c r="L342" s="237"/>
      <c r="M342" s="237"/>
      <c r="N342" s="237"/>
      <c r="O342" s="240" t="s">
        <v>647</v>
      </c>
      <c r="P342" s="239"/>
      <c r="Q342" s="239"/>
      <c r="R342" s="239"/>
      <c r="S342" s="239"/>
      <c r="T342" s="242">
        <f t="shared" si="50"/>
        <v>0</v>
      </c>
      <c r="U342" s="239"/>
      <c r="V342" s="239"/>
      <c r="W342" s="239"/>
      <c r="X342" s="245">
        <v>10</v>
      </c>
      <c r="Y342" s="245"/>
      <c r="Z342" s="245"/>
      <c r="AA342" s="245"/>
      <c r="AB342" s="245"/>
      <c r="AC342" s="239"/>
      <c r="AD342" s="239"/>
      <c r="AE342" s="239"/>
      <c r="AF342" s="239"/>
      <c r="AG342" s="239"/>
      <c r="AH342" s="239"/>
      <c r="AI342" s="239"/>
      <c r="AJ342" s="245"/>
      <c r="AK342" s="245"/>
      <c r="AL342" s="245"/>
      <c r="AM342" s="245"/>
      <c r="AN342" s="242">
        <f t="shared" si="51"/>
        <v>0</v>
      </c>
      <c r="AO342" s="245"/>
      <c r="AP342" s="245"/>
      <c r="AQ342" s="245"/>
      <c r="AR342" s="245">
        <v>10</v>
      </c>
      <c r="AS342" s="245"/>
      <c r="AT342" s="245"/>
      <c r="AU342" s="245"/>
      <c r="AV342" s="245"/>
      <c r="AW342" s="239"/>
      <c r="AX342" s="76"/>
      <c r="AY342" s="9" t="s">
        <v>71</v>
      </c>
    </row>
    <row r="343" spans="1:51" s="248" customFormat="1" ht="165" outlineLevel="2" x14ac:dyDescent="0.25">
      <c r="A343" s="318">
        <v>42.7</v>
      </c>
      <c r="B343" s="234" t="s">
        <v>519</v>
      </c>
      <c r="C343" s="318" t="s">
        <v>73</v>
      </c>
      <c r="D343" s="233"/>
      <c r="E343" s="237"/>
      <c r="F343" s="237"/>
      <c r="G343" s="251">
        <v>10</v>
      </c>
      <c r="H343" s="239"/>
      <c r="I343" s="239"/>
      <c r="J343" s="239"/>
      <c r="K343" s="237"/>
      <c r="L343" s="237"/>
      <c r="M343" s="237"/>
      <c r="N343" s="237"/>
      <c r="O343" s="240" t="s">
        <v>648</v>
      </c>
      <c r="P343" s="239"/>
      <c r="Q343" s="239"/>
      <c r="R343" s="239"/>
      <c r="S343" s="239"/>
      <c r="T343" s="242">
        <f t="shared" si="50"/>
        <v>0</v>
      </c>
      <c r="U343" s="239"/>
      <c r="V343" s="239"/>
      <c r="W343" s="239"/>
      <c r="X343" s="245"/>
      <c r="Y343" s="245">
        <v>10</v>
      </c>
      <c r="Z343" s="245"/>
      <c r="AA343" s="245"/>
      <c r="AB343" s="245"/>
      <c r="AC343" s="239"/>
      <c r="AD343" s="239"/>
      <c r="AE343" s="239"/>
      <c r="AF343" s="239"/>
      <c r="AG343" s="239"/>
      <c r="AH343" s="239"/>
      <c r="AI343" s="239"/>
      <c r="AJ343" s="245"/>
      <c r="AK343" s="245"/>
      <c r="AL343" s="245"/>
      <c r="AM343" s="245"/>
      <c r="AN343" s="242">
        <f t="shared" si="51"/>
        <v>0</v>
      </c>
      <c r="AO343" s="245"/>
      <c r="AP343" s="245"/>
      <c r="AQ343" s="245"/>
      <c r="AR343" s="245"/>
      <c r="AS343" s="245">
        <v>10</v>
      </c>
      <c r="AT343" s="245"/>
      <c r="AU343" s="245"/>
      <c r="AV343" s="245"/>
      <c r="AW343" s="239"/>
      <c r="AX343" s="76"/>
      <c r="AY343" s="9" t="s">
        <v>71</v>
      </c>
    </row>
    <row r="344" spans="1:51" s="248" customFormat="1" ht="180" outlineLevel="2" x14ac:dyDescent="0.25">
      <c r="A344" s="318">
        <v>42.8</v>
      </c>
      <c r="B344" s="234" t="s">
        <v>520</v>
      </c>
      <c r="C344" s="318" t="s">
        <v>73</v>
      </c>
      <c r="D344" s="233"/>
      <c r="E344" s="237"/>
      <c r="F344" s="237"/>
      <c r="G344" s="251">
        <v>20</v>
      </c>
      <c r="H344" s="239"/>
      <c r="I344" s="239"/>
      <c r="J344" s="239"/>
      <c r="K344" s="237"/>
      <c r="L344" s="237"/>
      <c r="M344" s="237"/>
      <c r="N344" s="237"/>
      <c r="O344" s="240" t="s">
        <v>649</v>
      </c>
      <c r="P344" s="239"/>
      <c r="Q344" s="239"/>
      <c r="R344" s="239"/>
      <c r="S344" s="239"/>
      <c r="T344" s="242">
        <f t="shared" si="50"/>
        <v>0</v>
      </c>
      <c r="U344" s="239"/>
      <c r="V344" s="239"/>
      <c r="W344" s="239"/>
      <c r="X344" s="245"/>
      <c r="Y344" s="245">
        <v>20</v>
      </c>
      <c r="Z344" s="245"/>
      <c r="AA344" s="245"/>
      <c r="AB344" s="245"/>
      <c r="AC344" s="239"/>
      <c r="AD344" s="239"/>
      <c r="AE344" s="239"/>
      <c r="AF344" s="239"/>
      <c r="AG344" s="239"/>
      <c r="AH344" s="239"/>
      <c r="AI344" s="239"/>
      <c r="AJ344" s="245"/>
      <c r="AK344" s="245"/>
      <c r="AL344" s="245"/>
      <c r="AM344" s="245"/>
      <c r="AN344" s="242">
        <f t="shared" si="51"/>
        <v>0</v>
      </c>
      <c r="AO344" s="245"/>
      <c r="AP344" s="245"/>
      <c r="AQ344" s="245"/>
      <c r="AR344" s="245"/>
      <c r="AS344" s="245">
        <v>20</v>
      </c>
      <c r="AT344" s="245"/>
      <c r="AU344" s="245"/>
      <c r="AV344" s="245"/>
      <c r="AW344" s="239"/>
      <c r="AX344" s="76"/>
      <c r="AY344" s="9" t="s">
        <v>71</v>
      </c>
    </row>
    <row r="345" spans="1:51" s="248" customFormat="1" ht="47.25" outlineLevel="2" x14ac:dyDescent="0.25">
      <c r="A345" s="318">
        <v>43</v>
      </c>
      <c r="B345" s="370" t="s">
        <v>521</v>
      </c>
      <c r="C345" s="312" t="s">
        <v>53</v>
      </c>
      <c r="D345" s="233"/>
      <c r="E345" s="237"/>
      <c r="F345" s="237"/>
      <c r="G345" s="312">
        <v>45</v>
      </c>
      <c r="H345" s="239"/>
      <c r="I345" s="239"/>
      <c r="J345" s="239"/>
      <c r="K345" s="237"/>
      <c r="L345" s="237"/>
      <c r="M345" s="237"/>
      <c r="N345" s="237"/>
      <c r="O345" s="240"/>
      <c r="P345" s="239"/>
      <c r="Q345" s="239"/>
      <c r="R345" s="239"/>
      <c r="S345" s="239"/>
      <c r="T345" s="242">
        <f t="shared" si="50"/>
        <v>0</v>
      </c>
      <c r="U345" s="239"/>
      <c r="V345" s="239"/>
      <c r="W345" s="239"/>
      <c r="X345" s="245"/>
      <c r="Y345" s="245"/>
      <c r="Z345" s="245"/>
      <c r="AA345" s="245"/>
      <c r="AB345" s="245"/>
      <c r="AC345" s="239"/>
      <c r="AD345" s="239"/>
      <c r="AE345" s="239"/>
      <c r="AF345" s="239"/>
      <c r="AG345" s="239"/>
      <c r="AH345" s="239"/>
      <c r="AI345" s="239"/>
      <c r="AJ345" s="245"/>
      <c r="AK345" s="245"/>
      <c r="AL345" s="245"/>
      <c r="AM345" s="245"/>
      <c r="AN345" s="242">
        <f t="shared" si="51"/>
        <v>0</v>
      </c>
      <c r="AO345" s="245"/>
      <c r="AP345" s="245"/>
      <c r="AQ345" s="245"/>
      <c r="AR345" s="245"/>
      <c r="AS345" s="245"/>
      <c r="AT345" s="245"/>
      <c r="AU345" s="245"/>
      <c r="AV345" s="245"/>
      <c r="AW345" s="239"/>
      <c r="AX345" s="10" t="s">
        <v>348</v>
      </c>
      <c r="AY345" s="9"/>
    </row>
    <row r="346" spans="1:51" s="248" customFormat="1" ht="135" outlineLevel="2" x14ac:dyDescent="0.25">
      <c r="A346" s="318">
        <v>43.1</v>
      </c>
      <c r="B346" s="234" t="s">
        <v>522</v>
      </c>
      <c r="C346" s="318" t="s">
        <v>73</v>
      </c>
      <c r="D346" s="233"/>
      <c r="E346" s="237"/>
      <c r="F346" s="237"/>
      <c r="G346" s="251">
        <v>25</v>
      </c>
      <c r="H346" s="239"/>
      <c r="I346" s="239"/>
      <c r="J346" s="239"/>
      <c r="K346" s="237"/>
      <c r="L346" s="237"/>
      <c r="M346" s="237"/>
      <c r="N346" s="237"/>
      <c r="O346" s="240" t="s">
        <v>650</v>
      </c>
      <c r="P346" s="239"/>
      <c r="Q346" s="239"/>
      <c r="R346" s="239"/>
      <c r="S346" s="239"/>
      <c r="T346" s="242">
        <f t="shared" si="50"/>
        <v>0</v>
      </c>
      <c r="U346" s="239"/>
      <c r="V346" s="239"/>
      <c r="W346" s="239"/>
      <c r="X346" s="245">
        <v>25</v>
      </c>
      <c r="Y346" s="245"/>
      <c r="Z346" s="245"/>
      <c r="AA346" s="245"/>
      <c r="AB346" s="245"/>
      <c r="AC346" s="239"/>
      <c r="AD346" s="239"/>
      <c r="AE346" s="239"/>
      <c r="AF346" s="239"/>
      <c r="AG346" s="239"/>
      <c r="AH346" s="239"/>
      <c r="AI346" s="239"/>
      <c r="AJ346" s="245"/>
      <c r="AK346" s="245"/>
      <c r="AL346" s="245"/>
      <c r="AM346" s="245"/>
      <c r="AN346" s="242">
        <f t="shared" si="51"/>
        <v>0</v>
      </c>
      <c r="AO346" s="245"/>
      <c r="AP346" s="245"/>
      <c r="AQ346" s="245"/>
      <c r="AR346" s="245">
        <v>25</v>
      </c>
      <c r="AS346" s="245"/>
      <c r="AT346" s="245"/>
      <c r="AU346" s="245"/>
      <c r="AV346" s="245"/>
      <c r="AW346" s="239"/>
      <c r="AX346" s="76"/>
      <c r="AY346" s="9" t="s">
        <v>71</v>
      </c>
    </row>
    <row r="347" spans="1:51" s="248" customFormat="1" ht="165" outlineLevel="2" x14ac:dyDescent="0.25">
      <c r="A347" s="366">
        <v>43.2</v>
      </c>
      <c r="B347" s="234" t="s">
        <v>651</v>
      </c>
      <c r="C347" s="318" t="s">
        <v>73</v>
      </c>
      <c r="D347" s="233"/>
      <c r="E347" s="237"/>
      <c r="F347" s="237"/>
      <c r="G347" s="251">
        <v>10</v>
      </c>
      <c r="H347" s="239"/>
      <c r="I347" s="239"/>
      <c r="J347" s="239"/>
      <c r="K347" s="237"/>
      <c r="L347" s="237"/>
      <c r="M347" s="237"/>
      <c r="N347" s="237"/>
      <c r="O347" s="240" t="s">
        <v>652</v>
      </c>
      <c r="P347" s="239"/>
      <c r="Q347" s="239"/>
      <c r="R347" s="239"/>
      <c r="S347" s="239"/>
      <c r="T347" s="242">
        <f t="shared" si="50"/>
        <v>0</v>
      </c>
      <c r="U347" s="239"/>
      <c r="V347" s="239"/>
      <c r="W347" s="239"/>
      <c r="X347" s="245"/>
      <c r="Y347" s="245">
        <v>10</v>
      </c>
      <c r="Z347" s="245"/>
      <c r="AA347" s="245"/>
      <c r="AB347" s="245"/>
      <c r="AC347" s="239"/>
      <c r="AD347" s="239"/>
      <c r="AE347" s="239"/>
      <c r="AF347" s="239"/>
      <c r="AG347" s="239"/>
      <c r="AH347" s="239"/>
      <c r="AI347" s="239"/>
      <c r="AJ347" s="245"/>
      <c r="AK347" s="245"/>
      <c r="AL347" s="245"/>
      <c r="AM347" s="245"/>
      <c r="AN347" s="242">
        <f t="shared" si="51"/>
        <v>0</v>
      </c>
      <c r="AO347" s="245"/>
      <c r="AP347" s="245"/>
      <c r="AQ347" s="245"/>
      <c r="AR347" s="245"/>
      <c r="AS347" s="245">
        <v>10</v>
      </c>
      <c r="AT347" s="245"/>
      <c r="AU347" s="245"/>
      <c r="AV347" s="245"/>
      <c r="AW347" s="239"/>
      <c r="AX347" s="76"/>
      <c r="AY347" s="9" t="s">
        <v>71</v>
      </c>
    </row>
    <row r="348" spans="1:51" s="248" customFormat="1" ht="180" outlineLevel="2" x14ac:dyDescent="0.25">
      <c r="A348" s="318">
        <v>43.3</v>
      </c>
      <c r="B348" s="234" t="s">
        <v>523</v>
      </c>
      <c r="C348" s="318" t="s">
        <v>73</v>
      </c>
      <c r="D348" s="233"/>
      <c r="E348" s="237"/>
      <c r="F348" s="237"/>
      <c r="G348" s="251">
        <v>10</v>
      </c>
      <c r="H348" s="239"/>
      <c r="I348" s="239"/>
      <c r="J348" s="239"/>
      <c r="K348" s="237"/>
      <c r="L348" s="237"/>
      <c r="M348" s="237"/>
      <c r="N348" s="237"/>
      <c r="O348" s="240" t="s">
        <v>653</v>
      </c>
      <c r="P348" s="239"/>
      <c r="Q348" s="239"/>
      <c r="R348" s="239"/>
      <c r="S348" s="239"/>
      <c r="T348" s="242">
        <f t="shared" si="50"/>
        <v>0</v>
      </c>
      <c r="U348" s="239"/>
      <c r="V348" s="239"/>
      <c r="W348" s="239"/>
      <c r="X348" s="245">
        <v>10</v>
      </c>
      <c r="Y348" s="245"/>
      <c r="Z348" s="245"/>
      <c r="AA348" s="245"/>
      <c r="AB348" s="245"/>
      <c r="AC348" s="239"/>
      <c r="AD348" s="239"/>
      <c r="AE348" s="239"/>
      <c r="AF348" s="239"/>
      <c r="AG348" s="239"/>
      <c r="AH348" s="239"/>
      <c r="AI348" s="239"/>
      <c r="AJ348" s="245"/>
      <c r="AK348" s="245"/>
      <c r="AL348" s="245"/>
      <c r="AM348" s="245"/>
      <c r="AN348" s="242">
        <f t="shared" si="51"/>
        <v>0</v>
      </c>
      <c r="AO348" s="245"/>
      <c r="AP348" s="245"/>
      <c r="AQ348" s="245"/>
      <c r="AR348" s="245">
        <v>10</v>
      </c>
      <c r="AS348" s="245"/>
      <c r="AT348" s="245"/>
      <c r="AU348" s="245"/>
      <c r="AV348" s="245"/>
      <c r="AW348" s="239"/>
      <c r="AX348" s="76"/>
      <c r="AY348" s="9" t="s">
        <v>71</v>
      </c>
    </row>
    <row r="349" spans="1:51" s="248" customFormat="1" ht="63" outlineLevel="2" x14ac:dyDescent="0.25">
      <c r="A349" s="318">
        <v>44</v>
      </c>
      <c r="B349" s="370" t="s">
        <v>524</v>
      </c>
      <c r="C349" s="312" t="s">
        <v>53</v>
      </c>
      <c r="D349" s="233"/>
      <c r="E349" s="237"/>
      <c r="F349" s="237"/>
      <c r="G349" s="312">
        <v>74</v>
      </c>
      <c r="H349" s="239"/>
      <c r="I349" s="239"/>
      <c r="J349" s="239"/>
      <c r="K349" s="237"/>
      <c r="L349" s="237"/>
      <c r="M349" s="237"/>
      <c r="N349" s="237"/>
      <c r="O349" s="240"/>
      <c r="P349" s="239"/>
      <c r="Q349" s="239"/>
      <c r="R349" s="239"/>
      <c r="S349" s="239"/>
      <c r="T349" s="242">
        <f t="shared" si="50"/>
        <v>0</v>
      </c>
      <c r="U349" s="239"/>
      <c r="V349" s="239"/>
      <c r="W349" s="239"/>
      <c r="X349" s="245"/>
      <c r="Y349" s="245"/>
      <c r="Z349" s="245"/>
      <c r="AA349" s="245"/>
      <c r="AB349" s="245"/>
      <c r="AC349" s="239"/>
      <c r="AD349" s="239"/>
      <c r="AE349" s="239"/>
      <c r="AF349" s="239"/>
      <c r="AG349" s="239"/>
      <c r="AH349" s="239"/>
      <c r="AI349" s="239"/>
      <c r="AJ349" s="245"/>
      <c r="AK349" s="245"/>
      <c r="AL349" s="245"/>
      <c r="AM349" s="245"/>
      <c r="AN349" s="242">
        <f t="shared" si="51"/>
        <v>0</v>
      </c>
      <c r="AO349" s="245"/>
      <c r="AP349" s="245"/>
      <c r="AQ349" s="245"/>
      <c r="AR349" s="245"/>
      <c r="AS349" s="245"/>
      <c r="AT349" s="245"/>
      <c r="AU349" s="245"/>
      <c r="AV349" s="245"/>
      <c r="AW349" s="239"/>
      <c r="AX349" s="10" t="s">
        <v>348</v>
      </c>
      <c r="AY349" s="9"/>
    </row>
    <row r="350" spans="1:51" s="248" customFormat="1" ht="59.25" customHeight="1" outlineLevel="2" x14ac:dyDescent="0.25">
      <c r="A350" s="318">
        <v>44.1</v>
      </c>
      <c r="B350" s="234" t="s">
        <v>525</v>
      </c>
      <c r="C350" s="318" t="s">
        <v>73</v>
      </c>
      <c r="D350" s="233"/>
      <c r="E350" s="237"/>
      <c r="F350" s="237"/>
      <c r="G350" s="251">
        <v>3</v>
      </c>
      <c r="H350" s="239"/>
      <c r="I350" s="239"/>
      <c r="J350" s="239"/>
      <c r="K350" s="237"/>
      <c r="L350" s="237"/>
      <c r="M350" s="237"/>
      <c r="N350" s="237"/>
      <c r="O350" s="240" t="s">
        <v>642</v>
      </c>
      <c r="P350" s="239"/>
      <c r="Q350" s="239"/>
      <c r="R350" s="239"/>
      <c r="S350" s="239"/>
      <c r="T350" s="242">
        <f t="shared" si="50"/>
        <v>0</v>
      </c>
      <c r="U350" s="239"/>
      <c r="V350" s="239"/>
      <c r="W350" s="239"/>
      <c r="X350" s="245">
        <v>3</v>
      </c>
      <c r="Y350" s="245"/>
      <c r="Z350" s="245"/>
      <c r="AA350" s="245"/>
      <c r="AB350" s="245"/>
      <c r="AC350" s="239"/>
      <c r="AD350" s="239"/>
      <c r="AE350" s="239"/>
      <c r="AF350" s="239"/>
      <c r="AG350" s="239"/>
      <c r="AH350" s="239"/>
      <c r="AI350" s="239"/>
      <c r="AJ350" s="245"/>
      <c r="AK350" s="245"/>
      <c r="AL350" s="245"/>
      <c r="AM350" s="245"/>
      <c r="AN350" s="242">
        <f t="shared" si="51"/>
        <v>0</v>
      </c>
      <c r="AO350" s="245"/>
      <c r="AP350" s="245"/>
      <c r="AQ350" s="245"/>
      <c r="AR350" s="245">
        <v>3</v>
      </c>
      <c r="AS350" s="245"/>
      <c r="AT350" s="245"/>
      <c r="AU350" s="245"/>
      <c r="AV350" s="245"/>
      <c r="AW350" s="239"/>
      <c r="AX350" s="76"/>
      <c r="AY350" s="9" t="s">
        <v>71</v>
      </c>
    </row>
    <row r="351" spans="1:51" s="248" customFormat="1" ht="90" outlineLevel="2" x14ac:dyDescent="0.25">
      <c r="A351" s="318">
        <v>44.2</v>
      </c>
      <c r="B351" s="234" t="s">
        <v>526</v>
      </c>
      <c r="C351" s="318" t="s">
        <v>73</v>
      </c>
      <c r="D351" s="233"/>
      <c r="E351" s="237"/>
      <c r="F351" s="237"/>
      <c r="G351" s="251">
        <v>6</v>
      </c>
      <c r="H351" s="239"/>
      <c r="I351" s="239"/>
      <c r="J351" s="239"/>
      <c r="K351" s="237"/>
      <c r="L351" s="237"/>
      <c r="M351" s="237"/>
      <c r="N351" s="237"/>
      <c r="O351" s="240" t="s">
        <v>643</v>
      </c>
      <c r="P351" s="239"/>
      <c r="Q351" s="239"/>
      <c r="R351" s="239"/>
      <c r="S351" s="239"/>
      <c r="T351" s="242">
        <f t="shared" si="50"/>
        <v>0</v>
      </c>
      <c r="U351" s="239"/>
      <c r="V351" s="239"/>
      <c r="W351" s="239"/>
      <c r="X351" s="245"/>
      <c r="Y351" s="245">
        <v>6</v>
      </c>
      <c r="Z351" s="245"/>
      <c r="AA351" s="245"/>
      <c r="AB351" s="245"/>
      <c r="AC351" s="239"/>
      <c r="AD351" s="239"/>
      <c r="AE351" s="239"/>
      <c r="AF351" s="239"/>
      <c r="AG351" s="239"/>
      <c r="AH351" s="239"/>
      <c r="AI351" s="239"/>
      <c r="AJ351" s="245"/>
      <c r="AK351" s="245"/>
      <c r="AL351" s="245"/>
      <c r="AM351" s="245"/>
      <c r="AN351" s="242">
        <f t="shared" si="51"/>
        <v>0</v>
      </c>
      <c r="AO351" s="245"/>
      <c r="AP351" s="245"/>
      <c r="AQ351" s="245"/>
      <c r="AR351" s="245"/>
      <c r="AS351" s="245">
        <v>6</v>
      </c>
      <c r="AT351" s="245"/>
      <c r="AU351" s="245"/>
      <c r="AV351" s="245"/>
      <c r="AW351" s="239"/>
      <c r="AX351" s="76"/>
      <c r="AY351" s="9" t="s">
        <v>71</v>
      </c>
    </row>
    <row r="352" spans="1:51" s="248" customFormat="1" ht="49.5" customHeight="1" outlineLevel="2" x14ac:dyDescent="0.25">
      <c r="A352" s="318">
        <v>44.3</v>
      </c>
      <c r="B352" s="234" t="s">
        <v>527</v>
      </c>
      <c r="C352" s="318" t="s">
        <v>73</v>
      </c>
      <c r="D352" s="233"/>
      <c r="E352" s="237"/>
      <c r="F352" s="237"/>
      <c r="G352" s="251">
        <v>3</v>
      </c>
      <c r="H352" s="239"/>
      <c r="I352" s="239"/>
      <c r="J352" s="239"/>
      <c r="K352" s="237"/>
      <c r="L352" s="237"/>
      <c r="M352" s="237"/>
      <c r="N352" s="237"/>
      <c r="O352" s="240" t="s">
        <v>644</v>
      </c>
      <c r="P352" s="239"/>
      <c r="Q352" s="239"/>
      <c r="R352" s="239"/>
      <c r="S352" s="239"/>
      <c r="T352" s="242">
        <f t="shared" si="50"/>
        <v>0</v>
      </c>
      <c r="U352" s="239"/>
      <c r="V352" s="239"/>
      <c r="W352" s="239"/>
      <c r="X352" s="245">
        <v>3</v>
      </c>
      <c r="Y352" s="245"/>
      <c r="Z352" s="245"/>
      <c r="AA352" s="245"/>
      <c r="AB352" s="245"/>
      <c r="AC352" s="239"/>
      <c r="AD352" s="239"/>
      <c r="AE352" s="239"/>
      <c r="AF352" s="239"/>
      <c r="AG352" s="239"/>
      <c r="AH352" s="239"/>
      <c r="AI352" s="239"/>
      <c r="AJ352" s="245"/>
      <c r="AK352" s="245"/>
      <c r="AL352" s="245"/>
      <c r="AM352" s="245"/>
      <c r="AN352" s="242">
        <f t="shared" si="51"/>
        <v>0</v>
      </c>
      <c r="AO352" s="245"/>
      <c r="AP352" s="245"/>
      <c r="AQ352" s="245"/>
      <c r="AR352" s="245">
        <v>3</v>
      </c>
      <c r="AS352" s="245"/>
      <c r="AT352" s="245"/>
      <c r="AU352" s="245"/>
      <c r="AV352" s="245"/>
      <c r="AW352" s="239"/>
      <c r="AX352" s="76"/>
      <c r="AY352" s="9" t="s">
        <v>71</v>
      </c>
    </row>
    <row r="353" spans="1:51" s="248" customFormat="1" ht="58.5" customHeight="1" outlineLevel="2" x14ac:dyDescent="0.25">
      <c r="A353" s="366">
        <v>44.4</v>
      </c>
      <c r="B353" s="234" t="s">
        <v>528</v>
      </c>
      <c r="C353" s="318" t="s">
        <v>73</v>
      </c>
      <c r="D353" s="233"/>
      <c r="E353" s="237"/>
      <c r="F353" s="237"/>
      <c r="G353" s="251">
        <v>25</v>
      </c>
      <c r="H353" s="239"/>
      <c r="I353" s="239"/>
      <c r="J353" s="239"/>
      <c r="K353" s="237"/>
      <c r="L353" s="237"/>
      <c r="M353" s="237"/>
      <c r="N353" s="237"/>
      <c r="O353" s="240" t="s">
        <v>645</v>
      </c>
      <c r="P353" s="239"/>
      <c r="Q353" s="239"/>
      <c r="R353" s="239"/>
      <c r="S353" s="239"/>
      <c r="T353" s="242">
        <f t="shared" si="50"/>
        <v>0</v>
      </c>
      <c r="U353" s="239"/>
      <c r="V353" s="239"/>
      <c r="W353" s="239"/>
      <c r="X353" s="245"/>
      <c r="Y353" s="245">
        <v>25</v>
      </c>
      <c r="Z353" s="245"/>
      <c r="AA353" s="245"/>
      <c r="AB353" s="245"/>
      <c r="AC353" s="239"/>
      <c r="AD353" s="239"/>
      <c r="AE353" s="239"/>
      <c r="AF353" s="239"/>
      <c r="AG353" s="239"/>
      <c r="AH353" s="239"/>
      <c r="AI353" s="239"/>
      <c r="AJ353" s="245"/>
      <c r="AK353" s="245"/>
      <c r="AL353" s="245"/>
      <c r="AM353" s="245"/>
      <c r="AN353" s="242">
        <f t="shared" si="51"/>
        <v>0</v>
      </c>
      <c r="AO353" s="245"/>
      <c r="AP353" s="245"/>
      <c r="AQ353" s="245"/>
      <c r="AR353" s="245"/>
      <c r="AS353" s="245">
        <v>25</v>
      </c>
      <c r="AT353" s="245"/>
      <c r="AU353" s="245"/>
      <c r="AV353" s="245"/>
      <c r="AW353" s="239"/>
      <c r="AX353" s="76"/>
      <c r="AY353" s="9" t="s">
        <v>71</v>
      </c>
    </row>
    <row r="354" spans="1:51" s="248" customFormat="1" ht="60" customHeight="1" outlineLevel="2" x14ac:dyDescent="0.25">
      <c r="A354" s="366">
        <v>44.5</v>
      </c>
      <c r="B354" s="234" t="s">
        <v>529</v>
      </c>
      <c r="C354" s="318" t="s">
        <v>73</v>
      </c>
      <c r="D354" s="233"/>
      <c r="E354" s="237"/>
      <c r="F354" s="237"/>
      <c r="G354" s="251">
        <v>7</v>
      </c>
      <c r="H354" s="239"/>
      <c r="I354" s="239"/>
      <c r="J354" s="239"/>
      <c r="K354" s="237"/>
      <c r="L354" s="237"/>
      <c r="M354" s="237"/>
      <c r="N354" s="237"/>
      <c r="O354" s="240" t="s">
        <v>646</v>
      </c>
      <c r="P354" s="239"/>
      <c r="Q354" s="239"/>
      <c r="R354" s="239"/>
      <c r="S354" s="239"/>
      <c r="T354" s="242">
        <f t="shared" si="50"/>
        <v>0</v>
      </c>
      <c r="U354" s="239"/>
      <c r="V354" s="239"/>
      <c r="W354" s="239"/>
      <c r="X354" s="245"/>
      <c r="Y354" s="245">
        <v>7</v>
      </c>
      <c r="Z354" s="245"/>
      <c r="AA354" s="245"/>
      <c r="AB354" s="245"/>
      <c r="AC354" s="239"/>
      <c r="AD354" s="239"/>
      <c r="AE354" s="239"/>
      <c r="AF354" s="239"/>
      <c r="AG354" s="239"/>
      <c r="AH354" s="239"/>
      <c r="AI354" s="239"/>
      <c r="AJ354" s="245"/>
      <c r="AK354" s="245"/>
      <c r="AL354" s="245"/>
      <c r="AM354" s="245"/>
      <c r="AN354" s="242">
        <f t="shared" si="51"/>
        <v>0</v>
      </c>
      <c r="AO354" s="245"/>
      <c r="AP354" s="245"/>
      <c r="AQ354" s="245"/>
      <c r="AR354" s="245"/>
      <c r="AS354" s="245">
        <v>7</v>
      </c>
      <c r="AT354" s="245"/>
      <c r="AU354" s="245"/>
      <c r="AV354" s="245"/>
      <c r="AW354" s="239"/>
      <c r="AX354" s="76"/>
      <c r="AY354" s="9" t="s">
        <v>71</v>
      </c>
    </row>
    <row r="355" spans="1:51" s="248" customFormat="1" ht="51.75" customHeight="1" outlineLevel="2" x14ac:dyDescent="0.25">
      <c r="A355" s="318">
        <v>44.6</v>
      </c>
      <c r="B355" s="234" t="s">
        <v>530</v>
      </c>
      <c r="C355" s="318" t="s">
        <v>73</v>
      </c>
      <c r="D355" s="233"/>
      <c r="E355" s="237"/>
      <c r="F355" s="237"/>
      <c r="G355" s="251">
        <v>10</v>
      </c>
      <c r="H355" s="239"/>
      <c r="I355" s="239"/>
      <c r="J355" s="239"/>
      <c r="K355" s="237"/>
      <c r="L355" s="237"/>
      <c r="M355" s="237"/>
      <c r="N355" s="237"/>
      <c r="O355" s="240" t="s">
        <v>647</v>
      </c>
      <c r="P355" s="239"/>
      <c r="Q355" s="239"/>
      <c r="R355" s="239"/>
      <c r="S355" s="239"/>
      <c r="T355" s="242">
        <f t="shared" si="50"/>
        <v>0</v>
      </c>
      <c r="U355" s="239"/>
      <c r="V355" s="239"/>
      <c r="W355" s="239"/>
      <c r="X355" s="245"/>
      <c r="Y355" s="245">
        <v>10</v>
      </c>
      <c r="Z355" s="245"/>
      <c r="AA355" s="245"/>
      <c r="AB355" s="245"/>
      <c r="AC355" s="239"/>
      <c r="AD355" s="239"/>
      <c r="AE355" s="239"/>
      <c r="AF355" s="239"/>
      <c r="AG355" s="239"/>
      <c r="AH355" s="239"/>
      <c r="AI355" s="239"/>
      <c r="AJ355" s="245"/>
      <c r="AK355" s="245"/>
      <c r="AL355" s="245"/>
      <c r="AM355" s="245"/>
      <c r="AN355" s="242">
        <f t="shared" si="51"/>
        <v>0</v>
      </c>
      <c r="AO355" s="245"/>
      <c r="AP355" s="245"/>
      <c r="AQ355" s="245"/>
      <c r="AR355" s="245"/>
      <c r="AS355" s="245">
        <v>10</v>
      </c>
      <c r="AT355" s="245"/>
      <c r="AU355" s="245"/>
      <c r="AV355" s="245"/>
      <c r="AW355" s="239"/>
      <c r="AX355" s="76"/>
      <c r="AY355" s="9" t="s">
        <v>71</v>
      </c>
    </row>
    <row r="356" spans="1:51" s="248" customFormat="1" ht="94.5" customHeight="1" outlineLevel="2" x14ac:dyDescent="0.25">
      <c r="A356" s="318">
        <v>44.7</v>
      </c>
      <c r="B356" s="234" t="s">
        <v>531</v>
      </c>
      <c r="C356" s="318" t="s">
        <v>73</v>
      </c>
      <c r="D356" s="233"/>
      <c r="E356" s="237"/>
      <c r="F356" s="237"/>
      <c r="G356" s="251">
        <v>10</v>
      </c>
      <c r="H356" s="239"/>
      <c r="I356" s="239"/>
      <c r="J356" s="239"/>
      <c r="K356" s="237"/>
      <c r="L356" s="237"/>
      <c r="M356" s="237"/>
      <c r="N356" s="237"/>
      <c r="O356" s="240" t="s">
        <v>648</v>
      </c>
      <c r="P356" s="239"/>
      <c r="Q356" s="239"/>
      <c r="R356" s="239"/>
      <c r="S356" s="239"/>
      <c r="T356" s="242">
        <f t="shared" si="50"/>
        <v>0</v>
      </c>
      <c r="U356" s="239"/>
      <c r="V356" s="239"/>
      <c r="W356" s="239"/>
      <c r="X356" s="245"/>
      <c r="Y356" s="245">
        <v>10</v>
      </c>
      <c r="Z356" s="245"/>
      <c r="AA356" s="245"/>
      <c r="AB356" s="245"/>
      <c r="AC356" s="239"/>
      <c r="AD356" s="239"/>
      <c r="AE356" s="239"/>
      <c r="AF356" s="239"/>
      <c r="AG356" s="239"/>
      <c r="AH356" s="239"/>
      <c r="AI356" s="239"/>
      <c r="AJ356" s="245"/>
      <c r="AK356" s="245"/>
      <c r="AL356" s="245"/>
      <c r="AM356" s="245"/>
      <c r="AN356" s="242">
        <f t="shared" si="51"/>
        <v>0</v>
      </c>
      <c r="AO356" s="245"/>
      <c r="AP356" s="245"/>
      <c r="AQ356" s="245"/>
      <c r="AR356" s="245"/>
      <c r="AS356" s="245">
        <v>10</v>
      </c>
      <c r="AT356" s="245"/>
      <c r="AU356" s="245"/>
      <c r="AV356" s="245"/>
      <c r="AW356" s="239"/>
      <c r="AX356" s="76"/>
      <c r="AY356" s="9" t="s">
        <v>71</v>
      </c>
    </row>
    <row r="357" spans="1:51" s="248" customFormat="1" ht="180" outlineLevel="2" x14ac:dyDescent="0.25">
      <c r="A357" s="318">
        <v>44.8</v>
      </c>
      <c r="B357" s="234" t="s">
        <v>532</v>
      </c>
      <c r="C357" s="318" t="s">
        <v>73</v>
      </c>
      <c r="D357" s="233"/>
      <c r="E357" s="237"/>
      <c r="F357" s="237"/>
      <c r="G357" s="251">
        <v>10</v>
      </c>
      <c r="H357" s="239"/>
      <c r="I357" s="239"/>
      <c r="J357" s="239"/>
      <c r="K357" s="237"/>
      <c r="L357" s="237"/>
      <c r="M357" s="237"/>
      <c r="N357" s="237"/>
      <c r="O357" s="240" t="s">
        <v>649</v>
      </c>
      <c r="P357" s="239"/>
      <c r="Q357" s="239"/>
      <c r="R357" s="239"/>
      <c r="S357" s="239"/>
      <c r="T357" s="242">
        <f t="shared" si="50"/>
        <v>0</v>
      </c>
      <c r="U357" s="239"/>
      <c r="V357" s="239"/>
      <c r="W357" s="239"/>
      <c r="X357" s="245"/>
      <c r="Y357" s="245">
        <v>10</v>
      </c>
      <c r="Z357" s="245"/>
      <c r="AA357" s="245"/>
      <c r="AB357" s="245"/>
      <c r="AC357" s="239"/>
      <c r="AD357" s="239"/>
      <c r="AE357" s="239"/>
      <c r="AF357" s="239"/>
      <c r="AG357" s="239"/>
      <c r="AH357" s="239"/>
      <c r="AI357" s="239"/>
      <c r="AJ357" s="245"/>
      <c r="AK357" s="245"/>
      <c r="AL357" s="245"/>
      <c r="AM357" s="245"/>
      <c r="AN357" s="242">
        <f t="shared" si="51"/>
        <v>0</v>
      </c>
      <c r="AO357" s="245"/>
      <c r="AP357" s="245"/>
      <c r="AQ357" s="245"/>
      <c r="AR357" s="245"/>
      <c r="AS357" s="245">
        <v>10</v>
      </c>
      <c r="AT357" s="245"/>
      <c r="AU357" s="245"/>
      <c r="AV357" s="245"/>
      <c r="AW357" s="239"/>
      <c r="AX357" s="76"/>
      <c r="AY357" s="9" t="s">
        <v>71</v>
      </c>
    </row>
    <row r="358" spans="1:51" s="248" customFormat="1" ht="63" outlineLevel="2" x14ac:dyDescent="0.25">
      <c r="A358" s="312">
        <v>45</v>
      </c>
      <c r="B358" s="370" t="s">
        <v>533</v>
      </c>
      <c r="C358" s="312" t="s">
        <v>53</v>
      </c>
      <c r="D358" s="233"/>
      <c r="E358" s="237"/>
      <c r="F358" s="237"/>
      <c r="G358" s="312">
        <v>75</v>
      </c>
      <c r="H358" s="239"/>
      <c r="I358" s="239"/>
      <c r="J358" s="239"/>
      <c r="K358" s="237"/>
      <c r="L358" s="237"/>
      <c r="M358" s="237"/>
      <c r="N358" s="237"/>
      <c r="O358" s="240"/>
      <c r="P358" s="239"/>
      <c r="Q358" s="239"/>
      <c r="R358" s="239"/>
      <c r="S358" s="239"/>
      <c r="T358" s="242">
        <f t="shared" si="50"/>
        <v>0</v>
      </c>
      <c r="U358" s="239"/>
      <c r="V358" s="239"/>
      <c r="W358" s="239"/>
      <c r="X358" s="245"/>
      <c r="Y358" s="245"/>
      <c r="Z358" s="245"/>
      <c r="AA358" s="245"/>
      <c r="AB358" s="245"/>
      <c r="AC358" s="239"/>
      <c r="AD358" s="239"/>
      <c r="AE358" s="239"/>
      <c r="AF358" s="239"/>
      <c r="AG358" s="239"/>
      <c r="AH358" s="239"/>
      <c r="AI358" s="239"/>
      <c r="AJ358" s="245"/>
      <c r="AK358" s="245"/>
      <c r="AL358" s="245"/>
      <c r="AM358" s="245"/>
      <c r="AN358" s="242">
        <f t="shared" si="51"/>
        <v>0</v>
      </c>
      <c r="AO358" s="245"/>
      <c r="AP358" s="245"/>
      <c r="AQ358" s="245"/>
      <c r="AR358" s="245"/>
      <c r="AS358" s="245"/>
      <c r="AT358" s="245"/>
      <c r="AU358" s="245"/>
      <c r="AV358" s="245"/>
      <c r="AW358" s="239"/>
      <c r="AX358" s="10" t="s">
        <v>348</v>
      </c>
      <c r="AY358" s="9"/>
    </row>
    <row r="359" spans="1:51" s="248" customFormat="1" ht="90.75" customHeight="1" outlineLevel="2" x14ac:dyDescent="0.25">
      <c r="A359" s="318">
        <v>45.1</v>
      </c>
      <c r="B359" s="234" t="s">
        <v>534</v>
      </c>
      <c r="C359" s="318" t="s">
        <v>73</v>
      </c>
      <c r="D359" s="233"/>
      <c r="E359" s="237"/>
      <c r="F359" s="237"/>
      <c r="G359" s="251">
        <v>30</v>
      </c>
      <c r="H359" s="239"/>
      <c r="I359" s="239"/>
      <c r="J359" s="239"/>
      <c r="K359" s="237"/>
      <c r="L359" s="237"/>
      <c r="M359" s="237"/>
      <c r="N359" s="237"/>
      <c r="O359" s="240" t="s">
        <v>654</v>
      </c>
      <c r="P359" s="239"/>
      <c r="Q359" s="239"/>
      <c r="R359" s="239"/>
      <c r="S359" s="239"/>
      <c r="T359" s="242">
        <f t="shared" si="50"/>
        <v>0</v>
      </c>
      <c r="U359" s="239"/>
      <c r="V359" s="239"/>
      <c r="W359" s="239"/>
      <c r="X359" s="245">
        <v>30</v>
      </c>
      <c r="Y359" s="245"/>
      <c r="Z359" s="245"/>
      <c r="AA359" s="245"/>
      <c r="AB359" s="245"/>
      <c r="AC359" s="239"/>
      <c r="AD359" s="239"/>
      <c r="AE359" s="239"/>
      <c r="AF359" s="239"/>
      <c r="AG359" s="239"/>
      <c r="AH359" s="239"/>
      <c r="AI359" s="239"/>
      <c r="AJ359" s="245"/>
      <c r="AK359" s="245"/>
      <c r="AL359" s="245"/>
      <c r="AM359" s="245"/>
      <c r="AN359" s="242">
        <f t="shared" si="51"/>
        <v>0</v>
      </c>
      <c r="AO359" s="245"/>
      <c r="AP359" s="245"/>
      <c r="AQ359" s="245"/>
      <c r="AR359" s="245">
        <v>30</v>
      </c>
      <c r="AS359" s="245"/>
      <c r="AT359" s="245"/>
      <c r="AU359" s="245"/>
      <c r="AV359" s="245"/>
      <c r="AW359" s="239"/>
      <c r="AX359" s="76"/>
      <c r="AY359" s="9" t="s">
        <v>71</v>
      </c>
    </row>
    <row r="360" spans="1:51" s="248" customFormat="1" ht="130.5" customHeight="1" outlineLevel="2" x14ac:dyDescent="0.25">
      <c r="A360" s="366">
        <v>45.2</v>
      </c>
      <c r="B360" s="234" t="s">
        <v>655</v>
      </c>
      <c r="C360" s="318" t="s">
        <v>73</v>
      </c>
      <c r="D360" s="233"/>
      <c r="E360" s="237"/>
      <c r="F360" s="237"/>
      <c r="G360" s="251">
        <v>15</v>
      </c>
      <c r="H360" s="239"/>
      <c r="I360" s="239"/>
      <c r="J360" s="239"/>
      <c r="K360" s="237"/>
      <c r="L360" s="237"/>
      <c r="M360" s="237"/>
      <c r="N360" s="237"/>
      <c r="O360" s="240" t="s">
        <v>656</v>
      </c>
      <c r="P360" s="239"/>
      <c r="Q360" s="239"/>
      <c r="R360" s="239"/>
      <c r="S360" s="239"/>
      <c r="T360" s="242">
        <f t="shared" si="50"/>
        <v>0</v>
      </c>
      <c r="U360" s="239"/>
      <c r="V360" s="239"/>
      <c r="W360" s="239"/>
      <c r="X360" s="245"/>
      <c r="Y360" s="245">
        <v>15</v>
      </c>
      <c r="Z360" s="245"/>
      <c r="AA360" s="245"/>
      <c r="AB360" s="245"/>
      <c r="AC360" s="239"/>
      <c r="AD360" s="239"/>
      <c r="AE360" s="239"/>
      <c r="AF360" s="239"/>
      <c r="AG360" s="239"/>
      <c r="AH360" s="239"/>
      <c r="AI360" s="239"/>
      <c r="AJ360" s="245"/>
      <c r="AK360" s="245"/>
      <c r="AL360" s="245"/>
      <c r="AM360" s="245"/>
      <c r="AN360" s="242">
        <f t="shared" si="51"/>
        <v>0</v>
      </c>
      <c r="AO360" s="245"/>
      <c r="AP360" s="245"/>
      <c r="AQ360" s="245"/>
      <c r="AR360" s="245"/>
      <c r="AS360" s="245">
        <v>15</v>
      </c>
      <c r="AT360" s="245"/>
      <c r="AU360" s="245"/>
      <c r="AV360" s="245"/>
      <c r="AW360" s="239"/>
      <c r="AX360" s="76"/>
      <c r="AY360" s="9" t="s">
        <v>71</v>
      </c>
    </row>
    <row r="361" spans="1:51" s="248" customFormat="1" ht="180" outlineLevel="2" x14ac:dyDescent="0.25">
      <c r="A361" s="366">
        <v>45.3</v>
      </c>
      <c r="B361" s="234" t="s">
        <v>535</v>
      </c>
      <c r="C361" s="318" t="s">
        <v>73</v>
      </c>
      <c r="D361" s="233"/>
      <c r="E361" s="237"/>
      <c r="F361" s="237"/>
      <c r="G361" s="245">
        <v>20</v>
      </c>
      <c r="H361" s="239"/>
      <c r="I361" s="239"/>
      <c r="J361" s="239"/>
      <c r="K361" s="237"/>
      <c r="L361" s="237"/>
      <c r="M361" s="237"/>
      <c r="N361" s="237"/>
      <c r="O361" s="240" t="s">
        <v>657</v>
      </c>
      <c r="P361" s="239"/>
      <c r="Q361" s="239"/>
      <c r="R361" s="239"/>
      <c r="S361" s="239"/>
      <c r="T361" s="242">
        <f t="shared" si="50"/>
        <v>0</v>
      </c>
      <c r="U361" s="239"/>
      <c r="V361" s="239"/>
      <c r="W361" s="239"/>
      <c r="X361" s="245">
        <v>20</v>
      </c>
      <c r="Y361" s="245"/>
      <c r="Z361" s="245"/>
      <c r="AA361" s="245"/>
      <c r="AB361" s="245"/>
      <c r="AC361" s="239"/>
      <c r="AD361" s="239"/>
      <c r="AE361" s="239"/>
      <c r="AF361" s="239"/>
      <c r="AG361" s="239"/>
      <c r="AH361" s="239"/>
      <c r="AI361" s="239"/>
      <c r="AJ361" s="245"/>
      <c r="AK361" s="245"/>
      <c r="AL361" s="245"/>
      <c r="AM361" s="245"/>
      <c r="AN361" s="242">
        <f t="shared" si="51"/>
        <v>0</v>
      </c>
      <c r="AO361" s="245"/>
      <c r="AP361" s="245"/>
      <c r="AQ361" s="245"/>
      <c r="AR361" s="245">
        <v>20</v>
      </c>
      <c r="AS361" s="245"/>
      <c r="AT361" s="245"/>
      <c r="AU361" s="245"/>
      <c r="AV361" s="245"/>
      <c r="AW361" s="239"/>
      <c r="AX361" s="76"/>
      <c r="AY361" s="9" t="s">
        <v>71</v>
      </c>
    </row>
    <row r="362" spans="1:51" s="248" customFormat="1" ht="120" outlineLevel="2" x14ac:dyDescent="0.25">
      <c r="A362" s="318">
        <v>45.4</v>
      </c>
      <c r="B362" s="234" t="s">
        <v>536</v>
      </c>
      <c r="C362" s="318" t="s">
        <v>73</v>
      </c>
      <c r="D362" s="233"/>
      <c r="E362" s="237"/>
      <c r="F362" s="237"/>
      <c r="G362" s="251">
        <v>10</v>
      </c>
      <c r="H362" s="239"/>
      <c r="I362" s="239"/>
      <c r="J362" s="239"/>
      <c r="K362" s="237"/>
      <c r="L362" s="237"/>
      <c r="M362" s="237"/>
      <c r="N362" s="237"/>
      <c r="O362" s="240" t="s">
        <v>658</v>
      </c>
      <c r="P362" s="239"/>
      <c r="Q362" s="239"/>
      <c r="R362" s="239"/>
      <c r="S362" s="239"/>
      <c r="T362" s="242">
        <f t="shared" si="50"/>
        <v>0</v>
      </c>
      <c r="U362" s="239"/>
      <c r="V362" s="239"/>
      <c r="W362" s="239"/>
      <c r="X362" s="245"/>
      <c r="Y362" s="245">
        <v>10</v>
      </c>
      <c r="Z362" s="245"/>
      <c r="AA362" s="245"/>
      <c r="AB362" s="245"/>
      <c r="AC362" s="239"/>
      <c r="AD362" s="239"/>
      <c r="AE362" s="239"/>
      <c r="AF362" s="239"/>
      <c r="AG362" s="239"/>
      <c r="AH362" s="239"/>
      <c r="AI362" s="239"/>
      <c r="AJ362" s="245"/>
      <c r="AK362" s="245"/>
      <c r="AL362" s="245"/>
      <c r="AM362" s="245"/>
      <c r="AN362" s="242">
        <f t="shared" si="51"/>
        <v>0</v>
      </c>
      <c r="AO362" s="245"/>
      <c r="AP362" s="245"/>
      <c r="AQ362" s="245"/>
      <c r="AR362" s="245"/>
      <c r="AS362" s="245">
        <v>10</v>
      </c>
      <c r="AT362" s="245"/>
      <c r="AU362" s="245"/>
      <c r="AV362" s="245"/>
      <c r="AW362" s="239"/>
      <c r="AX362" s="76"/>
      <c r="AY362" s="9" t="s">
        <v>71</v>
      </c>
    </row>
    <row r="363" spans="1:51" s="248" customFormat="1" ht="94.5" outlineLevel="2" x14ac:dyDescent="0.25">
      <c r="A363" s="312">
        <v>46</v>
      </c>
      <c r="B363" s="312" t="s">
        <v>537</v>
      </c>
      <c r="C363" s="312" t="s">
        <v>53</v>
      </c>
      <c r="D363" s="233"/>
      <c r="E363" s="237"/>
      <c r="F363" s="237"/>
      <c r="G363" s="312">
        <v>61</v>
      </c>
      <c r="H363" s="239"/>
      <c r="I363" s="239"/>
      <c r="J363" s="239"/>
      <c r="K363" s="237"/>
      <c r="L363" s="237"/>
      <c r="M363" s="237"/>
      <c r="N363" s="237"/>
      <c r="O363" s="240"/>
      <c r="P363" s="239"/>
      <c r="Q363" s="239"/>
      <c r="R363" s="239"/>
      <c r="S363" s="239"/>
      <c r="T363" s="242">
        <f t="shared" si="50"/>
        <v>0</v>
      </c>
      <c r="U363" s="239"/>
      <c r="V363" s="239"/>
      <c r="W363" s="239"/>
      <c r="X363" s="245"/>
      <c r="Y363" s="245"/>
      <c r="Z363" s="245"/>
      <c r="AA363" s="245"/>
      <c r="AB363" s="245"/>
      <c r="AC363" s="239"/>
      <c r="AD363" s="239"/>
      <c r="AE363" s="239"/>
      <c r="AF363" s="239"/>
      <c r="AG363" s="239"/>
      <c r="AH363" s="239"/>
      <c r="AI363" s="239"/>
      <c r="AJ363" s="245"/>
      <c r="AK363" s="245"/>
      <c r="AL363" s="245"/>
      <c r="AM363" s="245"/>
      <c r="AN363" s="242">
        <f t="shared" si="51"/>
        <v>0</v>
      </c>
      <c r="AO363" s="245"/>
      <c r="AP363" s="245"/>
      <c r="AQ363" s="245"/>
      <c r="AR363" s="245"/>
      <c r="AS363" s="245"/>
      <c r="AT363" s="245"/>
      <c r="AU363" s="245"/>
      <c r="AV363" s="245"/>
      <c r="AW363" s="239"/>
      <c r="AX363" s="10" t="s">
        <v>348</v>
      </c>
      <c r="AY363" s="9"/>
    </row>
    <row r="364" spans="1:51" s="248" customFormat="1" ht="180" outlineLevel="2" x14ac:dyDescent="0.25">
      <c r="A364" s="318">
        <v>46.1</v>
      </c>
      <c r="B364" s="234" t="s">
        <v>538</v>
      </c>
      <c r="C364" s="318" t="s">
        <v>73</v>
      </c>
      <c r="D364" s="233"/>
      <c r="E364" s="237"/>
      <c r="F364" s="237"/>
      <c r="G364" s="251">
        <v>17</v>
      </c>
      <c r="H364" s="239"/>
      <c r="I364" s="239"/>
      <c r="J364" s="239"/>
      <c r="K364" s="237"/>
      <c r="L364" s="237"/>
      <c r="M364" s="237"/>
      <c r="N364" s="237"/>
      <c r="O364" s="240" t="s">
        <v>659</v>
      </c>
      <c r="P364" s="239"/>
      <c r="Q364" s="239"/>
      <c r="R364" s="239"/>
      <c r="S364" s="239"/>
      <c r="T364" s="242">
        <f t="shared" si="50"/>
        <v>0</v>
      </c>
      <c r="U364" s="239"/>
      <c r="V364" s="239"/>
      <c r="W364" s="239"/>
      <c r="X364" s="245"/>
      <c r="Y364" s="245">
        <v>17</v>
      </c>
      <c r="Z364" s="245"/>
      <c r="AA364" s="245"/>
      <c r="AB364" s="245"/>
      <c r="AC364" s="239"/>
      <c r="AD364" s="239"/>
      <c r="AE364" s="239"/>
      <c r="AF364" s="239"/>
      <c r="AG364" s="239"/>
      <c r="AH364" s="239"/>
      <c r="AI364" s="239"/>
      <c r="AJ364" s="245"/>
      <c r="AK364" s="245"/>
      <c r="AL364" s="245"/>
      <c r="AM364" s="245"/>
      <c r="AN364" s="242">
        <f t="shared" si="51"/>
        <v>0</v>
      </c>
      <c r="AO364" s="245"/>
      <c r="AP364" s="245"/>
      <c r="AQ364" s="245"/>
      <c r="AR364" s="245"/>
      <c r="AS364" s="245">
        <v>17</v>
      </c>
      <c r="AT364" s="245"/>
      <c r="AU364" s="245"/>
      <c r="AV364" s="245"/>
      <c r="AW364" s="239"/>
      <c r="AX364" s="76"/>
      <c r="AY364" s="9" t="s">
        <v>71</v>
      </c>
    </row>
    <row r="365" spans="1:51" s="248" customFormat="1" ht="150" outlineLevel="2" x14ac:dyDescent="0.25">
      <c r="A365" s="318">
        <v>46.2</v>
      </c>
      <c r="B365" s="234" t="s">
        <v>539</v>
      </c>
      <c r="C365" s="318" t="s">
        <v>73</v>
      </c>
      <c r="D365" s="233"/>
      <c r="E365" s="237"/>
      <c r="F365" s="237"/>
      <c r="G365" s="251">
        <v>10</v>
      </c>
      <c r="H365" s="239"/>
      <c r="I365" s="239"/>
      <c r="J365" s="239"/>
      <c r="K365" s="237"/>
      <c r="L365" s="237"/>
      <c r="M365" s="237"/>
      <c r="N365" s="237"/>
      <c r="O365" s="240" t="s">
        <v>660</v>
      </c>
      <c r="P365" s="239"/>
      <c r="Q365" s="239"/>
      <c r="R365" s="239"/>
      <c r="S365" s="239"/>
      <c r="T365" s="242">
        <f t="shared" si="50"/>
        <v>0</v>
      </c>
      <c r="U365" s="239"/>
      <c r="V365" s="239"/>
      <c r="W365" s="239"/>
      <c r="X365" s="245">
        <v>10</v>
      </c>
      <c r="Y365" s="245"/>
      <c r="Z365" s="245"/>
      <c r="AA365" s="245"/>
      <c r="AB365" s="245"/>
      <c r="AC365" s="239"/>
      <c r="AD365" s="239"/>
      <c r="AE365" s="239"/>
      <c r="AF365" s="239"/>
      <c r="AG365" s="239"/>
      <c r="AH365" s="239"/>
      <c r="AI365" s="239"/>
      <c r="AJ365" s="245"/>
      <c r="AK365" s="245"/>
      <c r="AL365" s="245"/>
      <c r="AM365" s="245"/>
      <c r="AN365" s="242">
        <f t="shared" si="51"/>
        <v>0</v>
      </c>
      <c r="AO365" s="245"/>
      <c r="AP365" s="245"/>
      <c r="AQ365" s="245"/>
      <c r="AR365" s="245">
        <v>10</v>
      </c>
      <c r="AS365" s="245"/>
      <c r="AT365" s="245"/>
      <c r="AU365" s="245"/>
      <c r="AV365" s="245"/>
      <c r="AW365" s="239"/>
      <c r="AX365" s="76"/>
      <c r="AY365" s="9" t="s">
        <v>71</v>
      </c>
    </row>
    <row r="366" spans="1:51" s="248" customFormat="1" ht="195" outlineLevel="2" x14ac:dyDescent="0.25">
      <c r="A366" s="366">
        <v>46.3</v>
      </c>
      <c r="B366" s="234" t="s">
        <v>540</v>
      </c>
      <c r="C366" s="318" t="s">
        <v>73</v>
      </c>
      <c r="D366" s="233"/>
      <c r="E366" s="237"/>
      <c r="F366" s="237"/>
      <c r="G366" s="251">
        <v>8</v>
      </c>
      <c r="H366" s="239"/>
      <c r="I366" s="239"/>
      <c r="J366" s="239"/>
      <c r="K366" s="237"/>
      <c r="L366" s="237"/>
      <c r="M366" s="237"/>
      <c r="N366" s="237"/>
      <c r="O366" s="240" t="s">
        <v>661</v>
      </c>
      <c r="P366" s="239"/>
      <c r="Q366" s="239"/>
      <c r="R366" s="239"/>
      <c r="S366" s="239"/>
      <c r="T366" s="242">
        <f t="shared" si="50"/>
        <v>0</v>
      </c>
      <c r="U366" s="239"/>
      <c r="V366" s="239"/>
      <c r="W366" s="239"/>
      <c r="X366" s="245"/>
      <c r="Y366" s="245">
        <v>8</v>
      </c>
      <c r="Z366" s="245"/>
      <c r="AA366" s="245"/>
      <c r="AB366" s="245"/>
      <c r="AC366" s="239"/>
      <c r="AD366" s="239"/>
      <c r="AE366" s="239"/>
      <c r="AF366" s="239"/>
      <c r="AG366" s="239"/>
      <c r="AH366" s="239"/>
      <c r="AI366" s="239"/>
      <c r="AJ366" s="245"/>
      <c r="AK366" s="245"/>
      <c r="AL366" s="245"/>
      <c r="AM366" s="245"/>
      <c r="AN366" s="242">
        <f t="shared" si="51"/>
        <v>0</v>
      </c>
      <c r="AO366" s="245"/>
      <c r="AP366" s="245"/>
      <c r="AQ366" s="245"/>
      <c r="AR366" s="245"/>
      <c r="AS366" s="245">
        <v>8</v>
      </c>
      <c r="AT366" s="245"/>
      <c r="AU366" s="245"/>
      <c r="AV366" s="245"/>
      <c r="AW366" s="239"/>
      <c r="AX366" s="76"/>
      <c r="AY366" s="9" t="s">
        <v>71</v>
      </c>
    </row>
    <row r="367" spans="1:51" s="248" customFormat="1" ht="180" outlineLevel="2" x14ac:dyDescent="0.25">
      <c r="A367" s="366">
        <v>46.4</v>
      </c>
      <c r="B367" s="234" t="s">
        <v>662</v>
      </c>
      <c r="C367" s="318" t="s">
        <v>73</v>
      </c>
      <c r="D367" s="233"/>
      <c r="E367" s="237"/>
      <c r="F367" s="237"/>
      <c r="G367" s="251">
        <v>8</v>
      </c>
      <c r="H367" s="239"/>
      <c r="I367" s="239"/>
      <c r="J367" s="239"/>
      <c r="K367" s="237"/>
      <c r="L367" s="237"/>
      <c r="M367" s="237"/>
      <c r="N367" s="237"/>
      <c r="O367" s="240" t="s">
        <v>663</v>
      </c>
      <c r="P367" s="239"/>
      <c r="Q367" s="239"/>
      <c r="R367" s="239"/>
      <c r="S367" s="239"/>
      <c r="T367" s="242">
        <f t="shared" si="50"/>
        <v>0</v>
      </c>
      <c r="U367" s="239"/>
      <c r="V367" s="239"/>
      <c r="W367" s="239"/>
      <c r="X367" s="245">
        <v>8</v>
      </c>
      <c r="Y367" s="245"/>
      <c r="Z367" s="245"/>
      <c r="AA367" s="245"/>
      <c r="AB367" s="245"/>
      <c r="AC367" s="239"/>
      <c r="AD367" s="239"/>
      <c r="AE367" s="239"/>
      <c r="AF367" s="239"/>
      <c r="AG367" s="239"/>
      <c r="AH367" s="239"/>
      <c r="AI367" s="239"/>
      <c r="AJ367" s="245"/>
      <c r="AK367" s="245"/>
      <c r="AL367" s="245"/>
      <c r="AM367" s="245"/>
      <c r="AN367" s="242">
        <f t="shared" si="51"/>
        <v>0</v>
      </c>
      <c r="AO367" s="245"/>
      <c r="AP367" s="245"/>
      <c r="AQ367" s="245"/>
      <c r="AR367" s="245">
        <v>8</v>
      </c>
      <c r="AS367" s="245"/>
      <c r="AT367" s="245"/>
      <c r="AU367" s="245"/>
      <c r="AV367" s="245"/>
      <c r="AW367" s="239"/>
      <c r="AX367" s="76"/>
      <c r="AY367" s="9" t="s">
        <v>71</v>
      </c>
    </row>
    <row r="368" spans="1:51" s="248" customFormat="1" ht="75" outlineLevel="2" x14ac:dyDescent="0.25">
      <c r="A368" s="318">
        <v>46.5</v>
      </c>
      <c r="B368" s="234" t="s">
        <v>541</v>
      </c>
      <c r="C368" s="318" t="s">
        <v>73</v>
      </c>
      <c r="D368" s="233"/>
      <c r="E368" s="237"/>
      <c r="F368" s="237"/>
      <c r="G368" s="251">
        <v>6</v>
      </c>
      <c r="H368" s="239"/>
      <c r="I368" s="239"/>
      <c r="J368" s="239"/>
      <c r="K368" s="237"/>
      <c r="L368" s="237"/>
      <c r="M368" s="237"/>
      <c r="N368" s="237"/>
      <c r="O368" s="240" t="s">
        <v>664</v>
      </c>
      <c r="P368" s="239"/>
      <c r="Q368" s="239"/>
      <c r="R368" s="239"/>
      <c r="S368" s="239"/>
      <c r="T368" s="242">
        <f t="shared" si="50"/>
        <v>0</v>
      </c>
      <c r="U368" s="239"/>
      <c r="V368" s="239"/>
      <c r="W368" s="239"/>
      <c r="X368" s="245"/>
      <c r="Y368" s="245">
        <v>6</v>
      </c>
      <c r="Z368" s="245"/>
      <c r="AA368" s="245"/>
      <c r="AB368" s="245"/>
      <c r="AC368" s="239"/>
      <c r="AD368" s="239"/>
      <c r="AE368" s="239"/>
      <c r="AF368" s="239"/>
      <c r="AG368" s="239"/>
      <c r="AH368" s="239"/>
      <c r="AI368" s="239"/>
      <c r="AJ368" s="245"/>
      <c r="AK368" s="245"/>
      <c r="AL368" s="245"/>
      <c r="AM368" s="245"/>
      <c r="AN368" s="242">
        <f t="shared" si="51"/>
        <v>0</v>
      </c>
      <c r="AO368" s="245"/>
      <c r="AP368" s="245"/>
      <c r="AQ368" s="245"/>
      <c r="AR368" s="245"/>
      <c r="AS368" s="245">
        <v>6</v>
      </c>
      <c r="AT368" s="245"/>
      <c r="AU368" s="245"/>
      <c r="AV368" s="245"/>
      <c r="AW368" s="239"/>
      <c r="AX368" s="76"/>
      <c r="AY368" s="9" t="s">
        <v>71</v>
      </c>
    </row>
    <row r="369" spans="1:51" s="248" customFormat="1" ht="135" outlineLevel="2" x14ac:dyDescent="0.25">
      <c r="A369" s="318">
        <v>46.6</v>
      </c>
      <c r="B369" s="234" t="s">
        <v>542</v>
      </c>
      <c r="C369" s="318" t="s">
        <v>73</v>
      </c>
      <c r="D369" s="233"/>
      <c r="E369" s="237"/>
      <c r="F369" s="237"/>
      <c r="G369" s="251">
        <v>12</v>
      </c>
      <c r="H369" s="239"/>
      <c r="I369" s="239"/>
      <c r="J369" s="239"/>
      <c r="K369" s="237"/>
      <c r="L369" s="237"/>
      <c r="M369" s="237"/>
      <c r="N369" s="237"/>
      <c r="O369" s="240" t="s">
        <v>665</v>
      </c>
      <c r="P369" s="239"/>
      <c r="Q369" s="239"/>
      <c r="R369" s="239"/>
      <c r="S369" s="239"/>
      <c r="T369" s="242">
        <f t="shared" si="50"/>
        <v>0</v>
      </c>
      <c r="U369" s="239"/>
      <c r="V369" s="239"/>
      <c r="W369" s="239"/>
      <c r="X369" s="245"/>
      <c r="Y369" s="245">
        <v>12</v>
      </c>
      <c r="Z369" s="245"/>
      <c r="AA369" s="245"/>
      <c r="AB369" s="245"/>
      <c r="AC369" s="239"/>
      <c r="AD369" s="239"/>
      <c r="AE369" s="239"/>
      <c r="AF369" s="239"/>
      <c r="AG369" s="239"/>
      <c r="AH369" s="239"/>
      <c r="AI369" s="239"/>
      <c r="AJ369" s="245"/>
      <c r="AK369" s="245"/>
      <c r="AL369" s="245"/>
      <c r="AM369" s="245"/>
      <c r="AN369" s="242">
        <f t="shared" si="51"/>
        <v>0</v>
      </c>
      <c r="AO369" s="245"/>
      <c r="AP369" s="245"/>
      <c r="AQ369" s="245"/>
      <c r="AR369" s="245"/>
      <c r="AS369" s="245">
        <v>12</v>
      </c>
      <c r="AT369" s="245"/>
      <c r="AU369" s="245"/>
      <c r="AV369" s="245"/>
      <c r="AW369" s="239"/>
      <c r="AX369" s="76"/>
      <c r="AY369" s="9" t="s">
        <v>71</v>
      </c>
    </row>
    <row r="370" spans="1:51" s="248" customFormat="1" ht="47.25" outlineLevel="2" x14ac:dyDescent="0.25">
      <c r="A370" s="312">
        <v>47</v>
      </c>
      <c r="B370" s="370" t="s">
        <v>543</v>
      </c>
      <c r="C370" s="312" t="s">
        <v>53</v>
      </c>
      <c r="D370" s="233"/>
      <c r="E370" s="237"/>
      <c r="F370" s="237"/>
      <c r="G370" s="312">
        <v>25</v>
      </c>
      <c r="H370" s="239"/>
      <c r="I370" s="239"/>
      <c r="J370" s="239"/>
      <c r="K370" s="237"/>
      <c r="L370" s="237"/>
      <c r="M370" s="237"/>
      <c r="N370" s="237"/>
      <c r="O370" s="240"/>
      <c r="P370" s="239"/>
      <c r="Q370" s="239"/>
      <c r="R370" s="239"/>
      <c r="S370" s="239"/>
      <c r="T370" s="242">
        <f t="shared" si="50"/>
        <v>0</v>
      </c>
      <c r="U370" s="239"/>
      <c r="V370" s="239"/>
      <c r="W370" s="239"/>
      <c r="X370" s="245"/>
      <c r="Y370" s="245"/>
      <c r="Z370" s="245"/>
      <c r="AA370" s="245"/>
      <c r="AB370" s="245"/>
      <c r="AC370" s="239"/>
      <c r="AD370" s="239"/>
      <c r="AE370" s="239"/>
      <c r="AF370" s="239"/>
      <c r="AG370" s="239"/>
      <c r="AH370" s="239"/>
      <c r="AI370" s="239"/>
      <c r="AJ370" s="245"/>
      <c r="AK370" s="245"/>
      <c r="AL370" s="245"/>
      <c r="AM370" s="245"/>
      <c r="AN370" s="242">
        <f t="shared" si="51"/>
        <v>0</v>
      </c>
      <c r="AO370" s="245"/>
      <c r="AP370" s="245"/>
      <c r="AQ370" s="245"/>
      <c r="AR370" s="245"/>
      <c r="AS370" s="245"/>
      <c r="AT370" s="245"/>
      <c r="AU370" s="245"/>
      <c r="AV370" s="245"/>
      <c r="AW370" s="239"/>
      <c r="AX370" s="10" t="s">
        <v>348</v>
      </c>
      <c r="AY370" s="9"/>
    </row>
    <row r="371" spans="1:51" s="248" customFormat="1" ht="120" outlineLevel="2" x14ac:dyDescent="0.25">
      <c r="A371" s="318">
        <v>47.1</v>
      </c>
      <c r="B371" s="234" t="s">
        <v>544</v>
      </c>
      <c r="C371" s="318" t="s">
        <v>73</v>
      </c>
      <c r="D371" s="233"/>
      <c r="E371" s="237"/>
      <c r="F371" s="237"/>
      <c r="G371" s="251">
        <v>25</v>
      </c>
      <c r="H371" s="239"/>
      <c r="I371" s="239"/>
      <c r="J371" s="239"/>
      <c r="K371" s="237"/>
      <c r="L371" s="237"/>
      <c r="M371" s="237"/>
      <c r="N371" s="237"/>
      <c r="O371" s="240" t="s">
        <v>666</v>
      </c>
      <c r="P371" s="239"/>
      <c r="Q371" s="239"/>
      <c r="R371" s="239"/>
      <c r="S371" s="239"/>
      <c r="T371" s="242">
        <f t="shared" si="50"/>
        <v>0</v>
      </c>
      <c r="U371" s="239"/>
      <c r="V371" s="239"/>
      <c r="W371" s="239"/>
      <c r="X371" s="245">
        <v>25</v>
      </c>
      <c r="Y371" s="245"/>
      <c r="Z371" s="245"/>
      <c r="AA371" s="245"/>
      <c r="AB371" s="245"/>
      <c r="AC371" s="239"/>
      <c r="AD371" s="239"/>
      <c r="AE371" s="239"/>
      <c r="AF371" s="239"/>
      <c r="AG371" s="239"/>
      <c r="AH371" s="239"/>
      <c r="AI371" s="239"/>
      <c r="AJ371" s="245"/>
      <c r="AK371" s="245"/>
      <c r="AL371" s="245"/>
      <c r="AM371" s="245"/>
      <c r="AN371" s="242">
        <f t="shared" si="51"/>
        <v>0</v>
      </c>
      <c r="AO371" s="245"/>
      <c r="AP371" s="245"/>
      <c r="AQ371" s="245"/>
      <c r="AR371" s="245">
        <v>25</v>
      </c>
      <c r="AS371" s="245"/>
      <c r="AT371" s="245"/>
      <c r="AU371" s="245"/>
      <c r="AV371" s="245"/>
      <c r="AW371" s="239"/>
      <c r="AX371" s="76"/>
      <c r="AY371" s="9" t="s">
        <v>71</v>
      </c>
    </row>
    <row r="372" spans="1:51" s="248" customFormat="1" ht="31.5" outlineLevel="2" x14ac:dyDescent="0.25">
      <c r="A372" s="312">
        <v>48</v>
      </c>
      <c r="B372" s="312" t="s">
        <v>545</v>
      </c>
      <c r="C372" s="312" t="s">
        <v>53</v>
      </c>
      <c r="D372" s="233"/>
      <c r="E372" s="237"/>
      <c r="F372" s="237"/>
      <c r="G372" s="312">
        <v>50</v>
      </c>
      <c r="H372" s="239"/>
      <c r="I372" s="239"/>
      <c r="J372" s="239"/>
      <c r="K372" s="237"/>
      <c r="L372" s="237"/>
      <c r="M372" s="237"/>
      <c r="N372" s="237"/>
      <c r="O372" s="240"/>
      <c r="P372" s="239"/>
      <c r="Q372" s="239"/>
      <c r="R372" s="239"/>
      <c r="S372" s="239"/>
      <c r="T372" s="242">
        <f t="shared" si="50"/>
        <v>0</v>
      </c>
      <c r="U372" s="239"/>
      <c r="V372" s="239"/>
      <c r="W372" s="239"/>
      <c r="X372" s="245"/>
      <c r="Y372" s="245"/>
      <c r="Z372" s="245"/>
      <c r="AA372" s="245"/>
      <c r="AB372" s="245"/>
      <c r="AC372" s="239"/>
      <c r="AD372" s="239"/>
      <c r="AE372" s="239"/>
      <c r="AF372" s="239"/>
      <c r="AG372" s="239"/>
      <c r="AH372" s="239"/>
      <c r="AI372" s="239"/>
      <c r="AJ372" s="245"/>
      <c r="AK372" s="245"/>
      <c r="AL372" s="245"/>
      <c r="AM372" s="245"/>
      <c r="AN372" s="242">
        <f t="shared" si="51"/>
        <v>0</v>
      </c>
      <c r="AO372" s="245"/>
      <c r="AP372" s="245"/>
      <c r="AQ372" s="245"/>
      <c r="AR372" s="245"/>
      <c r="AS372" s="245"/>
      <c r="AT372" s="245"/>
      <c r="AU372" s="245"/>
      <c r="AV372" s="245"/>
      <c r="AW372" s="239"/>
      <c r="AX372" s="10" t="s">
        <v>348</v>
      </c>
      <c r="AY372" s="9"/>
    </row>
    <row r="373" spans="1:51" s="248" customFormat="1" ht="56.25" customHeight="1" outlineLevel="2" x14ac:dyDescent="0.25">
      <c r="A373" s="318">
        <v>48.1</v>
      </c>
      <c r="B373" s="234" t="s">
        <v>667</v>
      </c>
      <c r="C373" s="318" t="s">
        <v>73</v>
      </c>
      <c r="D373" s="233"/>
      <c r="E373" s="237"/>
      <c r="F373" s="237"/>
      <c r="G373" s="251">
        <v>4</v>
      </c>
      <c r="H373" s="239"/>
      <c r="I373" s="239"/>
      <c r="J373" s="239"/>
      <c r="K373" s="237"/>
      <c r="L373" s="237"/>
      <c r="M373" s="237"/>
      <c r="N373" s="237"/>
      <c r="O373" s="240" t="s">
        <v>668</v>
      </c>
      <c r="P373" s="239"/>
      <c r="Q373" s="239"/>
      <c r="R373" s="239"/>
      <c r="S373" s="239"/>
      <c r="T373" s="242">
        <f t="shared" si="50"/>
        <v>0</v>
      </c>
      <c r="U373" s="239"/>
      <c r="V373" s="239"/>
      <c r="W373" s="239"/>
      <c r="X373" s="245"/>
      <c r="Y373" s="245">
        <v>4</v>
      </c>
      <c r="Z373" s="245"/>
      <c r="AA373" s="245"/>
      <c r="AB373" s="245"/>
      <c r="AC373" s="239"/>
      <c r="AD373" s="239"/>
      <c r="AE373" s="239"/>
      <c r="AF373" s="239"/>
      <c r="AG373" s="239"/>
      <c r="AH373" s="239"/>
      <c r="AI373" s="239"/>
      <c r="AJ373" s="245"/>
      <c r="AK373" s="245"/>
      <c r="AL373" s="245"/>
      <c r="AM373" s="245"/>
      <c r="AN373" s="242">
        <f t="shared" si="51"/>
        <v>0</v>
      </c>
      <c r="AO373" s="245"/>
      <c r="AP373" s="245"/>
      <c r="AQ373" s="245"/>
      <c r="AR373" s="245"/>
      <c r="AS373" s="245">
        <v>4</v>
      </c>
      <c r="AT373" s="245"/>
      <c r="AU373" s="245"/>
      <c r="AV373" s="245"/>
      <c r="AW373" s="239"/>
      <c r="AX373" s="76" t="s">
        <v>669</v>
      </c>
      <c r="AY373" s="9" t="s">
        <v>71</v>
      </c>
    </row>
    <row r="374" spans="1:51" s="248" customFormat="1" ht="56.25" customHeight="1" outlineLevel="2" x14ac:dyDescent="0.25">
      <c r="A374" s="318">
        <v>48.2</v>
      </c>
      <c r="B374" s="234" t="s">
        <v>670</v>
      </c>
      <c r="C374" s="318" t="s">
        <v>73</v>
      </c>
      <c r="D374" s="233"/>
      <c r="E374" s="237"/>
      <c r="F374" s="237"/>
      <c r="G374" s="251">
        <v>5</v>
      </c>
      <c r="H374" s="239"/>
      <c r="I374" s="239"/>
      <c r="J374" s="239"/>
      <c r="K374" s="237"/>
      <c r="L374" s="237"/>
      <c r="M374" s="237"/>
      <c r="N374" s="237"/>
      <c r="O374" s="240" t="s">
        <v>671</v>
      </c>
      <c r="P374" s="239"/>
      <c r="Q374" s="239"/>
      <c r="R374" s="239"/>
      <c r="S374" s="239"/>
      <c r="T374" s="242">
        <f t="shared" si="50"/>
        <v>0</v>
      </c>
      <c r="U374" s="239"/>
      <c r="V374" s="239"/>
      <c r="W374" s="239"/>
      <c r="X374" s="245"/>
      <c r="Y374" s="245">
        <v>5</v>
      </c>
      <c r="Z374" s="245"/>
      <c r="AA374" s="245"/>
      <c r="AB374" s="245"/>
      <c r="AC374" s="239"/>
      <c r="AD374" s="239"/>
      <c r="AE374" s="239"/>
      <c r="AF374" s="239"/>
      <c r="AG374" s="239"/>
      <c r="AH374" s="239"/>
      <c r="AI374" s="239"/>
      <c r="AJ374" s="245"/>
      <c r="AK374" s="245"/>
      <c r="AL374" s="245"/>
      <c r="AM374" s="245"/>
      <c r="AN374" s="242">
        <f t="shared" si="51"/>
        <v>0</v>
      </c>
      <c r="AO374" s="245"/>
      <c r="AP374" s="245"/>
      <c r="AQ374" s="245"/>
      <c r="AR374" s="245"/>
      <c r="AS374" s="245">
        <v>5</v>
      </c>
      <c r="AT374" s="245"/>
      <c r="AU374" s="245"/>
      <c r="AV374" s="245"/>
      <c r="AW374" s="239"/>
      <c r="AX374" s="76" t="s">
        <v>669</v>
      </c>
      <c r="AY374" s="9" t="s">
        <v>71</v>
      </c>
    </row>
    <row r="375" spans="1:51" s="248" customFormat="1" ht="56.25" customHeight="1" outlineLevel="2" x14ac:dyDescent="0.25">
      <c r="A375" s="318">
        <v>48.3</v>
      </c>
      <c r="B375" s="234" t="s">
        <v>672</v>
      </c>
      <c r="C375" s="318" t="s">
        <v>73</v>
      </c>
      <c r="D375" s="233"/>
      <c r="E375" s="237"/>
      <c r="F375" s="237"/>
      <c r="G375" s="251">
        <v>8</v>
      </c>
      <c r="H375" s="239"/>
      <c r="I375" s="239"/>
      <c r="J375" s="239"/>
      <c r="K375" s="237"/>
      <c r="L375" s="237"/>
      <c r="M375" s="237"/>
      <c r="N375" s="237"/>
      <c r="O375" s="240" t="s">
        <v>576</v>
      </c>
      <c r="P375" s="239"/>
      <c r="Q375" s="239"/>
      <c r="R375" s="239"/>
      <c r="S375" s="239"/>
      <c r="T375" s="242">
        <f t="shared" si="50"/>
        <v>0</v>
      </c>
      <c r="U375" s="239"/>
      <c r="V375" s="239"/>
      <c r="W375" s="239"/>
      <c r="X375" s="245"/>
      <c r="Y375" s="245">
        <v>8</v>
      </c>
      <c r="Z375" s="245"/>
      <c r="AA375" s="245"/>
      <c r="AB375" s="245"/>
      <c r="AC375" s="239"/>
      <c r="AD375" s="239"/>
      <c r="AE375" s="239"/>
      <c r="AF375" s="239"/>
      <c r="AG375" s="239"/>
      <c r="AH375" s="239"/>
      <c r="AI375" s="239"/>
      <c r="AJ375" s="245"/>
      <c r="AK375" s="245"/>
      <c r="AL375" s="245"/>
      <c r="AM375" s="245"/>
      <c r="AN375" s="242">
        <f t="shared" si="51"/>
        <v>0</v>
      </c>
      <c r="AO375" s="245"/>
      <c r="AP375" s="245"/>
      <c r="AQ375" s="245"/>
      <c r="AR375" s="245"/>
      <c r="AS375" s="245">
        <v>8</v>
      </c>
      <c r="AT375" s="245"/>
      <c r="AU375" s="245"/>
      <c r="AV375" s="245"/>
      <c r="AW375" s="239"/>
      <c r="AX375" s="76" t="s">
        <v>669</v>
      </c>
      <c r="AY375" s="9" t="s">
        <v>71</v>
      </c>
    </row>
    <row r="376" spans="1:51" s="248" customFormat="1" ht="56.25" customHeight="1" outlineLevel="2" x14ac:dyDescent="0.25">
      <c r="A376" s="318">
        <v>48.4</v>
      </c>
      <c r="B376" s="234" t="s">
        <v>673</v>
      </c>
      <c r="C376" s="318" t="s">
        <v>73</v>
      </c>
      <c r="D376" s="233"/>
      <c r="E376" s="237"/>
      <c r="F376" s="237"/>
      <c r="G376" s="251">
        <v>7</v>
      </c>
      <c r="H376" s="239"/>
      <c r="I376" s="239"/>
      <c r="J376" s="239"/>
      <c r="K376" s="237"/>
      <c r="L376" s="237"/>
      <c r="M376" s="237"/>
      <c r="N376" s="237"/>
      <c r="O376" s="240" t="s">
        <v>674</v>
      </c>
      <c r="P376" s="239"/>
      <c r="Q376" s="239"/>
      <c r="R376" s="239"/>
      <c r="S376" s="239"/>
      <c r="T376" s="242">
        <f t="shared" si="50"/>
        <v>0</v>
      </c>
      <c r="U376" s="239"/>
      <c r="V376" s="239"/>
      <c r="W376" s="239"/>
      <c r="X376" s="245"/>
      <c r="Y376" s="245">
        <v>7</v>
      </c>
      <c r="Z376" s="245"/>
      <c r="AA376" s="245"/>
      <c r="AB376" s="245"/>
      <c r="AC376" s="239"/>
      <c r="AD376" s="239"/>
      <c r="AE376" s="239"/>
      <c r="AF376" s="239"/>
      <c r="AG376" s="239"/>
      <c r="AH376" s="239"/>
      <c r="AI376" s="239"/>
      <c r="AJ376" s="245"/>
      <c r="AK376" s="245"/>
      <c r="AL376" s="245"/>
      <c r="AM376" s="245"/>
      <c r="AN376" s="242">
        <f t="shared" si="51"/>
        <v>0</v>
      </c>
      <c r="AO376" s="245"/>
      <c r="AP376" s="245"/>
      <c r="AQ376" s="245"/>
      <c r="AR376" s="245"/>
      <c r="AS376" s="245">
        <v>7</v>
      </c>
      <c r="AT376" s="245"/>
      <c r="AU376" s="245"/>
      <c r="AV376" s="245"/>
      <c r="AW376" s="239"/>
      <c r="AX376" s="76" t="s">
        <v>669</v>
      </c>
      <c r="AY376" s="9" t="s">
        <v>71</v>
      </c>
    </row>
    <row r="377" spans="1:51" s="248" customFormat="1" ht="56.25" customHeight="1" outlineLevel="2" x14ac:dyDescent="0.25">
      <c r="A377" s="318">
        <v>48.5</v>
      </c>
      <c r="B377" s="234" t="s">
        <v>675</v>
      </c>
      <c r="C377" s="318" t="s">
        <v>73</v>
      </c>
      <c r="D377" s="233"/>
      <c r="E377" s="237"/>
      <c r="F377" s="237"/>
      <c r="G377" s="251">
        <v>8</v>
      </c>
      <c r="H377" s="239"/>
      <c r="I377" s="239"/>
      <c r="J377" s="239"/>
      <c r="K377" s="237"/>
      <c r="L377" s="237"/>
      <c r="M377" s="237"/>
      <c r="N377" s="237"/>
      <c r="O377" s="240" t="s">
        <v>676</v>
      </c>
      <c r="P377" s="239"/>
      <c r="Q377" s="239"/>
      <c r="R377" s="239"/>
      <c r="S377" s="239"/>
      <c r="T377" s="242">
        <f t="shared" si="50"/>
        <v>0</v>
      </c>
      <c r="U377" s="239"/>
      <c r="V377" s="239"/>
      <c r="W377" s="239"/>
      <c r="X377" s="245"/>
      <c r="Y377" s="245">
        <v>8</v>
      </c>
      <c r="Z377" s="245"/>
      <c r="AA377" s="245"/>
      <c r="AB377" s="245"/>
      <c r="AC377" s="239"/>
      <c r="AD377" s="239"/>
      <c r="AE377" s="239"/>
      <c r="AF377" s="239"/>
      <c r="AG377" s="239"/>
      <c r="AH377" s="239"/>
      <c r="AI377" s="239"/>
      <c r="AJ377" s="245"/>
      <c r="AK377" s="245"/>
      <c r="AL377" s="245"/>
      <c r="AM377" s="245"/>
      <c r="AN377" s="242">
        <f t="shared" si="51"/>
        <v>0</v>
      </c>
      <c r="AO377" s="245"/>
      <c r="AP377" s="245"/>
      <c r="AQ377" s="245"/>
      <c r="AR377" s="245"/>
      <c r="AS377" s="245">
        <v>8</v>
      </c>
      <c r="AT377" s="245"/>
      <c r="AU377" s="245"/>
      <c r="AV377" s="245"/>
      <c r="AW377" s="239"/>
      <c r="AX377" s="76" t="s">
        <v>669</v>
      </c>
      <c r="AY377" s="9" t="s">
        <v>71</v>
      </c>
    </row>
    <row r="378" spans="1:51" s="248" customFormat="1" ht="56.25" customHeight="1" outlineLevel="2" x14ac:dyDescent="0.25">
      <c r="A378" s="318">
        <v>48.6</v>
      </c>
      <c r="B378" s="234" t="s">
        <v>677</v>
      </c>
      <c r="C378" s="318" t="s">
        <v>73</v>
      </c>
      <c r="D378" s="233"/>
      <c r="E378" s="237"/>
      <c r="F378" s="237"/>
      <c r="G378" s="251">
        <v>3</v>
      </c>
      <c r="H378" s="239"/>
      <c r="I378" s="239"/>
      <c r="J378" s="239"/>
      <c r="K378" s="237"/>
      <c r="L378" s="237"/>
      <c r="M378" s="237"/>
      <c r="N378" s="237"/>
      <c r="O378" s="240" t="s">
        <v>678</v>
      </c>
      <c r="P378" s="239"/>
      <c r="Q378" s="239"/>
      <c r="R378" s="239"/>
      <c r="S378" s="239"/>
      <c r="T378" s="242">
        <f t="shared" si="50"/>
        <v>0</v>
      </c>
      <c r="U378" s="239"/>
      <c r="V378" s="239"/>
      <c r="W378" s="239"/>
      <c r="X378" s="245"/>
      <c r="Y378" s="245">
        <v>3</v>
      </c>
      <c r="Z378" s="245"/>
      <c r="AA378" s="245"/>
      <c r="AB378" s="245"/>
      <c r="AC378" s="239"/>
      <c r="AD378" s="239"/>
      <c r="AE378" s="239"/>
      <c r="AF378" s="239"/>
      <c r="AG378" s="239"/>
      <c r="AH378" s="239"/>
      <c r="AI378" s="239"/>
      <c r="AJ378" s="245"/>
      <c r="AK378" s="245"/>
      <c r="AL378" s="245"/>
      <c r="AM378" s="245"/>
      <c r="AN378" s="242">
        <f t="shared" si="51"/>
        <v>0</v>
      </c>
      <c r="AO378" s="245"/>
      <c r="AP378" s="245"/>
      <c r="AQ378" s="245"/>
      <c r="AR378" s="245"/>
      <c r="AS378" s="245">
        <v>3</v>
      </c>
      <c r="AT378" s="245"/>
      <c r="AU378" s="245"/>
      <c r="AV378" s="245"/>
      <c r="AW378" s="239"/>
      <c r="AX378" s="76" t="s">
        <v>669</v>
      </c>
      <c r="AY378" s="9" t="s">
        <v>71</v>
      </c>
    </row>
    <row r="379" spans="1:51" s="248" customFormat="1" ht="56.25" customHeight="1" outlineLevel="2" x14ac:dyDescent="0.25">
      <c r="A379" s="318">
        <v>48.7</v>
      </c>
      <c r="B379" s="234" t="s">
        <v>679</v>
      </c>
      <c r="C379" s="318" t="s">
        <v>73</v>
      </c>
      <c r="D379" s="233"/>
      <c r="E379" s="237"/>
      <c r="F379" s="237"/>
      <c r="G379" s="251">
        <v>10</v>
      </c>
      <c r="H379" s="239"/>
      <c r="I379" s="239"/>
      <c r="J379" s="239"/>
      <c r="K379" s="237"/>
      <c r="L379" s="237"/>
      <c r="M379" s="237"/>
      <c r="N379" s="237"/>
      <c r="O379" s="240" t="s">
        <v>680</v>
      </c>
      <c r="P379" s="239"/>
      <c r="Q379" s="239"/>
      <c r="R379" s="239"/>
      <c r="S379" s="239"/>
      <c r="T379" s="242">
        <f t="shared" si="50"/>
        <v>0</v>
      </c>
      <c r="U379" s="239"/>
      <c r="V379" s="239"/>
      <c r="W379" s="239"/>
      <c r="X379" s="245"/>
      <c r="Y379" s="245">
        <v>10</v>
      </c>
      <c r="Z379" s="245"/>
      <c r="AA379" s="245"/>
      <c r="AB379" s="245"/>
      <c r="AC379" s="239"/>
      <c r="AD379" s="239"/>
      <c r="AE379" s="239"/>
      <c r="AF379" s="239"/>
      <c r="AG379" s="239"/>
      <c r="AH379" s="239"/>
      <c r="AI379" s="239"/>
      <c r="AJ379" s="245"/>
      <c r="AK379" s="245"/>
      <c r="AL379" s="245"/>
      <c r="AM379" s="245"/>
      <c r="AN379" s="242">
        <f t="shared" si="51"/>
        <v>0</v>
      </c>
      <c r="AO379" s="245"/>
      <c r="AP379" s="245"/>
      <c r="AQ379" s="245"/>
      <c r="AR379" s="245"/>
      <c r="AS379" s="245">
        <v>10</v>
      </c>
      <c r="AT379" s="245"/>
      <c r="AU379" s="245"/>
      <c r="AV379" s="245"/>
      <c r="AW379" s="239"/>
      <c r="AX379" s="76" t="s">
        <v>669</v>
      </c>
      <c r="AY379" s="9" t="s">
        <v>71</v>
      </c>
    </row>
    <row r="380" spans="1:51" s="248" customFormat="1" ht="56.25" customHeight="1" outlineLevel="2" x14ac:dyDescent="0.25">
      <c r="A380" s="318">
        <v>48.8</v>
      </c>
      <c r="B380" s="234" t="s">
        <v>681</v>
      </c>
      <c r="C380" s="318" t="s">
        <v>73</v>
      </c>
      <c r="D380" s="233"/>
      <c r="E380" s="237"/>
      <c r="F380" s="237"/>
      <c r="G380" s="251">
        <v>5</v>
      </c>
      <c r="H380" s="239"/>
      <c r="I380" s="239"/>
      <c r="J380" s="239"/>
      <c r="K380" s="237"/>
      <c r="L380" s="237"/>
      <c r="M380" s="237"/>
      <c r="N380" s="237"/>
      <c r="O380" s="240" t="s">
        <v>682</v>
      </c>
      <c r="P380" s="239"/>
      <c r="Q380" s="239"/>
      <c r="R380" s="239"/>
      <c r="S380" s="239"/>
      <c r="T380" s="242">
        <f t="shared" si="50"/>
        <v>0</v>
      </c>
      <c r="U380" s="239"/>
      <c r="V380" s="239"/>
      <c r="W380" s="239"/>
      <c r="X380" s="245"/>
      <c r="Y380" s="245">
        <v>5</v>
      </c>
      <c r="Z380" s="245"/>
      <c r="AA380" s="245"/>
      <c r="AB380" s="245"/>
      <c r="AC380" s="239"/>
      <c r="AD380" s="239"/>
      <c r="AE380" s="239"/>
      <c r="AF380" s="239"/>
      <c r="AG380" s="239"/>
      <c r="AH380" s="239"/>
      <c r="AI380" s="239"/>
      <c r="AJ380" s="245"/>
      <c r="AK380" s="245"/>
      <c r="AL380" s="245"/>
      <c r="AM380" s="245"/>
      <c r="AN380" s="242">
        <f t="shared" si="51"/>
        <v>0</v>
      </c>
      <c r="AO380" s="245"/>
      <c r="AP380" s="245"/>
      <c r="AQ380" s="245"/>
      <c r="AR380" s="245"/>
      <c r="AS380" s="245">
        <v>5</v>
      </c>
      <c r="AT380" s="245"/>
      <c r="AU380" s="245"/>
      <c r="AV380" s="245"/>
      <c r="AW380" s="239"/>
      <c r="AX380" s="76" t="s">
        <v>669</v>
      </c>
      <c r="AY380" s="9" t="s">
        <v>71</v>
      </c>
    </row>
    <row r="381" spans="1:51" s="248" customFormat="1" ht="33.75" customHeight="1" outlineLevel="2" x14ac:dyDescent="0.25">
      <c r="A381" s="312">
        <v>49</v>
      </c>
      <c r="B381" s="370" t="s">
        <v>546</v>
      </c>
      <c r="C381" s="312" t="s">
        <v>53</v>
      </c>
      <c r="D381" s="233"/>
      <c r="E381" s="237"/>
      <c r="F381" s="237"/>
      <c r="G381" s="312">
        <v>31.42</v>
      </c>
      <c r="H381" s="239"/>
      <c r="I381" s="239"/>
      <c r="J381" s="239"/>
      <c r="K381" s="237"/>
      <c r="L381" s="237"/>
      <c r="M381" s="237"/>
      <c r="N381" s="237"/>
      <c r="O381" s="240"/>
      <c r="P381" s="239"/>
      <c r="Q381" s="239"/>
      <c r="R381" s="239"/>
      <c r="S381" s="239"/>
      <c r="T381" s="242">
        <f t="shared" si="50"/>
        <v>0</v>
      </c>
      <c r="U381" s="239"/>
      <c r="V381" s="239"/>
      <c r="W381" s="239"/>
      <c r="X381" s="245"/>
      <c r="Y381" s="245"/>
      <c r="Z381" s="245"/>
      <c r="AA381" s="245"/>
      <c r="AB381" s="245"/>
      <c r="AC381" s="239"/>
      <c r="AD381" s="239"/>
      <c r="AE381" s="239"/>
      <c r="AF381" s="239"/>
      <c r="AG381" s="239"/>
      <c r="AH381" s="239"/>
      <c r="AI381" s="239"/>
      <c r="AJ381" s="245"/>
      <c r="AK381" s="245"/>
      <c r="AL381" s="245"/>
      <c r="AM381" s="245"/>
      <c r="AN381" s="242">
        <f t="shared" si="51"/>
        <v>0</v>
      </c>
      <c r="AO381" s="245"/>
      <c r="AP381" s="245"/>
      <c r="AQ381" s="245"/>
      <c r="AR381" s="245"/>
      <c r="AS381" s="245"/>
      <c r="AT381" s="245"/>
      <c r="AU381" s="245"/>
      <c r="AV381" s="245"/>
      <c r="AW381" s="239"/>
      <c r="AX381" s="10" t="s">
        <v>348</v>
      </c>
      <c r="AY381" s="9"/>
    </row>
    <row r="382" spans="1:51" s="248" customFormat="1" ht="30" outlineLevel="2" x14ac:dyDescent="0.25">
      <c r="A382" s="318">
        <v>49.1</v>
      </c>
      <c r="B382" s="234" t="s">
        <v>547</v>
      </c>
      <c r="C382" s="318" t="s">
        <v>73</v>
      </c>
      <c r="D382" s="233"/>
      <c r="E382" s="237"/>
      <c r="F382" s="237"/>
      <c r="G382" s="251">
        <v>31.42</v>
      </c>
      <c r="H382" s="239"/>
      <c r="I382" s="239"/>
      <c r="J382" s="239"/>
      <c r="K382" s="237"/>
      <c r="L382" s="237"/>
      <c r="M382" s="237"/>
      <c r="N382" s="237"/>
      <c r="O382" s="240"/>
      <c r="P382" s="239"/>
      <c r="Q382" s="239"/>
      <c r="R382" s="239"/>
      <c r="S382" s="239"/>
      <c r="T382" s="242">
        <f t="shared" si="50"/>
        <v>0</v>
      </c>
      <c r="U382" s="239"/>
      <c r="V382" s="239"/>
      <c r="W382" s="239"/>
      <c r="X382" s="245"/>
      <c r="Y382" s="245">
        <v>31.42</v>
      </c>
      <c r="Z382" s="245"/>
      <c r="AA382" s="245"/>
      <c r="AB382" s="245"/>
      <c r="AC382" s="239"/>
      <c r="AD382" s="239"/>
      <c r="AE382" s="239"/>
      <c r="AF382" s="239"/>
      <c r="AG382" s="239"/>
      <c r="AH382" s="239"/>
      <c r="AI382" s="239"/>
      <c r="AJ382" s="245"/>
      <c r="AK382" s="245"/>
      <c r="AL382" s="245"/>
      <c r="AM382" s="245"/>
      <c r="AN382" s="242">
        <f t="shared" si="51"/>
        <v>0</v>
      </c>
      <c r="AO382" s="245"/>
      <c r="AP382" s="245"/>
      <c r="AQ382" s="245"/>
      <c r="AR382" s="245"/>
      <c r="AS382" s="245">
        <v>31.42</v>
      </c>
      <c r="AT382" s="245"/>
      <c r="AU382" s="245"/>
      <c r="AV382" s="245"/>
      <c r="AW382" s="239"/>
      <c r="AX382" s="76"/>
      <c r="AY382" s="9" t="s">
        <v>71</v>
      </c>
    </row>
    <row r="383" spans="1:51" s="248" customFormat="1" ht="31.5" outlineLevel="2" x14ac:dyDescent="0.25">
      <c r="A383" s="312">
        <v>50</v>
      </c>
      <c r="B383" s="370" t="s">
        <v>683</v>
      </c>
      <c r="C383" s="312" t="s">
        <v>53</v>
      </c>
      <c r="D383" s="233"/>
      <c r="E383" s="236"/>
      <c r="F383" s="237"/>
      <c r="G383" s="312">
        <v>26</v>
      </c>
      <c r="H383" s="300"/>
      <c r="I383" s="239"/>
      <c r="J383" s="239"/>
      <c r="K383" s="237"/>
      <c r="L383" s="237"/>
      <c r="M383" s="237"/>
      <c r="N383" s="237"/>
      <c r="O383" s="240"/>
      <c r="P383" s="245"/>
      <c r="Q383" s="245"/>
      <c r="R383" s="245"/>
      <c r="S383" s="245"/>
      <c r="T383" s="242">
        <f t="shared" si="50"/>
        <v>0</v>
      </c>
      <c r="U383" s="245"/>
      <c r="V383" s="244"/>
      <c r="W383" s="245"/>
      <c r="X383" s="245"/>
      <c r="Y383" s="362"/>
      <c r="Z383" s="245"/>
      <c r="AA383" s="245"/>
      <c r="AB383" s="245"/>
      <c r="AC383" s="245"/>
      <c r="AD383" s="252"/>
      <c r="AE383" s="252"/>
      <c r="AF383" s="252"/>
      <c r="AG383" s="247"/>
      <c r="AH383" s="247"/>
      <c r="AI383" s="247"/>
      <c r="AJ383" s="245"/>
      <c r="AK383" s="245"/>
      <c r="AL383" s="245"/>
      <c r="AM383" s="245"/>
      <c r="AN383" s="242">
        <f t="shared" si="51"/>
        <v>0</v>
      </c>
      <c r="AO383" s="245"/>
      <c r="AP383" s="245"/>
      <c r="AQ383" s="245"/>
      <c r="AR383" s="245"/>
      <c r="AS383" s="245"/>
      <c r="AT383" s="245"/>
      <c r="AU383" s="245"/>
      <c r="AV383" s="245"/>
      <c r="AW383" s="239"/>
      <c r="AX383" s="76" t="s">
        <v>684</v>
      </c>
      <c r="AY383" s="207"/>
    </row>
    <row r="384" spans="1:51" s="248" customFormat="1" ht="30" outlineLevel="2" x14ac:dyDescent="0.25">
      <c r="A384" s="318">
        <v>50.1</v>
      </c>
      <c r="B384" s="319" t="s">
        <v>683</v>
      </c>
      <c r="C384" s="318" t="s">
        <v>73</v>
      </c>
      <c r="D384" s="313"/>
      <c r="E384" s="237"/>
      <c r="F384" s="237"/>
      <c r="G384" s="251">
        <v>26</v>
      </c>
      <c r="H384" s="239"/>
      <c r="I384" s="239"/>
      <c r="J384" s="239"/>
      <c r="K384" s="237"/>
      <c r="L384" s="237"/>
      <c r="M384" s="237"/>
      <c r="N384" s="237"/>
      <c r="O384" s="240" t="s">
        <v>685</v>
      </c>
      <c r="P384" s="239"/>
      <c r="Q384" s="239"/>
      <c r="R384" s="239"/>
      <c r="S384" s="239"/>
      <c r="T384" s="242">
        <f t="shared" si="50"/>
        <v>0</v>
      </c>
      <c r="U384" s="239"/>
      <c r="V384" s="340"/>
      <c r="W384" s="239"/>
      <c r="X384" s="239"/>
      <c r="Y384" s="245">
        <v>26</v>
      </c>
      <c r="Z384" s="239"/>
      <c r="AA384" s="239"/>
      <c r="AB384" s="239"/>
      <c r="AC384" s="239"/>
      <c r="AD384" s="239"/>
      <c r="AE384" s="239"/>
      <c r="AF384" s="239"/>
      <c r="AG384" s="340"/>
      <c r="AH384" s="340"/>
      <c r="AI384" s="340"/>
      <c r="AJ384" s="245"/>
      <c r="AK384" s="245"/>
      <c r="AL384" s="245"/>
      <c r="AM384" s="245"/>
      <c r="AN384" s="242">
        <f t="shared" si="51"/>
        <v>0</v>
      </c>
      <c r="AO384" s="245"/>
      <c r="AP384" s="245"/>
      <c r="AQ384" s="245"/>
      <c r="AR384" s="245"/>
      <c r="AS384" s="245">
        <v>26</v>
      </c>
      <c r="AT384" s="245"/>
      <c r="AU384" s="245"/>
      <c r="AV384" s="245"/>
      <c r="AW384" s="239"/>
      <c r="AX384" s="76" t="s">
        <v>686</v>
      </c>
      <c r="AY384" s="9" t="s">
        <v>71</v>
      </c>
    </row>
    <row r="385" spans="1:51" s="248" customFormat="1" ht="15.75" x14ac:dyDescent="0.25">
      <c r="A385" s="233"/>
      <c r="B385" s="367"/>
      <c r="C385" s="235"/>
      <c r="D385" s="233"/>
      <c r="E385" s="236"/>
      <c r="F385" s="237"/>
      <c r="G385" s="368"/>
      <c r="H385" s="300"/>
      <c r="I385" s="239"/>
      <c r="J385" s="239"/>
      <c r="K385" s="237"/>
      <c r="L385" s="237"/>
      <c r="M385" s="237"/>
      <c r="N385" s="237"/>
      <c r="O385" s="240"/>
      <c r="P385" s="245"/>
      <c r="Q385" s="245"/>
      <c r="R385" s="245"/>
      <c r="S385" s="245"/>
      <c r="T385" s="242">
        <f t="shared" si="50"/>
        <v>0</v>
      </c>
      <c r="U385" s="245"/>
      <c r="V385" s="244"/>
      <c r="W385" s="245"/>
      <c r="X385" s="245"/>
      <c r="Y385" s="245"/>
      <c r="Z385" s="245"/>
      <c r="AA385" s="245"/>
      <c r="AB385" s="245"/>
      <c r="AC385" s="245"/>
      <c r="AD385" s="252"/>
      <c r="AE385" s="252"/>
      <c r="AF385" s="252"/>
      <c r="AG385" s="247"/>
      <c r="AH385" s="247"/>
      <c r="AI385" s="247"/>
      <c r="AJ385" s="245"/>
      <c r="AK385" s="245"/>
      <c r="AL385" s="245"/>
      <c r="AM385" s="245"/>
      <c r="AN385" s="242">
        <f t="shared" si="51"/>
        <v>0</v>
      </c>
      <c r="AO385" s="245"/>
      <c r="AP385" s="245"/>
      <c r="AQ385" s="245"/>
      <c r="AR385" s="245"/>
      <c r="AS385" s="245"/>
      <c r="AT385" s="245"/>
      <c r="AU385" s="245"/>
      <c r="AV385" s="245"/>
      <c r="AW385" s="239"/>
      <c r="AX385" s="76"/>
      <c r="AY385" s="9"/>
    </row>
    <row r="386" spans="1:51" s="248" customFormat="1" ht="15.75" x14ac:dyDescent="0.25">
      <c r="A386" s="318"/>
      <c r="B386" s="234"/>
      <c r="C386" s="318"/>
      <c r="D386" s="233"/>
      <c r="E386" s="237"/>
      <c r="F386" s="237"/>
      <c r="G386" s="251"/>
      <c r="H386" s="239"/>
      <c r="I386" s="239"/>
      <c r="J386" s="239"/>
      <c r="K386" s="237"/>
      <c r="L386" s="237"/>
      <c r="M386" s="237"/>
      <c r="N386" s="237"/>
      <c r="O386" s="240"/>
      <c r="P386" s="239"/>
      <c r="Q386" s="239"/>
      <c r="R386" s="239"/>
      <c r="S386" s="239"/>
      <c r="T386" s="242">
        <f t="shared" si="50"/>
        <v>0</v>
      </c>
      <c r="U386" s="239"/>
      <c r="V386" s="340"/>
      <c r="W386" s="239"/>
      <c r="X386" s="239"/>
      <c r="Y386" s="239"/>
      <c r="Z386" s="239"/>
      <c r="AA386" s="239"/>
      <c r="AB386" s="239"/>
      <c r="AC386" s="239"/>
      <c r="AD386" s="239"/>
      <c r="AE386" s="239"/>
      <c r="AF386" s="239"/>
      <c r="AG386" s="340"/>
      <c r="AH386" s="340"/>
      <c r="AI386" s="340"/>
      <c r="AJ386" s="245"/>
      <c r="AK386" s="245"/>
      <c r="AL386" s="245"/>
      <c r="AM386" s="245"/>
      <c r="AN386" s="242">
        <f t="shared" si="51"/>
        <v>0</v>
      </c>
      <c r="AO386" s="245"/>
      <c r="AP386" s="245"/>
      <c r="AQ386" s="245"/>
      <c r="AR386" s="245"/>
      <c r="AS386" s="245"/>
      <c r="AT386" s="245"/>
      <c r="AU386" s="245"/>
      <c r="AV386" s="245"/>
      <c r="AW386" s="239"/>
      <c r="AX386" s="76"/>
      <c r="AY386" s="9"/>
    </row>
    <row r="387" spans="1:51" ht="15.75" x14ac:dyDescent="0.25">
      <c r="A387" s="9"/>
      <c r="B387" s="160"/>
      <c r="C387" s="191"/>
      <c r="D387" s="185"/>
      <c r="E387" s="182"/>
      <c r="F387" s="182"/>
      <c r="G387" s="192"/>
      <c r="H387" s="181"/>
      <c r="I387" s="78"/>
      <c r="J387" s="78"/>
      <c r="K387" s="65"/>
      <c r="L387" s="134"/>
      <c r="M387" s="134"/>
      <c r="N387" s="134"/>
      <c r="O387" s="125"/>
      <c r="P387" s="181"/>
      <c r="Q387" s="181"/>
      <c r="R387" s="193"/>
      <c r="S387" s="181"/>
      <c r="T387" s="183">
        <f t="shared" si="50"/>
        <v>0</v>
      </c>
      <c r="U387" s="76"/>
      <c r="V387" s="196"/>
      <c r="W387" s="76"/>
      <c r="X387" s="76"/>
      <c r="Y387" s="76"/>
      <c r="Z387" s="76"/>
      <c r="AA387" s="76"/>
      <c r="AB387" s="76"/>
      <c r="AC387" s="76"/>
      <c r="AD387" s="76"/>
      <c r="AE387" s="76"/>
      <c r="AF387" s="76"/>
      <c r="AG387" s="196"/>
      <c r="AH387" s="196"/>
      <c r="AI387" s="196"/>
      <c r="AJ387" s="58"/>
      <c r="AK387" s="60"/>
      <c r="AM387" s="60"/>
      <c r="AN387" s="67">
        <f t="shared" si="51"/>
        <v>0</v>
      </c>
      <c r="AO387" s="60"/>
      <c r="AP387" s="60"/>
      <c r="AQ387" s="60"/>
      <c r="AR387" s="60"/>
      <c r="AS387" s="60"/>
      <c r="AT387" s="60"/>
      <c r="AU387" s="60"/>
      <c r="AV387" s="60"/>
      <c r="AW387" s="76"/>
      <c r="AX387" s="76"/>
      <c r="AY387" s="9"/>
    </row>
    <row r="388" spans="1:51" ht="15.75" x14ac:dyDescent="0.25">
      <c r="A388" s="9"/>
      <c r="B388" s="74" t="s">
        <v>235</v>
      </c>
      <c r="C388" s="191"/>
      <c r="D388" s="191"/>
      <c r="E388" s="182"/>
      <c r="F388" s="182"/>
      <c r="G388" s="189"/>
      <c r="H388" s="181"/>
      <c r="I388" s="78"/>
      <c r="J388" s="78"/>
      <c r="K388" s="65"/>
      <c r="L388" s="65"/>
      <c r="M388" s="65"/>
      <c r="N388" s="65"/>
      <c r="O388" s="120"/>
      <c r="P388" s="189"/>
      <c r="Q388" s="189"/>
      <c r="R388" s="189"/>
      <c r="S388" s="189"/>
      <c r="T388" s="183">
        <f t="shared" si="50"/>
        <v>0</v>
      </c>
      <c r="U388" s="58"/>
      <c r="V388" s="56"/>
      <c r="W388" s="58"/>
      <c r="X388" s="58"/>
      <c r="Y388" s="58"/>
      <c r="Z388" s="58"/>
      <c r="AA388" s="58"/>
      <c r="AB388" s="58"/>
      <c r="AC388" s="58"/>
      <c r="AD388" s="109"/>
      <c r="AE388" s="109"/>
      <c r="AF388" s="109"/>
      <c r="AG388" s="75"/>
      <c r="AH388" s="75"/>
      <c r="AI388" s="75"/>
      <c r="AJ388" s="58"/>
      <c r="AK388" s="58"/>
      <c r="AL388" s="58"/>
      <c r="AM388" s="58"/>
      <c r="AN388" s="67">
        <f t="shared" si="51"/>
        <v>0</v>
      </c>
      <c r="AO388" s="58"/>
      <c r="AP388" s="58"/>
      <c r="AQ388" s="58"/>
      <c r="AR388" s="60"/>
      <c r="AS388" s="60"/>
      <c r="AT388" s="60"/>
      <c r="AU388" s="60"/>
      <c r="AV388" s="60"/>
      <c r="AW388" s="58"/>
      <c r="AX388" s="10"/>
      <c r="AY388" s="9"/>
    </row>
    <row r="389" spans="1:51" s="248" customFormat="1" ht="45" outlineLevel="1" x14ac:dyDescent="0.25">
      <c r="A389" s="233">
        <v>1</v>
      </c>
      <c r="B389" s="234" t="s">
        <v>236</v>
      </c>
      <c r="C389" s="235" t="s">
        <v>78</v>
      </c>
      <c r="D389" s="233" t="s">
        <v>70</v>
      </c>
      <c r="E389" s="236"/>
      <c r="F389" s="237"/>
      <c r="G389" s="238">
        <v>4.25</v>
      </c>
      <c r="H389" s="233"/>
      <c r="I389" s="239"/>
      <c r="J389" s="239"/>
      <c r="K389" s="237">
        <v>44180</v>
      </c>
      <c r="L389" s="237">
        <v>44392</v>
      </c>
      <c r="M389" s="237">
        <v>44545</v>
      </c>
      <c r="N389" s="237">
        <v>44235</v>
      </c>
      <c r="O389" s="240"/>
      <c r="P389" s="241"/>
      <c r="Q389" s="241"/>
      <c r="R389" s="241"/>
      <c r="S389" s="241"/>
      <c r="T389" s="242">
        <f t="shared" si="50"/>
        <v>0</v>
      </c>
      <c r="U389" s="243">
        <v>4.5548000000000002</v>
      </c>
      <c r="V389" s="244"/>
      <c r="W389" s="245"/>
      <c r="X389" s="245"/>
      <c r="Y389" s="245"/>
      <c r="Z389" s="245"/>
      <c r="AA389" s="245"/>
      <c r="AB389" s="245"/>
      <c r="AC389" s="241"/>
      <c r="AD389" s="246"/>
      <c r="AE389" s="246"/>
      <c r="AF389" s="246"/>
      <c r="AG389" s="247"/>
      <c r="AH389" s="247"/>
      <c r="AI389" s="247"/>
      <c r="AJ389" s="241"/>
      <c r="AK389" s="241"/>
      <c r="AL389" s="241"/>
      <c r="AM389" s="241"/>
      <c r="AN389" s="242">
        <f t="shared" si="51"/>
        <v>0</v>
      </c>
      <c r="AO389" s="243">
        <f>45548000/10000000</f>
        <v>4.5548000000000002</v>
      </c>
      <c r="AP389" s="245"/>
      <c r="AQ389" s="245"/>
      <c r="AR389" s="245"/>
      <c r="AS389" s="245"/>
      <c r="AT389" s="245"/>
      <c r="AU389" s="245"/>
      <c r="AV389" s="245"/>
      <c r="AW389" s="245"/>
      <c r="AX389" s="76" t="s">
        <v>237</v>
      </c>
      <c r="AY389" s="207" t="s">
        <v>79</v>
      </c>
    </row>
    <row r="390" spans="1:51" s="248" customFormat="1" ht="45" outlineLevel="1" x14ac:dyDescent="0.25">
      <c r="A390" s="233">
        <v>2</v>
      </c>
      <c r="B390" s="223" t="s">
        <v>268</v>
      </c>
      <c r="C390" s="235" t="s">
        <v>78</v>
      </c>
      <c r="D390" s="233" t="s">
        <v>70</v>
      </c>
      <c r="E390" s="236"/>
      <c r="F390" s="237"/>
      <c r="G390" s="238">
        <v>1.1499999999999999</v>
      </c>
      <c r="H390" s="233"/>
      <c r="I390" s="239"/>
      <c r="J390" s="239"/>
      <c r="K390" s="237"/>
      <c r="L390" s="237"/>
      <c r="M390" s="237"/>
      <c r="N390" s="237"/>
      <c r="O390" s="240"/>
      <c r="P390" s="241"/>
      <c r="Q390" s="241"/>
      <c r="R390" s="241"/>
      <c r="S390" s="241"/>
      <c r="T390" s="242">
        <f t="shared" si="50"/>
        <v>0</v>
      </c>
      <c r="U390" s="249">
        <v>1.1483524000000001</v>
      </c>
      <c r="V390" s="244"/>
      <c r="W390" s="245"/>
      <c r="X390" s="245"/>
      <c r="Y390" s="245"/>
      <c r="Z390" s="245"/>
      <c r="AA390" s="245"/>
      <c r="AB390" s="245"/>
      <c r="AC390" s="241"/>
      <c r="AD390" s="246"/>
      <c r="AE390" s="246"/>
      <c r="AF390" s="246"/>
      <c r="AG390" s="247"/>
      <c r="AH390" s="247"/>
      <c r="AI390" s="247"/>
      <c r="AJ390" s="241"/>
      <c r="AK390" s="241"/>
      <c r="AL390" s="241"/>
      <c r="AM390" s="241"/>
      <c r="AN390" s="242">
        <f t="shared" si="51"/>
        <v>0</v>
      </c>
      <c r="AO390" s="249">
        <f>11483524/10000000</f>
        <v>1.1483524000000001</v>
      </c>
      <c r="AP390" s="245"/>
      <c r="AQ390" s="245"/>
      <c r="AR390" s="245"/>
      <c r="AS390" s="245"/>
      <c r="AT390" s="245"/>
      <c r="AU390" s="245"/>
      <c r="AV390" s="245"/>
      <c r="AW390" s="245"/>
      <c r="AX390" s="76" t="s">
        <v>237</v>
      </c>
      <c r="AY390" s="207" t="s">
        <v>79</v>
      </c>
    </row>
    <row r="391" spans="1:51" s="248" customFormat="1" ht="45" outlineLevel="1" x14ac:dyDescent="0.25">
      <c r="A391" s="233">
        <v>3</v>
      </c>
      <c r="B391" s="223" t="s">
        <v>261</v>
      </c>
      <c r="C391" s="235" t="s">
        <v>78</v>
      </c>
      <c r="D391" s="233" t="s">
        <v>70</v>
      </c>
      <c r="E391" s="236"/>
      <c r="F391" s="237"/>
      <c r="G391" s="238"/>
      <c r="H391" s="233"/>
      <c r="I391" s="239"/>
      <c r="J391" s="239"/>
      <c r="K391" s="237"/>
      <c r="L391" s="237"/>
      <c r="M391" s="237"/>
      <c r="N391" s="237"/>
      <c r="O391" s="240"/>
      <c r="P391" s="241"/>
      <c r="Q391" s="241">
        <v>0.41055119800000001</v>
      </c>
      <c r="R391" s="241"/>
      <c r="S391" s="241"/>
      <c r="T391" s="242">
        <f t="shared" si="50"/>
        <v>0.41055119800000001</v>
      </c>
      <c r="U391" s="245"/>
      <c r="V391" s="244"/>
      <c r="W391" s="245"/>
      <c r="X391" s="245"/>
      <c r="Y391" s="245"/>
      <c r="Z391" s="245"/>
      <c r="AA391" s="245"/>
      <c r="AB391" s="245"/>
      <c r="AC391" s="241"/>
      <c r="AD391" s="246"/>
      <c r="AE391" s="246"/>
      <c r="AF391" s="246"/>
      <c r="AG391" s="247"/>
      <c r="AH391" s="247"/>
      <c r="AI391" s="247"/>
      <c r="AJ391" s="241"/>
      <c r="AK391" s="241">
        <v>0.41055119800000001</v>
      </c>
      <c r="AL391" s="241"/>
      <c r="AM391" s="241"/>
      <c r="AN391" s="242">
        <f t="shared" si="51"/>
        <v>0.41055119800000001</v>
      </c>
      <c r="AO391" s="245"/>
      <c r="AP391" s="245"/>
      <c r="AQ391" s="245"/>
      <c r="AR391" s="245"/>
      <c r="AS391" s="245"/>
      <c r="AT391" s="245"/>
      <c r="AU391" s="245"/>
      <c r="AV391" s="245"/>
      <c r="AW391" s="245"/>
      <c r="AX391" s="76"/>
      <c r="AY391" s="207" t="s">
        <v>79</v>
      </c>
    </row>
    <row r="392" spans="1:51" s="248" customFormat="1" ht="66" customHeight="1" outlineLevel="1" x14ac:dyDescent="0.25">
      <c r="A392" s="233">
        <v>4</v>
      </c>
      <c r="B392" s="250" t="s">
        <v>328</v>
      </c>
      <c r="C392" s="235" t="s">
        <v>78</v>
      </c>
      <c r="D392" s="233" t="s">
        <v>70</v>
      </c>
      <c r="E392" s="236"/>
      <c r="F392" s="237"/>
      <c r="G392" s="251"/>
      <c r="H392" s="233"/>
      <c r="I392" s="239"/>
      <c r="J392" s="239"/>
      <c r="K392" s="237"/>
      <c r="L392" s="237"/>
      <c r="M392" s="237"/>
      <c r="N392" s="237"/>
      <c r="O392" s="240"/>
      <c r="P392" s="245"/>
      <c r="Q392" s="245"/>
      <c r="R392" s="245"/>
      <c r="S392" s="245"/>
      <c r="T392" s="242">
        <f t="shared" si="50"/>
        <v>0</v>
      </c>
      <c r="U392" s="245"/>
      <c r="V392" s="244">
        <v>8.7932900670000009</v>
      </c>
      <c r="W392" s="245"/>
      <c r="X392" s="245"/>
      <c r="Y392" s="245"/>
      <c r="Z392" s="245"/>
      <c r="AA392" s="245"/>
      <c r="AB392" s="245"/>
      <c r="AC392" s="252"/>
      <c r="AD392" s="252"/>
      <c r="AE392" s="252"/>
      <c r="AF392" s="252"/>
      <c r="AG392" s="253">
        <v>1</v>
      </c>
      <c r="AH392" s="254">
        <v>1</v>
      </c>
      <c r="AI392" s="245"/>
      <c r="AJ392" s="245"/>
      <c r="AK392" s="245"/>
      <c r="AL392" s="255"/>
      <c r="AM392" s="245"/>
      <c r="AN392" s="242">
        <f t="shared" si="51"/>
        <v>0</v>
      </c>
      <c r="AO392" s="245"/>
      <c r="AP392" s="245">
        <f>87932900.67/10000000</f>
        <v>8.7932900670000009</v>
      </c>
      <c r="AQ392" s="245"/>
      <c r="AR392" s="245"/>
      <c r="AS392" s="245"/>
      <c r="AT392" s="245"/>
      <c r="AU392" s="245"/>
      <c r="AV392" s="245"/>
      <c r="AW392" s="245"/>
      <c r="AX392" s="379" t="s">
        <v>329</v>
      </c>
      <c r="AY392" s="207" t="s">
        <v>79</v>
      </c>
    </row>
    <row r="393" spans="1:51" s="248" customFormat="1" ht="65.25" customHeight="1" outlineLevel="1" x14ac:dyDescent="0.25">
      <c r="A393" s="256">
        <v>5</v>
      </c>
      <c r="B393" s="257" t="s">
        <v>330</v>
      </c>
      <c r="C393" s="258" t="s">
        <v>78</v>
      </c>
      <c r="D393" s="259" t="s">
        <v>70</v>
      </c>
      <c r="E393" s="260"/>
      <c r="F393" s="261"/>
      <c r="G393" s="262">
        <v>15.03</v>
      </c>
      <c r="H393" s="263"/>
      <c r="I393" s="264"/>
      <c r="J393" s="264"/>
      <c r="K393" s="261"/>
      <c r="L393" s="265"/>
      <c r="M393" s="265"/>
      <c r="N393" s="237"/>
      <c r="O393" s="240"/>
      <c r="P393" s="245"/>
      <c r="Q393" s="245"/>
      <c r="R393" s="245"/>
      <c r="S393" s="245"/>
      <c r="T393" s="242">
        <f t="shared" si="50"/>
        <v>0</v>
      </c>
      <c r="U393" s="245"/>
      <c r="V393" s="244">
        <v>7.004179336</v>
      </c>
      <c r="W393" s="245"/>
      <c r="X393" s="245"/>
      <c r="Y393" s="245"/>
      <c r="Z393" s="245"/>
      <c r="AA393" s="245"/>
      <c r="AB393" s="245"/>
      <c r="AC393" s="252"/>
      <c r="AD393" s="252"/>
      <c r="AE393" s="252"/>
      <c r="AF393" s="252"/>
      <c r="AG393" s="252"/>
      <c r="AH393" s="247"/>
      <c r="AI393" s="245"/>
      <c r="AJ393" s="245"/>
      <c r="AK393" s="245"/>
      <c r="AL393" s="255"/>
      <c r="AM393" s="245"/>
      <c r="AN393" s="242">
        <f t="shared" si="51"/>
        <v>0</v>
      </c>
      <c r="AO393" s="245"/>
      <c r="AP393" s="245">
        <f>70041793.36/10000000</f>
        <v>7.004179336</v>
      </c>
      <c r="AQ393" s="245"/>
      <c r="AR393" s="245"/>
      <c r="AS393" s="245"/>
      <c r="AT393" s="245"/>
      <c r="AU393" s="245"/>
      <c r="AV393" s="245"/>
      <c r="AW393" s="245"/>
      <c r="AX393" s="379" t="s">
        <v>331</v>
      </c>
      <c r="AY393" s="207" t="s">
        <v>262</v>
      </c>
    </row>
    <row r="394" spans="1:51" s="248" customFormat="1" ht="60.75" customHeight="1" outlineLevel="1" x14ac:dyDescent="0.25">
      <c r="A394" s="233">
        <v>6</v>
      </c>
      <c r="B394" s="234" t="s">
        <v>332</v>
      </c>
      <c r="C394" s="235" t="s">
        <v>78</v>
      </c>
      <c r="D394" s="233" t="s">
        <v>70</v>
      </c>
      <c r="E394" s="236"/>
      <c r="F394" s="237"/>
      <c r="G394" s="251"/>
      <c r="H394" s="233"/>
      <c r="I394" s="239"/>
      <c r="J394" s="239"/>
      <c r="K394" s="237"/>
      <c r="L394" s="237"/>
      <c r="M394" s="237"/>
      <c r="N394" s="237"/>
      <c r="O394" s="240"/>
      <c r="P394" s="245"/>
      <c r="Q394" s="245"/>
      <c r="R394" s="245"/>
      <c r="S394" s="245"/>
      <c r="T394" s="242">
        <f t="shared" si="50"/>
        <v>0</v>
      </c>
      <c r="U394" s="245"/>
      <c r="V394" s="244">
        <v>0.71399994599999994</v>
      </c>
      <c r="W394" s="245"/>
      <c r="X394" s="245"/>
      <c r="Y394" s="245"/>
      <c r="Z394" s="245"/>
      <c r="AA394" s="245"/>
      <c r="AB394" s="245"/>
      <c r="AC394" s="252"/>
      <c r="AD394" s="252"/>
      <c r="AE394" s="252"/>
      <c r="AF394" s="252"/>
      <c r="AG394" s="252"/>
      <c r="AH394" s="247"/>
      <c r="AI394" s="245"/>
      <c r="AJ394" s="245"/>
      <c r="AK394" s="245"/>
      <c r="AL394" s="255"/>
      <c r="AM394" s="245"/>
      <c r="AN394" s="242">
        <f t="shared" si="51"/>
        <v>0</v>
      </c>
      <c r="AO394" s="245"/>
      <c r="AP394" s="245">
        <f>(5711999.57+1427999.89)/10000000</f>
        <v>0.71399994599999994</v>
      </c>
      <c r="AQ394" s="245"/>
      <c r="AR394" s="245"/>
      <c r="AS394" s="245"/>
      <c r="AT394" s="245"/>
      <c r="AU394" s="245"/>
      <c r="AV394" s="245"/>
      <c r="AW394" s="245"/>
      <c r="AX394" s="379" t="s">
        <v>333</v>
      </c>
      <c r="AY394" s="207" t="s">
        <v>79</v>
      </c>
    </row>
    <row r="395" spans="1:51" s="248" customFormat="1" ht="15.75" outlineLevel="1" x14ac:dyDescent="0.25">
      <c r="A395" s="233">
        <v>7</v>
      </c>
      <c r="B395" s="250" t="s">
        <v>334</v>
      </c>
      <c r="C395" s="235" t="s">
        <v>78</v>
      </c>
      <c r="D395" s="233" t="s">
        <v>70</v>
      </c>
      <c r="E395" s="236"/>
      <c r="F395" s="237"/>
      <c r="G395" s="266"/>
      <c r="H395" s="233"/>
      <c r="I395" s="239"/>
      <c r="J395" s="239"/>
      <c r="K395" s="237"/>
      <c r="L395" s="237"/>
      <c r="M395" s="237"/>
      <c r="N395" s="237"/>
      <c r="O395" s="240"/>
      <c r="P395" s="245"/>
      <c r="Q395" s="245"/>
      <c r="R395" s="245"/>
      <c r="S395" s="245"/>
      <c r="T395" s="242">
        <f t="shared" ref="T395:T430" si="52">SUM(P395:S395)</f>
        <v>0</v>
      </c>
      <c r="U395" s="267"/>
      <c r="V395" s="268">
        <v>0.57696099999999995</v>
      </c>
      <c r="W395" s="245"/>
      <c r="X395" s="245"/>
      <c r="Y395" s="245"/>
      <c r="Z395" s="245"/>
      <c r="AA395" s="245"/>
      <c r="AB395" s="245"/>
      <c r="AC395" s="252"/>
      <c r="AD395" s="252"/>
      <c r="AE395" s="252"/>
      <c r="AF395" s="252"/>
      <c r="AG395" s="252"/>
      <c r="AH395" s="247"/>
      <c r="AI395" s="245"/>
      <c r="AJ395" s="245"/>
      <c r="AK395" s="245"/>
      <c r="AL395" s="255"/>
      <c r="AM395" s="245"/>
      <c r="AN395" s="242">
        <f t="shared" ref="AN395:AN430" si="53">SUM(AJ395:AM395)</f>
        <v>0</v>
      </c>
      <c r="AO395" s="245"/>
      <c r="AP395" s="267">
        <f>5769610/10000000</f>
        <v>0.57696099999999995</v>
      </c>
      <c r="AQ395" s="245"/>
      <c r="AR395" s="245"/>
      <c r="AS395" s="245"/>
      <c r="AT395" s="245"/>
      <c r="AU395" s="245"/>
      <c r="AV395" s="245"/>
      <c r="AW395" s="245"/>
      <c r="AX395" s="76"/>
      <c r="AY395" s="207" t="s">
        <v>79</v>
      </c>
    </row>
    <row r="396" spans="1:51" s="248" customFormat="1" ht="90" outlineLevel="1" x14ac:dyDescent="0.25">
      <c r="A396" s="233">
        <v>8</v>
      </c>
      <c r="B396" s="250" t="s">
        <v>335</v>
      </c>
      <c r="C396" s="235" t="s">
        <v>78</v>
      </c>
      <c r="D396" s="233" t="s">
        <v>70</v>
      </c>
      <c r="E396" s="236"/>
      <c r="F396" s="237"/>
      <c r="G396" s="266"/>
      <c r="H396" s="233"/>
      <c r="I396" s="239"/>
      <c r="J396" s="239"/>
      <c r="K396" s="237"/>
      <c r="L396" s="237"/>
      <c r="M396" s="237"/>
      <c r="N396" s="237"/>
      <c r="O396" s="240"/>
      <c r="P396" s="245"/>
      <c r="Q396" s="245"/>
      <c r="R396" s="245"/>
      <c r="S396" s="245"/>
      <c r="T396" s="242">
        <f t="shared" si="52"/>
        <v>0</v>
      </c>
      <c r="U396" s="267"/>
      <c r="V396" s="268">
        <v>1.5823799999999999</v>
      </c>
      <c r="W396" s="245"/>
      <c r="X396" s="245"/>
      <c r="Y396" s="245"/>
      <c r="Z396" s="245"/>
      <c r="AA396" s="245"/>
      <c r="AB396" s="245"/>
      <c r="AC396" s="252"/>
      <c r="AD396" s="252"/>
      <c r="AE396" s="252"/>
      <c r="AF396" s="252"/>
      <c r="AG396" s="252"/>
      <c r="AH396" s="247"/>
      <c r="AI396" s="245"/>
      <c r="AJ396" s="245"/>
      <c r="AK396" s="245"/>
      <c r="AL396" s="255"/>
      <c r="AM396" s="245"/>
      <c r="AN396" s="242">
        <f t="shared" si="53"/>
        <v>0</v>
      </c>
      <c r="AO396" s="245"/>
      <c r="AP396" s="267">
        <f>15823800/10000000</f>
        <v>1.5823799999999999</v>
      </c>
      <c r="AQ396" s="245"/>
      <c r="AR396" s="245"/>
      <c r="AS396" s="245"/>
      <c r="AT396" s="245"/>
      <c r="AU396" s="245"/>
      <c r="AV396" s="245"/>
      <c r="AW396" s="245"/>
      <c r="AX396" s="380" t="s">
        <v>336</v>
      </c>
      <c r="AY396" s="207" t="s">
        <v>79</v>
      </c>
    </row>
    <row r="397" spans="1:51" s="248" customFormat="1" ht="60" outlineLevel="1" x14ac:dyDescent="0.25">
      <c r="A397" s="233">
        <v>9</v>
      </c>
      <c r="B397" s="234" t="s">
        <v>548</v>
      </c>
      <c r="C397" s="235" t="s">
        <v>78</v>
      </c>
      <c r="D397" s="233"/>
      <c r="E397" s="236"/>
      <c r="F397" s="237"/>
      <c r="G397" s="269">
        <v>4.92</v>
      </c>
      <c r="H397" s="233"/>
      <c r="I397" s="239"/>
      <c r="J397" s="239"/>
      <c r="K397" s="237"/>
      <c r="L397" s="237"/>
      <c r="M397" s="237"/>
      <c r="N397" s="237"/>
      <c r="O397" s="240"/>
      <c r="P397" s="245"/>
      <c r="Q397" s="245"/>
      <c r="R397" s="245"/>
      <c r="S397" s="245"/>
      <c r="T397" s="242">
        <f t="shared" si="52"/>
        <v>0</v>
      </c>
      <c r="U397" s="245"/>
      <c r="V397" s="245"/>
      <c r="W397" s="270">
        <v>4.92</v>
      </c>
      <c r="X397" s="245"/>
      <c r="Y397" s="245"/>
      <c r="Z397" s="245"/>
      <c r="AA397" s="245"/>
      <c r="AB397" s="245"/>
      <c r="AC397" s="245"/>
      <c r="AD397" s="252"/>
      <c r="AE397" s="252"/>
      <c r="AF397" s="252"/>
      <c r="AG397" s="252"/>
      <c r="AH397" s="252"/>
      <c r="AI397" s="252"/>
      <c r="AJ397" s="245"/>
      <c r="AK397" s="245"/>
      <c r="AL397" s="245"/>
      <c r="AM397" s="255"/>
      <c r="AN397" s="242">
        <f t="shared" si="53"/>
        <v>0</v>
      </c>
      <c r="AO397" s="245"/>
      <c r="AP397" s="245"/>
      <c r="AQ397" s="270">
        <v>4.92</v>
      </c>
      <c r="AR397" s="245"/>
      <c r="AS397" s="245"/>
      <c r="AT397" s="245"/>
      <c r="AU397" s="245"/>
      <c r="AV397" s="245"/>
      <c r="AW397" s="245"/>
      <c r="AX397" s="380" t="s">
        <v>549</v>
      </c>
      <c r="AY397" s="207" t="s">
        <v>74</v>
      </c>
    </row>
    <row r="398" spans="1:51" s="248" customFormat="1" ht="45" outlineLevel="1" x14ac:dyDescent="0.25">
      <c r="A398" s="233">
        <v>10</v>
      </c>
      <c r="B398" s="234" t="s">
        <v>550</v>
      </c>
      <c r="C398" s="235" t="s">
        <v>78</v>
      </c>
      <c r="D398" s="233"/>
      <c r="E398" s="236"/>
      <c r="F398" s="237"/>
      <c r="G398" s="269">
        <v>5.1100000000000003</v>
      </c>
      <c r="H398" s="233"/>
      <c r="I398" s="239"/>
      <c r="J398" s="239"/>
      <c r="K398" s="237"/>
      <c r="L398" s="237"/>
      <c r="M398" s="237"/>
      <c r="N398" s="237"/>
      <c r="O398" s="240"/>
      <c r="P398" s="245"/>
      <c r="Q398" s="245"/>
      <c r="R398" s="245"/>
      <c r="S398" s="245"/>
      <c r="T398" s="242">
        <f t="shared" si="52"/>
        <v>0</v>
      </c>
      <c r="U398" s="245"/>
      <c r="V398" s="245"/>
      <c r="W398" s="270">
        <v>5.1100000000000003</v>
      </c>
      <c r="X398" s="245"/>
      <c r="Y398" s="245"/>
      <c r="Z398" s="245"/>
      <c r="AA398" s="245"/>
      <c r="AB398" s="245"/>
      <c r="AC398" s="245"/>
      <c r="AD398" s="252"/>
      <c r="AE398" s="252"/>
      <c r="AF398" s="252"/>
      <c r="AG398" s="252"/>
      <c r="AH398" s="252"/>
      <c r="AI398" s="252"/>
      <c r="AJ398" s="245"/>
      <c r="AK398" s="245"/>
      <c r="AL398" s="245"/>
      <c r="AM398" s="255"/>
      <c r="AN398" s="242">
        <f t="shared" si="53"/>
        <v>0</v>
      </c>
      <c r="AO398" s="245"/>
      <c r="AP398" s="245"/>
      <c r="AQ398" s="270">
        <v>5.1100000000000003</v>
      </c>
      <c r="AR398" s="245"/>
      <c r="AS398" s="245"/>
      <c r="AT398" s="245"/>
      <c r="AU398" s="245"/>
      <c r="AV398" s="245"/>
      <c r="AW398" s="245"/>
      <c r="AX398" s="380" t="s">
        <v>549</v>
      </c>
      <c r="AY398" s="207" t="s">
        <v>74</v>
      </c>
    </row>
    <row r="399" spans="1:51" s="248" customFormat="1" ht="45" outlineLevel="1" x14ac:dyDescent="0.25">
      <c r="A399" s="233">
        <v>11</v>
      </c>
      <c r="B399" s="234" t="s">
        <v>551</v>
      </c>
      <c r="C399" s="235" t="s">
        <v>78</v>
      </c>
      <c r="D399" s="233"/>
      <c r="E399" s="236"/>
      <c r="F399" s="237"/>
      <c r="G399" s="269">
        <v>6.24</v>
      </c>
      <c r="H399" s="233"/>
      <c r="I399" s="239"/>
      <c r="J399" s="239"/>
      <c r="K399" s="237"/>
      <c r="L399" s="237"/>
      <c r="M399" s="237"/>
      <c r="N399" s="237"/>
      <c r="O399" s="240"/>
      <c r="P399" s="245"/>
      <c r="Q399" s="245"/>
      <c r="R399" s="245"/>
      <c r="S399" s="245"/>
      <c r="T399" s="242">
        <f t="shared" si="52"/>
        <v>0</v>
      </c>
      <c r="U399" s="245"/>
      <c r="V399" s="245"/>
      <c r="W399" s="270">
        <v>6.24</v>
      </c>
      <c r="X399" s="245"/>
      <c r="Y399" s="245"/>
      <c r="Z399" s="245"/>
      <c r="AA399" s="245"/>
      <c r="AB399" s="245"/>
      <c r="AC399" s="245"/>
      <c r="AD399" s="252"/>
      <c r="AE399" s="252"/>
      <c r="AF399" s="252"/>
      <c r="AG399" s="252"/>
      <c r="AH399" s="252"/>
      <c r="AI399" s="252"/>
      <c r="AJ399" s="245"/>
      <c r="AK399" s="245"/>
      <c r="AL399" s="245"/>
      <c r="AM399" s="255"/>
      <c r="AN399" s="242">
        <f t="shared" si="53"/>
        <v>0</v>
      </c>
      <c r="AO399" s="245"/>
      <c r="AP399" s="245"/>
      <c r="AQ399" s="270">
        <v>6.24</v>
      </c>
      <c r="AR399" s="245"/>
      <c r="AS399" s="245"/>
      <c r="AT399" s="245"/>
      <c r="AU399" s="245"/>
      <c r="AV399" s="245"/>
      <c r="AW399" s="245"/>
      <c r="AX399" s="380" t="s">
        <v>549</v>
      </c>
      <c r="AY399" s="207" t="s">
        <v>74</v>
      </c>
    </row>
    <row r="400" spans="1:51" s="248" customFormat="1" ht="60" outlineLevel="1" x14ac:dyDescent="0.25">
      <c r="A400" s="233">
        <v>12</v>
      </c>
      <c r="B400" s="234" t="s">
        <v>552</v>
      </c>
      <c r="C400" s="235" t="s">
        <v>78</v>
      </c>
      <c r="D400" s="233"/>
      <c r="E400" s="236"/>
      <c r="F400" s="237"/>
      <c r="G400" s="269">
        <v>3.09</v>
      </c>
      <c r="H400" s="233"/>
      <c r="I400" s="239"/>
      <c r="J400" s="239"/>
      <c r="K400" s="237"/>
      <c r="L400" s="237"/>
      <c r="M400" s="237"/>
      <c r="N400" s="237"/>
      <c r="O400" s="240"/>
      <c r="P400" s="245"/>
      <c r="Q400" s="245"/>
      <c r="R400" s="245"/>
      <c r="S400" s="245"/>
      <c r="T400" s="242">
        <f t="shared" si="52"/>
        <v>0</v>
      </c>
      <c r="U400" s="245"/>
      <c r="V400" s="245"/>
      <c r="W400" s="270">
        <v>3.09</v>
      </c>
      <c r="X400" s="245"/>
      <c r="Y400" s="245"/>
      <c r="Z400" s="245"/>
      <c r="AA400" s="245"/>
      <c r="AB400" s="245"/>
      <c r="AC400" s="245"/>
      <c r="AD400" s="252"/>
      <c r="AE400" s="252"/>
      <c r="AF400" s="252"/>
      <c r="AG400" s="252"/>
      <c r="AH400" s="252"/>
      <c r="AI400" s="252"/>
      <c r="AJ400" s="245"/>
      <c r="AK400" s="245"/>
      <c r="AL400" s="245"/>
      <c r="AM400" s="255"/>
      <c r="AN400" s="242">
        <f t="shared" si="53"/>
        <v>0</v>
      </c>
      <c r="AO400" s="245"/>
      <c r="AP400" s="245"/>
      <c r="AQ400" s="270">
        <v>3.09</v>
      </c>
      <c r="AR400" s="245"/>
      <c r="AS400" s="245"/>
      <c r="AT400" s="245"/>
      <c r="AU400" s="245"/>
      <c r="AV400" s="245"/>
      <c r="AW400" s="245"/>
      <c r="AX400" s="380" t="s">
        <v>549</v>
      </c>
      <c r="AY400" s="207" t="s">
        <v>74</v>
      </c>
    </row>
    <row r="401" spans="1:51" s="248" customFormat="1" ht="45" outlineLevel="1" x14ac:dyDescent="0.25">
      <c r="A401" s="233">
        <v>13</v>
      </c>
      <c r="B401" s="234" t="s">
        <v>553</v>
      </c>
      <c r="C401" s="235" t="s">
        <v>78</v>
      </c>
      <c r="D401" s="233"/>
      <c r="E401" s="236"/>
      <c r="F401" s="237"/>
      <c r="G401" s="269">
        <v>1.65</v>
      </c>
      <c r="H401" s="233"/>
      <c r="I401" s="239"/>
      <c r="J401" s="239"/>
      <c r="K401" s="237"/>
      <c r="L401" s="237"/>
      <c r="M401" s="237"/>
      <c r="N401" s="237"/>
      <c r="O401" s="240"/>
      <c r="P401" s="245"/>
      <c r="Q401" s="245"/>
      <c r="R401" s="245"/>
      <c r="S401" s="245"/>
      <c r="T401" s="242">
        <f t="shared" si="52"/>
        <v>0</v>
      </c>
      <c r="U401" s="245"/>
      <c r="V401" s="245"/>
      <c r="W401" s="270">
        <v>1.65</v>
      </c>
      <c r="X401" s="245"/>
      <c r="Y401" s="245"/>
      <c r="Z401" s="245"/>
      <c r="AA401" s="245"/>
      <c r="AB401" s="245"/>
      <c r="AC401" s="245"/>
      <c r="AD401" s="252"/>
      <c r="AE401" s="252"/>
      <c r="AF401" s="252"/>
      <c r="AG401" s="252"/>
      <c r="AH401" s="252"/>
      <c r="AI401" s="252"/>
      <c r="AJ401" s="245"/>
      <c r="AK401" s="245"/>
      <c r="AL401" s="245"/>
      <c r="AM401" s="255"/>
      <c r="AN401" s="242">
        <f t="shared" si="53"/>
        <v>0</v>
      </c>
      <c r="AO401" s="245"/>
      <c r="AP401" s="245"/>
      <c r="AQ401" s="270">
        <v>1.65</v>
      </c>
      <c r="AR401" s="245"/>
      <c r="AS401" s="245"/>
      <c r="AT401" s="245"/>
      <c r="AU401" s="245"/>
      <c r="AV401" s="245"/>
      <c r="AW401" s="245"/>
      <c r="AX401" s="380" t="s">
        <v>549</v>
      </c>
      <c r="AY401" s="207" t="s">
        <v>74</v>
      </c>
    </row>
    <row r="402" spans="1:51" s="248" customFormat="1" ht="30" outlineLevel="1" x14ac:dyDescent="0.25">
      <c r="A402" s="233">
        <v>14</v>
      </c>
      <c r="B402" s="234" t="s">
        <v>554</v>
      </c>
      <c r="C402" s="235" t="s">
        <v>78</v>
      </c>
      <c r="D402" s="233"/>
      <c r="E402" s="236"/>
      <c r="F402" s="237"/>
      <c r="G402" s="269">
        <v>21.04</v>
      </c>
      <c r="H402" s="233"/>
      <c r="I402" s="239"/>
      <c r="J402" s="239"/>
      <c r="K402" s="237"/>
      <c r="L402" s="237"/>
      <c r="M402" s="237"/>
      <c r="N402" s="237"/>
      <c r="O402" s="240"/>
      <c r="P402" s="245"/>
      <c r="Q402" s="245"/>
      <c r="R402" s="245"/>
      <c r="S402" s="245"/>
      <c r="T402" s="242">
        <f t="shared" si="52"/>
        <v>0</v>
      </c>
      <c r="U402" s="245"/>
      <c r="V402" s="245"/>
      <c r="W402" s="270">
        <v>21.04</v>
      </c>
      <c r="X402" s="245"/>
      <c r="Y402" s="245"/>
      <c r="Z402" s="245"/>
      <c r="AA402" s="245"/>
      <c r="AB402" s="245"/>
      <c r="AC402" s="245"/>
      <c r="AD402" s="252"/>
      <c r="AE402" s="252"/>
      <c r="AF402" s="252"/>
      <c r="AG402" s="252"/>
      <c r="AH402" s="252"/>
      <c r="AI402" s="252"/>
      <c r="AJ402" s="245"/>
      <c r="AK402" s="245"/>
      <c r="AL402" s="245"/>
      <c r="AM402" s="255"/>
      <c r="AN402" s="242">
        <f t="shared" si="53"/>
        <v>0</v>
      </c>
      <c r="AO402" s="245"/>
      <c r="AP402" s="245"/>
      <c r="AQ402" s="270">
        <v>21.04</v>
      </c>
      <c r="AR402" s="245"/>
      <c r="AS402" s="245"/>
      <c r="AT402" s="245"/>
      <c r="AU402" s="245"/>
      <c r="AV402" s="245"/>
      <c r="AW402" s="245"/>
      <c r="AX402" s="380" t="s">
        <v>549</v>
      </c>
      <c r="AY402" s="207" t="s">
        <v>74</v>
      </c>
    </row>
    <row r="403" spans="1:51" s="248" customFormat="1" ht="45" outlineLevel="1" x14ac:dyDescent="0.25">
      <c r="A403" s="233">
        <v>15</v>
      </c>
      <c r="B403" s="234" t="s">
        <v>555</v>
      </c>
      <c r="C403" s="235" t="s">
        <v>78</v>
      </c>
      <c r="D403" s="233"/>
      <c r="E403" s="236"/>
      <c r="F403" s="237"/>
      <c r="G403" s="269">
        <v>9.31</v>
      </c>
      <c r="H403" s="233"/>
      <c r="I403" s="239"/>
      <c r="J403" s="239"/>
      <c r="K403" s="237"/>
      <c r="L403" s="237"/>
      <c r="M403" s="237"/>
      <c r="N403" s="237"/>
      <c r="O403" s="240"/>
      <c r="P403" s="245"/>
      <c r="Q403" s="245"/>
      <c r="R403" s="245"/>
      <c r="S403" s="245"/>
      <c r="T403" s="242">
        <f t="shared" si="52"/>
        <v>0</v>
      </c>
      <c r="U403" s="245"/>
      <c r="V403" s="245"/>
      <c r="W403" s="270">
        <v>9.31</v>
      </c>
      <c r="X403" s="245"/>
      <c r="Y403" s="245"/>
      <c r="Z403" s="245"/>
      <c r="AA403" s="245"/>
      <c r="AB403" s="245"/>
      <c r="AC403" s="245"/>
      <c r="AD403" s="252"/>
      <c r="AE403" s="252"/>
      <c r="AF403" s="252"/>
      <c r="AG403" s="252"/>
      <c r="AH403" s="252"/>
      <c r="AI403" s="252"/>
      <c r="AJ403" s="245"/>
      <c r="AK403" s="245"/>
      <c r="AL403" s="245"/>
      <c r="AM403" s="255"/>
      <c r="AN403" s="242">
        <f t="shared" si="53"/>
        <v>0</v>
      </c>
      <c r="AO403" s="245"/>
      <c r="AP403" s="245"/>
      <c r="AQ403" s="270">
        <v>9.31</v>
      </c>
      <c r="AR403" s="245"/>
      <c r="AS403" s="245"/>
      <c r="AT403" s="245"/>
      <c r="AU403" s="245"/>
      <c r="AV403" s="245"/>
      <c r="AW403" s="245"/>
      <c r="AX403" s="380" t="s">
        <v>549</v>
      </c>
      <c r="AY403" s="207" t="s">
        <v>74</v>
      </c>
    </row>
    <row r="404" spans="1:51" s="248" customFormat="1" ht="60" outlineLevel="1" x14ac:dyDescent="0.25">
      <c r="A404" s="233">
        <v>16</v>
      </c>
      <c r="B404" s="234" t="s">
        <v>556</v>
      </c>
      <c r="C404" s="235" t="s">
        <v>78</v>
      </c>
      <c r="D404" s="233"/>
      <c r="E404" s="236"/>
      <c r="F404" s="237"/>
      <c r="G404" s="269">
        <v>8.2100000000000009</v>
      </c>
      <c r="H404" s="233"/>
      <c r="I404" s="239"/>
      <c r="J404" s="239"/>
      <c r="K404" s="237"/>
      <c r="L404" s="237"/>
      <c r="M404" s="237"/>
      <c r="N404" s="237"/>
      <c r="O404" s="240"/>
      <c r="P404" s="245"/>
      <c r="Q404" s="245"/>
      <c r="R404" s="245"/>
      <c r="S404" s="245"/>
      <c r="T404" s="242">
        <f t="shared" si="52"/>
        <v>0</v>
      </c>
      <c r="U404" s="245"/>
      <c r="V404" s="245"/>
      <c r="W404" s="270">
        <v>8.2100000000000009</v>
      </c>
      <c r="X404" s="245"/>
      <c r="Y404" s="245"/>
      <c r="Z404" s="245"/>
      <c r="AA404" s="245"/>
      <c r="AB404" s="245"/>
      <c r="AC404" s="245"/>
      <c r="AD404" s="252"/>
      <c r="AE404" s="252"/>
      <c r="AF404" s="252"/>
      <c r="AG404" s="252"/>
      <c r="AH404" s="252"/>
      <c r="AI404" s="252"/>
      <c r="AJ404" s="245"/>
      <c r="AK404" s="245"/>
      <c r="AL404" s="245"/>
      <c r="AM404" s="255"/>
      <c r="AN404" s="242">
        <f t="shared" si="53"/>
        <v>0</v>
      </c>
      <c r="AO404" s="245"/>
      <c r="AP404" s="245"/>
      <c r="AQ404" s="270">
        <v>8.2100000000000009</v>
      </c>
      <c r="AR404" s="245"/>
      <c r="AS404" s="245"/>
      <c r="AT404" s="245"/>
      <c r="AU404" s="245"/>
      <c r="AV404" s="245"/>
      <c r="AW404" s="245"/>
      <c r="AX404" s="380" t="s">
        <v>549</v>
      </c>
      <c r="AY404" s="207" t="s">
        <v>74</v>
      </c>
    </row>
    <row r="405" spans="1:51" s="248" customFormat="1" ht="30" outlineLevel="1" x14ac:dyDescent="0.25">
      <c r="A405" s="233">
        <v>17</v>
      </c>
      <c r="B405" s="234" t="s">
        <v>557</v>
      </c>
      <c r="C405" s="235" t="s">
        <v>78</v>
      </c>
      <c r="D405" s="233"/>
      <c r="E405" s="236"/>
      <c r="F405" s="237"/>
      <c r="G405" s="269">
        <v>1.18</v>
      </c>
      <c r="H405" s="233"/>
      <c r="I405" s="239"/>
      <c r="J405" s="239"/>
      <c r="K405" s="237"/>
      <c r="L405" s="237"/>
      <c r="M405" s="237"/>
      <c r="N405" s="237"/>
      <c r="O405" s="240"/>
      <c r="P405" s="245"/>
      <c r="Q405" s="245"/>
      <c r="R405" s="245"/>
      <c r="S405" s="245"/>
      <c r="T405" s="242">
        <f t="shared" si="52"/>
        <v>0</v>
      </c>
      <c r="U405" s="245"/>
      <c r="V405" s="245"/>
      <c r="W405" s="270">
        <v>1.18</v>
      </c>
      <c r="X405" s="245"/>
      <c r="Y405" s="245"/>
      <c r="Z405" s="245"/>
      <c r="AA405" s="245"/>
      <c r="AB405" s="245"/>
      <c r="AC405" s="245"/>
      <c r="AD405" s="252"/>
      <c r="AE405" s="252"/>
      <c r="AF405" s="252"/>
      <c r="AG405" s="252"/>
      <c r="AH405" s="252"/>
      <c r="AI405" s="252"/>
      <c r="AJ405" s="245"/>
      <c r="AK405" s="245"/>
      <c r="AL405" s="245"/>
      <c r="AM405" s="255"/>
      <c r="AN405" s="242">
        <f t="shared" si="53"/>
        <v>0</v>
      </c>
      <c r="AO405" s="245"/>
      <c r="AP405" s="245"/>
      <c r="AQ405" s="270">
        <v>1.18</v>
      </c>
      <c r="AR405" s="245"/>
      <c r="AS405" s="245"/>
      <c r="AT405" s="245"/>
      <c r="AU405" s="245"/>
      <c r="AV405" s="245"/>
      <c r="AW405" s="245"/>
      <c r="AX405" s="380" t="s">
        <v>549</v>
      </c>
      <c r="AY405" s="207" t="s">
        <v>74</v>
      </c>
    </row>
    <row r="406" spans="1:51" s="248" customFormat="1" ht="30" outlineLevel="1" x14ac:dyDescent="0.25">
      <c r="A406" s="233">
        <v>18</v>
      </c>
      <c r="B406" s="234" t="s">
        <v>558</v>
      </c>
      <c r="C406" s="235" t="s">
        <v>78</v>
      </c>
      <c r="D406" s="233"/>
      <c r="E406" s="236"/>
      <c r="F406" s="237"/>
      <c r="G406" s="269">
        <v>8.56</v>
      </c>
      <c r="H406" s="233"/>
      <c r="I406" s="239"/>
      <c r="J406" s="239"/>
      <c r="K406" s="237"/>
      <c r="L406" s="237"/>
      <c r="M406" s="237"/>
      <c r="N406" s="237"/>
      <c r="O406" s="240"/>
      <c r="P406" s="245"/>
      <c r="Q406" s="245"/>
      <c r="R406" s="245"/>
      <c r="S406" s="245"/>
      <c r="T406" s="242">
        <f t="shared" si="52"/>
        <v>0</v>
      </c>
      <c r="U406" s="245"/>
      <c r="V406" s="245"/>
      <c r="W406" s="270">
        <v>8.56</v>
      </c>
      <c r="X406" s="245"/>
      <c r="Y406" s="245"/>
      <c r="Z406" s="245"/>
      <c r="AA406" s="245"/>
      <c r="AB406" s="245"/>
      <c r="AC406" s="245"/>
      <c r="AD406" s="252"/>
      <c r="AE406" s="252"/>
      <c r="AF406" s="252"/>
      <c r="AG406" s="252"/>
      <c r="AH406" s="252"/>
      <c r="AI406" s="252"/>
      <c r="AJ406" s="245"/>
      <c r="AK406" s="245"/>
      <c r="AL406" s="245"/>
      <c r="AM406" s="255"/>
      <c r="AN406" s="242">
        <f t="shared" si="53"/>
        <v>0</v>
      </c>
      <c r="AO406" s="245"/>
      <c r="AP406" s="245"/>
      <c r="AQ406" s="270">
        <v>8.56</v>
      </c>
      <c r="AR406" s="245"/>
      <c r="AS406" s="245"/>
      <c r="AT406" s="245"/>
      <c r="AU406" s="245"/>
      <c r="AV406" s="245"/>
      <c r="AW406" s="245"/>
      <c r="AX406" s="380" t="s">
        <v>549</v>
      </c>
      <c r="AY406" s="207" t="s">
        <v>74</v>
      </c>
    </row>
    <row r="407" spans="1:51" s="248" customFormat="1" ht="30" outlineLevel="1" x14ac:dyDescent="0.25">
      <c r="A407" s="233">
        <v>19</v>
      </c>
      <c r="B407" s="234" t="s">
        <v>559</v>
      </c>
      <c r="C407" s="235" t="s">
        <v>78</v>
      </c>
      <c r="D407" s="233"/>
      <c r="E407" s="236"/>
      <c r="F407" s="237"/>
      <c r="G407" s="269">
        <v>4.6399999999999997</v>
      </c>
      <c r="H407" s="233"/>
      <c r="I407" s="239"/>
      <c r="J407" s="239"/>
      <c r="K407" s="237"/>
      <c r="L407" s="237"/>
      <c r="M407" s="237"/>
      <c r="N407" s="237"/>
      <c r="O407" s="240"/>
      <c r="P407" s="245"/>
      <c r="Q407" s="245"/>
      <c r="R407" s="245"/>
      <c r="S407" s="245"/>
      <c r="T407" s="242">
        <f t="shared" si="52"/>
        <v>0</v>
      </c>
      <c r="U407" s="245"/>
      <c r="V407" s="245"/>
      <c r="W407" s="270">
        <v>4.6399999999999997</v>
      </c>
      <c r="X407" s="245"/>
      <c r="Y407" s="245"/>
      <c r="Z407" s="245"/>
      <c r="AA407" s="245"/>
      <c r="AB407" s="245"/>
      <c r="AC407" s="245"/>
      <c r="AD407" s="252"/>
      <c r="AE407" s="252"/>
      <c r="AF407" s="252"/>
      <c r="AG407" s="252"/>
      <c r="AH407" s="252"/>
      <c r="AI407" s="252"/>
      <c r="AJ407" s="245"/>
      <c r="AK407" s="245"/>
      <c r="AL407" s="245"/>
      <c r="AM407" s="255"/>
      <c r="AN407" s="242">
        <f t="shared" si="53"/>
        <v>0</v>
      </c>
      <c r="AO407" s="245"/>
      <c r="AP407" s="245"/>
      <c r="AQ407" s="270">
        <v>4.6399999999999997</v>
      </c>
      <c r="AR407" s="245"/>
      <c r="AS407" s="245"/>
      <c r="AT407" s="245"/>
      <c r="AU407" s="245"/>
      <c r="AV407" s="245"/>
      <c r="AW407" s="245"/>
      <c r="AX407" s="380" t="s">
        <v>549</v>
      </c>
      <c r="AY407" s="207" t="s">
        <v>74</v>
      </c>
    </row>
    <row r="408" spans="1:51" s="248" customFormat="1" ht="30" outlineLevel="1" x14ac:dyDescent="0.25">
      <c r="A408" s="233">
        <v>20</v>
      </c>
      <c r="B408" s="234" t="s">
        <v>560</v>
      </c>
      <c r="C408" s="235" t="s">
        <v>78</v>
      </c>
      <c r="D408" s="233"/>
      <c r="E408" s="236"/>
      <c r="F408" s="237"/>
      <c r="G408" s="269">
        <v>8.0299999999999994</v>
      </c>
      <c r="H408" s="233"/>
      <c r="I408" s="239"/>
      <c r="J408" s="239"/>
      <c r="K408" s="237"/>
      <c r="L408" s="237"/>
      <c r="M408" s="237"/>
      <c r="N408" s="237"/>
      <c r="O408" s="240"/>
      <c r="P408" s="245"/>
      <c r="Q408" s="245"/>
      <c r="R408" s="245"/>
      <c r="S408" s="245"/>
      <c r="T408" s="242">
        <f t="shared" si="52"/>
        <v>0</v>
      </c>
      <c r="U408" s="245"/>
      <c r="V408" s="245"/>
      <c r="W408" s="245"/>
      <c r="X408" s="270">
        <v>8.0299999999999994</v>
      </c>
      <c r="Y408" s="245"/>
      <c r="Z408" s="245"/>
      <c r="AA408" s="245"/>
      <c r="AB408" s="245"/>
      <c r="AC408" s="245"/>
      <c r="AD408" s="252"/>
      <c r="AE408" s="252"/>
      <c r="AF408" s="252"/>
      <c r="AG408" s="252"/>
      <c r="AH408" s="252"/>
      <c r="AI408" s="252"/>
      <c r="AJ408" s="245"/>
      <c r="AK408" s="245"/>
      <c r="AL408" s="245"/>
      <c r="AM408" s="255"/>
      <c r="AN408" s="242">
        <f t="shared" si="53"/>
        <v>0</v>
      </c>
      <c r="AO408" s="245"/>
      <c r="AP408" s="245"/>
      <c r="AQ408" s="245"/>
      <c r="AR408" s="270">
        <v>8.0299999999999994</v>
      </c>
      <c r="AS408" s="245"/>
      <c r="AT408" s="245"/>
      <c r="AU408" s="245"/>
      <c r="AV408" s="245"/>
      <c r="AW408" s="245"/>
      <c r="AX408" s="380" t="s">
        <v>549</v>
      </c>
      <c r="AY408" s="207" t="s">
        <v>74</v>
      </c>
    </row>
    <row r="409" spans="1:51" s="248" customFormat="1" ht="45" outlineLevel="1" x14ac:dyDescent="0.25">
      <c r="A409" s="233">
        <v>21</v>
      </c>
      <c r="B409" s="234" t="s">
        <v>561</v>
      </c>
      <c r="C409" s="235" t="s">
        <v>78</v>
      </c>
      <c r="D409" s="233"/>
      <c r="E409" s="236"/>
      <c r="F409" s="237"/>
      <c r="G409" s="269">
        <v>14.52</v>
      </c>
      <c r="H409" s="233"/>
      <c r="I409" s="239"/>
      <c r="J409" s="239"/>
      <c r="K409" s="237"/>
      <c r="L409" s="237"/>
      <c r="M409" s="237"/>
      <c r="N409" s="237"/>
      <c r="O409" s="240"/>
      <c r="P409" s="245"/>
      <c r="Q409" s="245"/>
      <c r="R409" s="245"/>
      <c r="S409" s="245"/>
      <c r="T409" s="242">
        <f t="shared" si="52"/>
        <v>0</v>
      </c>
      <c r="U409" s="245"/>
      <c r="V409" s="245"/>
      <c r="W409" s="245"/>
      <c r="X409" s="270">
        <v>14.52</v>
      </c>
      <c r="Y409" s="245"/>
      <c r="Z409" s="245"/>
      <c r="AA409" s="245"/>
      <c r="AB409" s="245"/>
      <c r="AC409" s="245"/>
      <c r="AD409" s="252"/>
      <c r="AE409" s="252"/>
      <c r="AF409" s="252"/>
      <c r="AG409" s="252"/>
      <c r="AH409" s="252"/>
      <c r="AI409" s="252"/>
      <c r="AJ409" s="245"/>
      <c r="AK409" s="245"/>
      <c r="AL409" s="245"/>
      <c r="AM409" s="255"/>
      <c r="AN409" s="242">
        <f t="shared" si="53"/>
        <v>0</v>
      </c>
      <c r="AO409" s="245"/>
      <c r="AP409" s="245"/>
      <c r="AQ409" s="245"/>
      <c r="AR409" s="270">
        <v>14.52</v>
      </c>
      <c r="AS409" s="245"/>
      <c r="AT409" s="245"/>
      <c r="AU409" s="245"/>
      <c r="AV409" s="245"/>
      <c r="AW409" s="245"/>
      <c r="AX409" s="380" t="s">
        <v>549</v>
      </c>
      <c r="AY409" s="207" t="s">
        <v>74</v>
      </c>
    </row>
    <row r="410" spans="1:51" s="248" customFormat="1" ht="30" outlineLevel="1" x14ac:dyDescent="0.25">
      <c r="A410" s="233">
        <v>22</v>
      </c>
      <c r="B410" s="234" t="s">
        <v>562</v>
      </c>
      <c r="C410" s="235" t="s">
        <v>78</v>
      </c>
      <c r="D410" s="233"/>
      <c r="E410" s="236"/>
      <c r="F410" s="237"/>
      <c r="G410" s="269">
        <v>3.94</v>
      </c>
      <c r="H410" s="233"/>
      <c r="I410" s="239"/>
      <c r="J410" s="239"/>
      <c r="K410" s="237"/>
      <c r="L410" s="237"/>
      <c r="M410" s="237"/>
      <c r="N410" s="237"/>
      <c r="O410" s="240"/>
      <c r="P410" s="245"/>
      <c r="Q410" s="245"/>
      <c r="R410" s="245"/>
      <c r="S410" s="245"/>
      <c r="T410" s="242">
        <f t="shared" si="52"/>
        <v>0</v>
      </c>
      <c r="U410" s="245"/>
      <c r="V410" s="245"/>
      <c r="W410" s="245"/>
      <c r="X410" s="270">
        <v>3.94</v>
      </c>
      <c r="Y410" s="245"/>
      <c r="Z410" s="245"/>
      <c r="AA410" s="245"/>
      <c r="AB410" s="245"/>
      <c r="AC410" s="245"/>
      <c r="AD410" s="252"/>
      <c r="AE410" s="252"/>
      <c r="AF410" s="252"/>
      <c r="AG410" s="252"/>
      <c r="AH410" s="252"/>
      <c r="AI410" s="252"/>
      <c r="AJ410" s="245"/>
      <c r="AK410" s="245"/>
      <c r="AL410" s="245"/>
      <c r="AM410" s="255"/>
      <c r="AN410" s="242">
        <f t="shared" si="53"/>
        <v>0</v>
      </c>
      <c r="AO410" s="245"/>
      <c r="AP410" s="245"/>
      <c r="AQ410" s="245"/>
      <c r="AR410" s="270">
        <v>3.94</v>
      </c>
      <c r="AS410" s="245"/>
      <c r="AT410" s="245"/>
      <c r="AU410" s="245"/>
      <c r="AV410" s="245"/>
      <c r="AW410" s="245"/>
      <c r="AX410" s="380" t="s">
        <v>549</v>
      </c>
      <c r="AY410" s="207" t="s">
        <v>74</v>
      </c>
    </row>
    <row r="411" spans="1:51" s="248" customFormat="1" ht="45" outlineLevel="1" x14ac:dyDescent="0.25">
      <c r="A411" s="233">
        <v>23</v>
      </c>
      <c r="B411" s="234" t="s">
        <v>563</v>
      </c>
      <c r="C411" s="235" t="s">
        <v>78</v>
      </c>
      <c r="D411" s="233"/>
      <c r="E411" s="236"/>
      <c r="F411" s="237"/>
      <c r="G411" s="269">
        <v>8.34</v>
      </c>
      <c r="H411" s="233"/>
      <c r="I411" s="239"/>
      <c r="J411" s="239"/>
      <c r="K411" s="237"/>
      <c r="L411" s="237"/>
      <c r="M411" s="237"/>
      <c r="N411" s="237"/>
      <c r="O411" s="240"/>
      <c r="P411" s="245"/>
      <c r="Q411" s="245"/>
      <c r="R411" s="245"/>
      <c r="S411" s="245"/>
      <c r="T411" s="242">
        <f t="shared" si="52"/>
        <v>0</v>
      </c>
      <c r="U411" s="245"/>
      <c r="V411" s="245"/>
      <c r="W411" s="245"/>
      <c r="X411" s="270">
        <v>8.34</v>
      </c>
      <c r="Y411" s="245"/>
      <c r="Z411" s="245"/>
      <c r="AA411" s="245"/>
      <c r="AB411" s="245"/>
      <c r="AC411" s="245"/>
      <c r="AD411" s="252"/>
      <c r="AE411" s="252"/>
      <c r="AF411" s="252"/>
      <c r="AG411" s="252"/>
      <c r="AH411" s="252"/>
      <c r="AI411" s="252"/>
      <c r="AJ411" s="245"/>
      <c r="AK411" s="245"/>
      <c r="AL411" s="245"/>
      <c r="AM411" s="255"/>
      <c r="AN411" s="242">
        <f t="shared" si="53"/>
        <v>0</v>
      </c>
      <c r="AO411" s="245"/>
      <c r="AP411" s="245"/>
      <c r="AQ411" s="245"/>
      <c r="AR411" s="270">
        <v>8.34</v>
      </c>
      <c r="AS411" s="245"/>
      <c r="AT411" s="245"/>
      <c r="AU411" s="245"/>
      <c r="AV411" s="245"/>
      <c r="AW411" s="245"/>
      <c r="AX411" s="380" t="s">
        <v>549</v>
      </c>
      <c r="AY411" s="207" t="s">
        <v>74</v>
      </c>
    </row>
    <row r="412" spans="1:51" s="248" customFormat="1" ht="30" outlineLevel="1" x14ac:dyDescent="0.25">
      <c r="A412" s="233">
        <v>24</v>
      </c>
      <c r="B412" s="234" t="s">
        <v>564</v>
      </c>
      <c r="C412" s="235" t="s">
        <v>78</v>
      </c>
      <c r="D412" s="233"/>
      <c r="E412" s="236"/>
      <c r="F412" s="237"/>
      <c r="G412" s="269">
        <v>3.12</v>
      </c>
      <c r="H412" s="233"/>
      <c r="I412" s="239"/>
      <c r="J412" s="239"/>
      <c r="K412" s="237"/>
      <c r="L412" s="237"/>
      <c r="M412" s="237"/>
      <c r="N412" s="237"/>
      <c r="O412" s="240"/>
      <c r="P412" s="245"/>
      <c r="Q412" s="245"/>
      <c r="R412" s="245"/>
      <c r="S412" s="245"/>
      <c r="T412" s="242">
        <f t="shared" si="52"/>
        <v>0</v>
      </c>
      <c r="U412" s="245"/>
      <c r="V412" s="245"/>
      <c r="W412" s="245"/>
      <c r="X412" s="270">
        <v>3.12</v>
      </c>
      <c r="Y412" s="245"/>
      <c r="Z412" s="245"/>
      <c r="AA412" s="245"/>
      <c r="AB412" s="245"/>
      <c r="AC412" s="245"/>
      <c r="AD412" s="252"/>
      <c r="AE412" s="252"/>
      <c r="AF412" s="252"/>
      <c r="AG412" s="252"/>
      <c r="AH412" s="252"/>
      <c r="AI412" s="252"/>
      <c r="AJ412" s="245"/>
      <c r="AK412" s="245"/>
      <c r="AL412" s="245"/>
      <c r="AM412" s="255"/>
      <c r="AN412" s="242">
        <f t="shared" si="53"/>
        <v>0</v>
      </c>
      <c r="AO412" s="245"/>
      <c r="AP412" s="245"/>
      <c r="AQ412" s="245"/>
      <c r="AR412" s="270">
        <v>3.12</v>
      </c>
      <c r="AS412" s="245"/>
      <c r="AT412" s="245"/>
      <c r="AU412" s="245"/>
      <c r="AV412" s="245"/>
      <c r="AW412" s="245"/>
      <c r="AX412" s="380" t="s">
        <v>549</v>
      </c>
      <c r="AY412" s="207" t="s">
        <v>74</v>
      </c>
    </row>
    <row r="413" spans="1:51" s="248" customFormat="1" ht="45" outlineLevel="1" x14ac:dyDescent="0.25">
      <c r="A413" s="233">
        <v>25</v>
      </c>
      <c r="B413" s="234" t="s">
        <v>565</v>
      </c>
      <c r="C413" s="235" t="s">
        <v>78</v>
      </c>
      <c r="D413" s="233"/>
      <c r="E413" s="236"/>
      <c r="F413" s="237"/>
      <c r="G413" s="269">
        <v>9.65</v>
      </c>
      <c r="H413" s="233"/>
      <c r="I413" s="239"/>
      <c r="J413" s="239"/>
      <c r="K413" s="237"/>
      <c r="L413" s="237"/>
      <c r="M413" s="237"/>
      <c r="N413" s="237"/>
      <c r="O413" s="240"/>
      <c r="P413" s="245"/>
      <c r="Q413" s="245"/>
      <c r="R413" s="245"/>
      <c r="S413" s="245"/>
      <c r="T413" s="242">
        <f t="shared" si="52"/>
        <v>0</v>
      </c>
      <c r="U413" s="245"/>
      <c r="V413" s="245"/>
      <c r="W413" s="245"/>
      <c r="X413" s="270">
        <v>9.65</v>
      </c>
      <c r="Y413" s="245"/>
      <c r="Z413" s="245"/>
      <c r="AA413" s="245"/>
      <c r="AB413" s="245"/>
      <c r="AC413" s="245"/>
      <c r="AD413" s="252"/>
      <c r="AE413" s="252"/>
      <c r="AF413" s="252"/>
      <c r="AG413" s="252"/>
      <c r="AH413" s="252"/>
      <c r="AI413" s="252"/>
      <c r="AJ413" s="245"/>
      <c r="AK413" s="245"/>
      <c r="AL413" s="245"/>
      <c r="AM413" s="255"/>
      <c r="AN413" s="242">
        <f t="shared" si="53"/>
        <v>0</v>
      </c>
      <c r="AO413" s="245"/>
      <c r="AP413" s="245"/>
      <c r="AQ413" s="245"/>
      <c r="AR413" s="270">
        <v>9.65</v>
      </c>
      <c r="AS413" s="245"/>
      <c r="AT413" s="245"/>
      <c r="AU413" s="245"/>
      <c r="AV413" s="245"/>
      <c r="AW413" s="245"/>
      <c r="AX413" s="380" t="s">
        <v>549</v>
      </c>
      <c r="AY413" s="207" t="s">
        <v>74</v>
      </c>
    </row>
    <row r="414" spans="1:51" s="248" customFormat="1" ht="45" outlineLevel="1" x14ac:dyDescent="0.25">
      <c r="A414" s="233">
        <v>26</v>
      </c>
      <c r="B414" s="234" t="s">
        <v>566</v>
      </c>
      <c r="C414" s="235" t="s">
        <v>78</v>
      </c>
      <c r="D414" s="233"/>
      <c r="E414" s="236"/>
      <c r="F414" s="237"/>
      <c r="G414" s="269">
        <v>8.52</v>
      </c>
      <c r="H414" s="233"/>
      <c r="I414" s="239"/>
      <c r="J414" s="239"/>
      <c r="K414" s="237"/>
      <c r="L414" s="237"/>
      <c r="M414" s="237"/>
      <c r="N414" s="237"/>
      <c r="O414" s="240"/>
      <c r="P414" s="245"/>
      <c r="Q414" s="245"/>
      <c r="R414" s="245"/>
      <c r="S414" s="245"/>
      <c r="T414" s="242">
        <f t="shared" si="52"/>
        <v>0</v>
      </c>
      <c r="U414" s="245"/>
      <c r="V414" s="245"/>
      <c r="W414" s="245"/>
      <c r="X414" s="271">
        <v>8.52</v>
      </c>
      <c r="Y414" s="245"/>
      <c r="Z414" s="245"/>
      <c r="AA414" s="245"/>
      <c r="AB414" s="245"/>
      <c r="AC414" s="245"/>
      <c r="AD414" s="252"/>
      <c r="AE414" s="252"/>
      <c r="AF414" s="252"/>
      <c r="AG414" s="252"/>
      <c r="AH414" s="252"/>
      <c r="AI414" s="252"/>
      <c r="AJ414" s="245"/>
      <c r="AK414" s="245"/>
      <c r="AL414" s="245"/>
      <c r="AM414" s="255"/>
      <c r="AN414" s="242">
        <f t="shared" si="53"/>
        <v>0</v>
      </c>
      <c r="AO414" s="245"/>
      <c r="AP414" s="245"/>
      <c r="AQ414" s="245"/>
      <c r="AR414" s="271">
        <v>8.52</v>
      </c>
      <c r="AS414" s="245"/>
      <c r="AT414" s="245"/>
      <c r="AU414" s="245"/>
      <c r="AV414" s="245"/>
      <c r="AW414" s="245"/>
      <c r="AX414" s="380" t="s">
        <v>549</v>
      </c>
      <c r="AY414" s="207" t="s">
        <v>74</v>
      </c>
    </row>
    <row r="415" spans="1:51" s="248" customFormat="1" ht="30" outlineLevel="1" x14ac:dyDescent="0.25">
      <c r="A415" s="233">
        <v>27</v>
      </c>
      <c r="B415" s="220" t="s">
        <v>567</v>
      </c>
      <c r="C415" s="235" t="s">
        <v>78</v>
      </c>
      <c r="D415" s="233"/>
      <c r="E415" s="236"/>
      <c r="F415" s="237"/>
      <c r="G415" s="270">
        <v>4.37</v>
      </c>
      <c r="H415" s="233"/>
      <c r="I415" s="239"/>
      <c r="J415" s="239"/>
      <c r="K415" s="237"/>
      <c r="L415" s="237"/>
      <c r="M415" s="237"/>
      <c r="N415" s="237"/>
      <c r="O415" s="240"/>
      <c r="P415" s="245"/>
      <c r="Q415" s="245"/>
      <c r="R415" s="245"/>
      <c r="S415" s="245"/>
      <c r="T415" s="242">
        <f t="shared" si="52"/>
        <v>0</v>
      </c>
      <c r="U415" s="245"/>
      <c r="V415" s="245"/>
      <c r="W415" s="270">
        <v>4.37</v>
      </c>
      <c r="X415" s="272"/>
      <c r="Y415" s="245"/>
      <c r="Z415" s="245"/>
      <c r="AA415" s="245"/>
      <c r="AB415" s="245"/>
      <c r="AC415" s="245"/>
      <c r="AD415" s="252"/>
      <c r="AE415" s="252"/>
      <c r="AF415" s="252"/>
      <c r="AG415" s="252"/>
      <c r="AH415" s="252"/>
      <c r="AI415" s="252"/>
      <c r="AJ415" s="245"/>
      <c r="AK415" s="245"/>
      <c r="AL415" s="245"/>
      <c r="AM415" s="255"/>
      <c r="AN415" s="242">
        <f t="shared" si="53"/>
        <v>0</v>
      </c>
      <c r="AO415" s="245"/>
      <c r="AP415" s="245"/>
      <c r="AQ415" s="270">
        <v>4.37</v>
      </c>
      <c r="AR415" s="272"/>
      <c r="AS415" s="245"/>
      <c r="AT415" s="245"/>
      <c r="AU415" s="245"/>
      <c r="AV415" s="245"/>
      <c r="AW415" s="245"/>
      <c r="AX415" s="380" t="s">
        <v>568</v>
      </c>
      <c r="AY415" s="207" t="s">
        <v>74</v>
      </c>
    </row>
    <row r="416" spans="1:51" s="248" customFormat="1" ht="45" outlineLevel="1" x14ac:dyDescent="0.25">
      <c r="A416" s="233">
        <v>28</v>
      </c>
      <c r="B416" s="221" t="s">
        <v>569</v>
      </c>
      <c r="C416" s="235" t="s">
        <v>78</v>
      </c>
      <c r="D416" s="233"/>
      <c r="E416" s="236"/>
      <c r="F416" s="237"/>
      <c r="G416" s="273">
        <v>14.5</v>
      </c>
      <c r="H416" s="233"/>
      <c r="I416" s="239"/>
      <c r="J416" s="239"/>
      <c r="K416" s="237"/>
      <c r="L416" s="237"/>
      <c r="M416" s="237"/>
      <c r="N416" s="237"/>
      <c r="O416" s="240"/>
      <c r="P416" s="245"/>
      <c r="Q416" s="245"/>
      <c r="R416" s="245"/>
      <c r="S416" s="245"/>
      <c r="T416" s="242">
        <f t="shared" si="52"/>
        <v>0</v>
      </c>
      <c r="U416" s="245"/>
      <c r="V416" s="245"/>
      <c r="W416" s="273">
        <v>14.5</v>
      </c>
      <c r="X416" s="272"/>
      <c r="Y416" s="245"/>
      <c r="Z416" s="245"/>
      <c r="AA416" s="245"/>
      <c r="AB416" s="245"/>
      <c r="AC416" s="245"/>
      <c r="AD416" s="252"/>
      <c r="AE416" s="252"/>
      <c r="AF416" s="252"/>
      <c r="AG416" s="252"/>
      <c r="AH416" s="252"/>
      <c r="AI416" s="252"/>
      <c r="AJ416" s="245"/>
      <c r="AK416" s="245"/>
      <c r="AL416" s="245"/>
      <c r="AM416" s="255"/>
      <c r="AN416" s="242">
        <f t="shared" si="53"/>
        <v>0</v>
      </c>
      <c r="AO416" s="245"/>
      <c r="AP416" s="245"/>
      <c r="AQ416" s="273">
        <v>14.5</v>
      </c>
      <c r="AR416" s="272"/>
      <c r="AS416" s="245"/>
      <c r="AT416" s="245"/>
      <c r="AU416" s="245"/>
      <c r="AV416" s="245"/>
      <c r="AW416" s="245"/>
      <c r="AX416" s="380" t="s">
        <v>568</v>
      </c>
      <c r="AY416" s="207" t="s">
        <v>74</v>
      </c>
    </row>
    <row r="417" spans="1:51" s="248" customFormat="1" ht="81.75" customHeight="1" outlineLevel="1" x14ac:dyDescent="0.25">
      <c r="A417" s="233">
        <v>29</v>
      </c>
      <c r="B417" s="221" t="s">
        <v>570</v>
      </c>
      <c r="C417" s="235" t="s">
        <v>78</v>
      </c>
      <c r="D417" s="233"/>
      <c r="E417" s="236"/>
      <c r="F417" s="237"/>
      <c r="G417" s="270">
        <v>2.15</v>
      </c>
      <c r="H417" s="233"/>
      <c r="I417" s="239"/>
      <c r="J417" s="239"/>
      <c r="K417" s="237"/>
      <c r="L417" s="237"/>
      <c r="M417" s="237"/>
      <c r="N417" s="237"/>
      <c r="O417" s="240"/>
      <c r="P417" s="245"/>
      <c r="Q417" s="245"/>
      <c r="R417" s="245"/>
      <c r="S417" s="245"/>
      <c r="T417" s="242">
        <f t="shared" si="52"/>
        <v>0</v>
      </c>
      <c r="U417" s="245"/>
      <c r="V417" s="245"/>
      <c r="W417" s="270">
        <v>2.15</v>
      </c>
      <c r="X417" s="272"/>
      <c r="Y417" s="245"/>
      <c r="Z417" s="245"/>
      <c r="AA417" s="245"/>
      <c r="AB417" s="245"/>
      <c r="AC417" s="245"/>
      <c r="AD417" s="252"/>
      <c r="AE417" s="252"/>
      <c r="AF417" s="252"/>
      <c r="AG417" s="252"/>
      <c r="AH417" s="252"/>
      <c r="AI417" s="252"/>
      <c r="AJ417" s="245"/>
      <c r="AK417" s="245"/>
      <c r="AL417" s="245"/>
      <c r="AM417" s="255"/>
      <c r="AN417" s="242">
        <f t="shared" si="53"/>
        <v>0</v>
      </c>
      <c r="AO417" s="245"/>
      <c r="AP417" s="245"/>
      <c r="AQ417" s="270">
        <v>2.15</v>
      </c>
      <c r="AR417" s="272"/>
      <c r="AS417" s="245"/>
      <c r="AT417" s="245"/>
      <c r="AU417" s="245"/>
      <c r="AV417" s="245"/>
      <c r="AW417" s="245"/>
      <c r="AX417" s="380" t="s">
        <v>568</v>
      </c>
      <c r="AY417" s="207" t="s">
        <v>74</v>
      </c>
    </row>
    <row r="418" spans="1:51" s="248" customFormat="1" ht="101.25" customHeight="1" outlineLevel="1" x14ac:dyDescent="0.25">
      <c r="A418" s="233">
        <v>30</v>
      </c>
      <c r="B418" s="221" t="s">
        <v>571</v>
      </c>
      <c r="C418" s="235" t="s">
        <v>78</v>
      </c>
      <c r="D418" s="233"/>
      <c r="E418" s="236"/>
      <c r="F418" s="237"/>
      <c r="G418" s="270">
        <v>2.29</v>
      </c>
      <c r="H418" s="233"/>
      <c r="I418" s="239"/>
      <c r="J418" s="239"/>
      <c r="K418" s="237"/>
      <c r="L418" s="237"/>
      <c r="M418" s="237"/>
      <c r="N418" s="237"/>
      <c r="O418" s="240"/>
      <c r="P418" s="245"/>
      <c r="Q418" s="245"/>
      <c r="R418" s="245"/>
      <c r="S418" s="245"/>
      <c r="T418" s="242">
        <f t="shared" si="52"/>
        <v>0</v>
      </c>
      <c r="U418" s="245"/>
      <c r="V418" s="245"/>
      <c r="W418" s="270">
        <v>2.29</v>
      </c>
      <c r="X418" s="272"/>
      <c r="Y418" s="245"/>
      <c r="Z418" s="245"/>
      <c r="AA418" s="245"/>
      <c r="AB418" s="245"/>
      <c r="AC418" s="245"/>
      <c r="AD418" s="252"/>
      <c r="AE418" s="252"/>
      <c r="AF418" s="252"/>
      <c r="AG418" s="252"/>
      <c r="AH418" s="252"/>
      <c r="AI418" s="252"/>
      <c r="AJ418" s="245"/>
      <c r="AK418" s="245"/>
      <c r="AL418" s="245"/>
      <c r="AM418" s="255"/>
      <c r="AN418" s="242">
        <f t="shared" si="53"/>
        <v>0</v>
      </c>
      <c r="AO418" s="245"/>
      <c r="AP418" s="245"/>
      <c r="AQ418" s="270">
        <v>2.29</v>
      </c>
      <c r="AR418" s="272"/>
      <c r="AS418" s="245"/>
      <c r="AT418" s="245"/>
      <c r="AU418" s="245"/>
      <c r="AV418" s="245"/>
      <c r="AW418" s="245"/>
      <c r="AX418" s="380" t="s">
        <v>568</v>
      </c>
      <c r="AY418" s="207" t="s">
        <v>74</v>
      </c>
    </row>
    <row r="419" spans="1:51" s="248" customFormat="1" ht="43.5" customHeight="1" outlineLevel="1" x14ac:dyDescent="0.25">
      <c r="A419" s="233">
        <v>31</v>
      </c>
      <c r="B419" s="222" t="s">
        <v>572</v>
      </c>
      <c r="C419" s="235" t="s">
        <v>78</v>
      </c>
      <c r="D419" s="233"/>
      <c r="E419" s="236"/>
      <c r="F419" s="237"/>
      <c r="G419" s="274">
        <v>0.45</v>
      </c>
      <c r="H419" s="233"/>
      <c r="I419" s="239"/>
      <c r="J419" s="239"/>
      <c r="K419" s="237"/>
      <c r="L419" s="237"/>
      <c r="M419" s="237"/>
      <c r="N419" s="237"/>
      <c r="O419" s="240"/>
      <c r="P419" s="245"/>
      <c r="Q419" s="245"/>
      <c r="R419" s="245"/>
      <c r="S419" s="245"/>
      <c r="T419" s="242">
        <f t="shared" si="52"/>
        <v>0</v>
      </c>
      <c r="U419" s="245"/>
      <c r="V419" s="245"/>
      <c r="W419" s="274">
        <v>0.45</v>
      </c>
      <c r="X419" s="272"/>
      <c r="Y419" s="245"/>
      <c r="Z419" s="245"/>
      <c r="AA419" s="245"/>
      <c r="AB419" s="245"/>
      <c r="AC419" s="245"/>
      <c r="AD419" s="252"/>
      <c r="AE419" s="252"/>
      <c r="AF419" s="252"/>
      <c r="AG419" s="252"/>
      <c r="AH419" s="252"/>
      <c r="AI419" s="252"/>
      <c r="AJ419" s="245"/>
      <c r="AK419" s="245"/>
      <c r="AL419" s="245"/>
      <c r="AM419" s="255"/>
      <c r="AN419" s="242">
        <f t="shared" si="53"/>
        <v>0</v>
      </c>
      <c r="AO419" s="245"/>
      <c r="AP419" s="245"/>
      <c r="AQ419" s="274">
        <v>0.45</v>
      </c>
      <c r="AR419" s="272"/>
      <c r="AS419" s="245"/>
      <c r="AT419" s="245"/>
      <c r="AU419" s="245"/>
      <c r="AV419" s="245"/>
      <c r="AW419" s="245"/>
      <c r="AX419" s="380" t="s">
        <v>568</v>
      </c>
      <c r="AY419" s="207" t="s">
        <v>74</v>
      </c>
    </row>
    <row r="420" spans="1:51" s="248" customFormat="1" ht="93" customHeight="1" outlineLevel="1" x14ac:dyDescent="0.25">
      <c r="A420" s="233">
        <v>32</v>
      </c>
      <c r="B420" s="221" t="s">
        <v>687</v>
      </c>
      <c r="C420" s="235" t="s">
        <v>78</v>
      </c>
      <c r="D420" s="233"/>
      <c r="E420" s="236"/>
      <c r="F420" s="237"/>
      <c r="G420" s="275">
        <v>7.65</v>
      </c>
      <c r="H420" s="233"/>
      <c r="I420" s="239"/>
      <c r="J420" s="239"/>
      <c r="K420" s="237"/>
      <c r="L420" s="237"/>
      <c r="M420" s="237"/>
      <c r="N420" s="237"/>
      <c r="O420" s="240"/>
      <c r="P420" s="245"/>
      <c r="Q420" s="245"/>
      <c r="R420" s="245"/>
      <c r="S420" s="245"/>
      <c r="T420" s="242">
        <f t="shared" si="52"/>
        <v>0</v>
      </c>
      <c r="U420" s="245"/>
      <c r="V420" s="245"/>
      <c r="W420" s="275"/>
      <c r="X420" s="272">
        <v>7.65</v>
      </c>
      <c r="Y420" s="245"/>
      <c r="Z420" s="245"/>
      <c r="AA420" s="245"/>
      <c r="AB420" s="245"/>
      <c r="AC420" s="245"/>
      <c r="AD420" s="252"/>
      <c r="AE420" s="252"/>
      <c r="AF420" s="252"/>
      <c r="AG420" s="252"/>
      <c r="AH420" s="252"/>
      <c r="AI420" s="252"/>
      <c r="AJ420" s="245"/>
      <c r="AK420" s="245"/>
      <c r="AL420" s="245"/>
      <c r="AM420" s="255"/>
      <c r="AN420" s="242">
        <f t="shared" si="53"/>
        <v>0</v>
      </c>
      <c r="AO420" s="245"/>
      <c r="AP420" s="245"/>
      <c r="AQ420" s="276"/>
      <c r="AR420" s="272">
        <v>7.65</v>
      </c>
      <c r="AS420" s="245"/>
      <c r="AT420" s="245"/>
      <c r="AU420" s="245"/>
      <c r="AV420" s="245"/>
      <c r="AW420" s="245"/>
      <c r="AX420" s="380" t="s">
        <v>688</v>
      </c>
      <c r="AY420" s="207" t="s">
        <v>70</v>
      </c>
    </row>
    <row r="421" spans="1:51" s="248" customFormat="1" ht="66" customHeight="1" outlineLevel="1" x14ac:dyDescent="0.25">
      <c r="A421" s="233">
        <v>33</v>
      </c>
      <c r="B421" s="221" t="s">
        <v>689</v>
      </c>
      <c r="C421" s="235" t="s">
        <v>78</v>
      </c>
      <c r="D421" s="233"/>
      <c r="E421" s="236"/>
      <c r="F421" s="237"/>
      <c r="G421" s="275">
        <v>5.4</v>
      </c>
      <c r="H421" s="233"/>
      <c r="I421" s="239"/>
      <c r="J421" s="239"/>
      <c r="K421" s="237"/>
      <c r="L421" s="237"/>
      <c r="M421" s="237"/>
      <c r="N421" s="237"/>
      <c r="O421" s="240"/>
      <c r="P421" s="245"/>
      <c r="Q421" s="245"/>
      <c r="R421" s="245"/>
      <c r="S421" s="245"/>
      <c r="T421" s="242">
        <f t="shared" si="52"/>
        <v>0</v>
      </c>
      <c r="U421" s="245"/>
      <c r="V421" s="245"/>
      <c r="W421" s="275"/>
      <c r="X421" s="272">
        <v>5.4</v>
      </c>
      <c r="Y421" s="245"/>
      <c r="Z421" s="245"/>
      <c r="AA421" s="245"/>
      <c r="AB421" s="245"/>
      <c r="AC421" s="245"/>
      <c r="AD421" s="252"/>
      <c r="AE421" s="252"/>
      <c r="AF421" s="252"/>
      <c r="AG421" s="252"/>
      <c r="AH421" s="252"/>
      <c r="AI421" s="252"/>
      <c r="AJ421" s="245"/>
      <c r="AK421" s="245"/>
      <c r="AL421" s="245"/>
      <c r="AM421" s="255"/>
      <c r="AN421" s="242">
        <f t="shared" si="53"/>
        <v>0</v>
      </c>
      <c r="AO421" s="245"/>
      <c r="AP421" s="245"/>
      <c r="AQ421" s="276"/>
      <c r="AR421" s="272">
        <v>5.4</v>
      </c>
      <c r="AS421" s="245"/>
      <c r="AT421" s="245"/>
      <c r="AU421" s="245"/>
      <c r="AV421" s="245"/>
      <c r="AW421" s="245"/>
      <c r="AX421" s="380" t="s">
        <v>688</v>
      </c>
      <c r="AY421" s="207" t="s">
        <v>70</v>
      </c>
    </row>
    <row r="422" spans="1:51" s="248" customFormat="1" ht="66" customHeight="1" outlineLevel="1" x14ac:dyDescent="0.25">
      <c r="A422" s="233">
        <v>34</v>
      </c>
      <c r="B422" s="221" t="s">
        <v>690</v>
      </c>
      <c r="C422" s="235" t="s">
        <v>78</v>
      </c>
      <c r="D422" s="233"/>
      <c r="E422" s="236"/>
      <c r="F422" s="237"/>
      <c r="G422" s="275">
        <v>1.21</v>
      </c>
      <c r="H422" s="233"/>
      <c r="I422" s="239"/>
      <c r="J422" s="239"/>
      <c r="K422" s="237"/>
      <c r="L422" s="237"/>
      <c r="M422" s="237"/>
      <c r="N422" s="237"/>
      <c r="O422" s="240"/>
      <c r="P422" s="245"/>
      <c r="Q422" s="245"/>
      <c r="R422" s="245"/>
      <c r="S422" s="245"/>
      <c r="T422" s="242">
        <f t="shared" si="52"/>
        <v>0</v>
      </c>
      <c r="U422" s="245"/>
      <c r="V422" s="245"/>
      <c r="W422" s="275"/>
      <c r="X422" s="272">
        <v>1.21</v>
      </c>
      <c r="Y422" s="245"/>
      <c r="Z422" s="245"/>
      <c r="AA422" s="245"/>
      <c r="AB422" s="245"/>
      <c r="AC422" s="245"/>
      <c r="AD422" s="252"/>
      <c r="AE422" s="252"/>
      <c r="AF422" s="252"/>
      <c r="AG422" s="252"/>
      <c r="AH422" s="252"/>
      <c r="AI422" s="252"/>
      <c r="AJ422" s="245"/>
      <c r="AK422" s="245"/>
      <c r="AL422" s="245"/>
      <c r="AM422" s="255"/>
      <c r="AN422" s="242">
        <f t="shared" si="53"/>
        <v>0</v>
      </c>
      <c r="AO422" s="245"/>
      <c r="AP422" s="245"/>
      <c r="AQ422" s="276"/>
      <c r="AR422" s="272">
        <v>1.21</v>
      </c>
      <c r="AS422" s="245"/>
      <c r="AT422" s="245"/>
      <c r="AU422" s="245"/>
      <c r="AV422" s="245"/>
      <c r="AW422" s="245"/>
      <c r="AX422" s="380" t="s">
        <v>688</v>
      </c>
      <c r="AY422" s="207" t="s">
        <v>70</v>
      </c>
    </row>
    <row r="423" spans="1:51" s="248" customFormat="1" ht="66" customHeight="1" outlineLevel="1" x14ac:dyDescent="0.25">
      <c r="A423" s="233">
        <v>35</v>
      </c>
      <c r="B423" s="221" t="s">
        <v>691</v>
      </c>
      <c r="C423" s="235" t="s">
        <v>78</v>
      </c>
      <c r="D423" s="233"/>
      <c r="E423" s="236"/>
      <c r="F423" s="237"/>
      <c r="G423" s="275">
        <v>0.5</v>
      </c>
      <c r="H423" s="233"/>
      <c r="I423" s="239"/>
      <c r="J423" s="239"/>
      <c r="K423" s="237"/>
      <c r="L423" s="237"/>
      <c r="M423" s="237"/>
      <c r="N423" s="237"/>
      <c r="O423" s="240"/>
      <c r="P423" s="245"/>
      <c r="Q423" s="245"/>
      <c r="R423" s="245"/>
      <c r="S423" s="245"/>
      <c r="T423" s="242">
        <f t="shared" si="52"/>
        <v>0</v>
      </c>
      <c r="U423" s="245"/>
      <c r="V423" s="245"/>
      <c r="W423" s="275"/>
      <c r="X423" s="272">
        <v>0.5</v>
      </c>
      <c r="Y423" s="245"/>
      <c r="Z423" s="245"/>
      <c r="AA423" s="245"/>
      <c r="AB423" s="245"/>
      <c r="AC423" s="245"/>
      <c r="AD423" s="252"/>
      <c r="AE423" s="252"/>
      <c r="AF423" s="252"/>
      <c r="AG423" s="252"/>
      <c r="AH423" s="252"/>
      <c r="AI423" s="252"/>
      <c r="AJ423" s="245"/>
      <c r="AK423" s="245"/>
      <c r="AL423" s="245"/>
      <c r="AM423" s="255"/>
      <c r="AN423" s="242">
        <f t="shared" si="53"/>
        <v>0</v>
      </c>
      <c r="AO423" s="245"/>
      <c r="AP423" s="245"/>
      <c r="AQ423" s="276"/>
      <c r="AR423" s="272">
        <v>0.5</v>
      </c>
      <c r="AS423" s="245"/>
      <c r="AT423" s="245"/>
      <c r="AU423" s="245"/>
      <c r="AV423" s="245"/>
      <c r="AW423" s="245"/>
      <c r="AX423" s="380" t="s">
        <v>688</v>
      </c>
      <c r="AY423" s="207" t="s">
        <v>70</v>
      </c>
    </row>
    <row r="424" spans="1:51" s="248" customFormat="1" ht="66" customHeight="1" outlineLevel="1" x14ac:dyDescent="0.25">
      <c r="A424" s="233">
        <v>36</v>
      </c>
      <c r="B424" s="221" t="s">
        <v>692</v>
      </c>
      <c r="C424" s="235" t="s">
        <v>78</v>
      </c>
      <c r="D424" s="233"/>
      <c r="E424" s="236"/>
      <c r="F424" s="237"/>
      <c r="G424" s="275">
        <v>1.27</v>
      </c>
      <c r="H424" s="233"/>
      <c r="I424" s="239"/>
      <c r="J424" s="239"/>
      <c r="K424" s="237"/>
      <c r="L424" s="237"/>
      <c r="M424" s="237"/>
      <c r="N424" s="237"/>
      <c r="O424" s="240"/>
      <c r="P424" s="245"/>
      <c r="Q424" s="245"/>
      <c r="R424" s="245"/>
      <c r="S424" s="245"/>
      <c r="T424" s="242">
        <f t="shared" si="52"/>
        <v>0</v>
      </c>
      <c r="U424" s="245"/>
      <c r="V424" s="245"/>
      <c r="W424" s="275"/>
      <c r="X424" s="272">
        <v>1.27</v>
      </c>
      <c r="Y424" s="245"/>
      <c r="Z424" s="245"/>
      <c r="AA424" s="245"/>
      <c r="AB424" s="245"/>
      <c r="AC424" s="245"/>
      <c r="AD424" s="252"/>
      <c r="AE424" s="252"/>
      <c r="AF424" s="252"/>
      <c r="AG424" s="252"/>
      <c r="AH424" s="252"/>
      <c r="AI424" s="252"/>
      <c r="AJ424" s="245"/>
      <c r="AK424" s="245"/>
      <c r="AL424" s="245"/>
      <c r="AM424" s="255"/>
      <c r="AN424" s="242">
        <f t="shared" si="53"/>
        <v>0</v>
      </c>
      <c r="AO424" s="245"/>
      <c r="AP424" s="245"/>
      <c r="AQ424" s="276"/>
      <c r="AR424" s="272">
        <v>1.27</v>
      </c>
      <c r="AS424" s="245"/>
      <c r="AT424" s="245"/>
      <c r="AU424" s="245"/>
      <c r="AV424" s="245"/>
      <c r="AW424" s="245"/>
      <c r="AX424" s="380" t="s">
        <v>688</v>
      </c>
      <c r="AY424" s="207" t="s">
        <v>70</v>
      </c>
    </row>
    <row r="425" spans="1:51" s="248" customFormat="1" ht="66" customHeight="1" outlineLevel="1" x14ac:dyDescent="0.25">
      <c r="A425" s="233">
        <v>37</v>
      </c>
      <c r="B425" s="221" t="s">
        <v>693</v>
      </c>
      <c r="C425" s="235" t="s">
        <v>78</v>
      </c>
      <c r="D425" s="233"/>
      <c r="E425" s="236"/>
      <c r="F425" s="237"/>
      <c r="G425" s="275">
        <v>5</v>
      </c>
      <c r="H425" s="233"/>
      <c r="I425" s="239"/>
      <c r="J425" s="239"/>
      <c r="K425" s="237"/>
      <c r="L425" s="237"/>
      <c r="M425" s="237"/>
      <c r="N425" s="237"/>
      <c r="O425" s="240"/>
      <c r="P425" s="245"/>
      <c r="Q425" s="245"/>
      <c r="R425" s="245"/>
      <c r="S425" s="245"/>
      <c r="T425" s="242">
        <f t="shared" si="52"/>
        <v>0</v>
      </c>
      <c r="U425" s="245"/>
      <c r="V425" s="245"/>
      <c r="W425" s="275"/>
      <c r="X425" s="272">
        <v>5</v>
      </c>
      <c r="Y425" s="245"/>
      <c r="Z425" s="245"/>
      <c r="AA425" s="245"/>
      <c r="AB425" s="245"/>
      <c r="AC425" s="245"/>
      <c r="AD425" s="252"/>
      <c r="AE425" s="252"/>
      <c r="AF425" s="252"/>
      <c r="AG425" s="252"/>
      <c r="AH425" s="252"/>
      <c r="AI425" s="252"/>
      <c r="AJ425" s="245"/>
      <c r="AK425" s="245"/>
      <c r="AL425" s="245"/>
      <c r="AM425" s="255"/>
      <c r="AN425" s="242">
        <f t="shared" si="53"/>
        <v>0</v>
      </c>
      <c r="AO425" s="245"/>
      <c r="AP425" s="245"/>
      <c r="AQ425" s="276"/>
      <c r="AR425" s="272">
        <v>5</v>
      </c>
      <c r="AS425" s="245"/>
      <c r="AT425" s="245"/>
      <c r="AU425" s="245"/>
      <c r="AV425" s="245"/>
      <c r="AW425" s="245"/>
      <c r="AX425" s="380" t="s">
        <v>688</v>
      </c>
      <c r="AY425" s="207" t="s">
        <v>70</v>
      </c>
    </row>
    <row r="426" spans="1:51" s="248" customFormat="1" ht="15.75" outlineLevel="1" x14ac:dyDescent="0.25">
      <c r="A426" s="233">
        <v>38</v>
      </c>
      <c r="B426" s="223" t="s">
        <v>255</v>
      </c>
      <c r="C426" s="235" t="s">
        <v>78</v>
      </c>
      <c r="D426" s="233" t="s">
        <v>70</v>
      </c>
      <c r="E426" s="236"/>
      <c r="F426" s="237"/>
      <c r="G426" s="277"/>
      <c r="H426" s="233"/>
      <c r="I426" s="239"/>
      <c r="J426" s="239"/>
      <c r="K426" s="237"/>
      <c r="L426" s="237"/>
      <c r="M426" s="237"/>
      <c r="N426" s="237"/>
      <c r="O426" s="240"/>
      <c r="P426" s="241"/>
      <c r="Q426" s="241">
        <v>0.55865989999999999</v>
      </c>
      <c r="R426" s="241">
        <v>2.6599999999999999E-2</v>
      </c>
      <c r="S426" s="241">
        <v>0.18347513100000001</v>
      </c>
      <c r="T426" s="242">
        <f t="shared" si="52"/>
        <v>0.76873503099999996</v>
      </c>
      <c r="U426" s="245">
        <v>8.4352992000000002E-2</v>
      </c>
      <c r="V426" s="244">
        <v>8.684200999999999E-3</v>
      </c>
      <c r="W426" s="245"/>
      <c r="X426" s="245"/>
      <c r="Y426" s="245"/>
      <c r="Z426" s="245"/>
      <c r="AA426" s="245"/>
      <c r="AB426" s="245"/>
      <c r="AC426" s="241"/>
      <c r="AD426" s="246"/>
      <c r="AE426" s="246"/>
      <c r="AF426" s="246"/>
      <c r="AG426" s="247"/>
      <c r="AH426" s="247"/>
      <c r="AI426" s="247"/>
      <c r="AJ426" s="241"/>
      <c r="AK426" s="241">
        <v>0.55865989999999999</v>
      </c>
      <c r="AL426" s="241">
        <v>2.6599999999999999E-2</v>
      </c>
      <c r="AM426" s="278">
        <v>0.18347513100000001</v>
      </c>
      <c r="AN426" s="242">
        <f t="shared" si="53"/>
        <v>0.76873503099999996</v>
      </c>
      <c r="AO426" s="245">
        <f>843529.92/10000000</f>
        <v>8.4352992000000002E-2</v>
      </c>
      <c r="AP426" s="245">
        <f>86842.01/10000000</f>
        <v>8.684200999999999E-3</v>
      </c>
      <c r="AQ426" s="245"/>
      <c r="AR426" s="245"/>
      <c r="AS426" s="245"/>
      <c r="AT426" s="245"/>
      <c r="AU426" s="245"/>
      <c r="AV426" s="245"/>
      <c r="AW426" s="245"/>
      <c r="AX426" s="76"/>
      <c r="AY426" s="207" t="s">
        <v>79</v>
      </c>
    </row>
    <row r="427" spans="1:51" s="248" customFormat="1" ht="15.75" outlineLevel="1" x14ac:dyDescent="0.25">
      <c r="A427" s="233">
        <v>39</v>
      </c>
      <c r="B427" s="223" t="s">
        <v>256</v>
      </c>
      <c r="C427" s="235" t="s">
        <v>78</v>
      </c>
      <c r="D427" s="233" t="s">
        <v>70</v>
      </c>
      <c r="E427" s="236"/>
      <c r="F427" s="237"/>
      <c r="G427" s="277"/>
      <c r="H427" s="233"/>
      <c r="I427" s="239"/>
      <c r="J427" s="239"/>
      <c r="K427" s="237"/>
      <c r="L427" s="237"/>
      <c r="M427" s="237"/>
      <c r="N427" s="237"/>
      <c r="O427" s="240"/>
      <c r="P427" s="241"/>
      <c r="Q427" s="241">
        <v>0.17022747599999999</v>
      </c>
      <c r="R427" s="241">
        <v>0.182555457</v>
      </c>
      <c r="S427" s="241">
        <v>5.2859752000000003E-2</v>
      </c>
      <c r="T427" s="242">
        <f t="shared" si="52"/>
        <v>0.40564268499999995</v>
      </c>
      <c r="U427" s="279">
        <v>9.8789600000000009E-3</v>
      </c>
      <c r="V427" s="244">
        <v>0.1205606</v>
      </c>
      <c r="W427" s="245"/>
      <c r="X427" s="245"/>
      <c r="Y427" s="245"/>
      <c r="Z427" s="245"/>
      <c r="AA427" s="245"/>
      <c r="AB427" s="245"/>
      <c r="AC427" s="241"/>
      <c r="AD427" s="246"/>
      <c r="AE427" s="246"/>
      <c r="AF427" s="246"/>
      <c r="AG427" s="247"/>
      <c r="AH427" s="247"/>
      <c r="AI427" s="247"/>
      <c r="AJ427" s="241"/>
      <c r="AK427" s="241">
        <v>0.17022747599999999</v>
      </c>
      <c r="AL427" s="241">
        <v>0.182555457</v>
      </c>
      <c r="AM427" s="278">
        <v>5.2859752000000003E-2</v>
      </c>
      <c r="AN427" s="242">
        <f t="shared" si="53"/>
        <v>0.40564268499999995</v>
      </c>
      <c r="AO427" s="279">
        <f>98789.6/10000000</f>
        <v>9.8789600000000009E-3</v>
      </c>
      <c r="AP427" s="245">
        <v>0</v>
      </c>
      <c r="AQ427" s="245"/>
      <c r="AR427" s="245"/>
      <c r="AS427" s="245"/>
      <c r="AT427" s="245"/>
      <c r="AU427" s="245"/>
      <c r="AV427" s="245"/>
      <c r="AW427" s="245"/>
      <c r="AX427" s="76"/>
      <c r="AY427" s="207" t="s">
        <v>79</v>
      </c>
    </row>
    <row r="428" spans="1:51" s="248" customFormat="1" ht="15.75" outlineLevel="1" x14ac:dyDescent="0.25">
      <c r="A428" s="233">
        <v>40</v>
      </c>
      <c r="B428" s="223" t="s">
        <v>257</v>
      </c>
      <c r="C428" s="235" t="s">
        <v>78</v>
      </c>
      <c r="D428" s="233" t="s">
        <v>70</v>
      </c>
      <c r="E428" s="236"/>
      <c r="F428" s="237"/>
      <c r="G428" s="277"/>
      <c r="H428" s="233"/>
      <c r="I428" s="239"/>
      <c r="J428" s="239"/>
      <c r="K428" s="237"/>
      <c r="L428" s="237"/>
      <c r="M428" s="237"/>
      <c r="N428" s="237"/>
      <c r="O428" s="240"/>
      <c r="P428" s="241"/>
      <c r="Q428" s="241">
        <v>0.17950618999999998</v>
      </c>
      <c r="R428" s="241">
        <v>1.027889579</v>
      </c>
      <c r="S428" s="241">
        <v>0.72842070199999998</v>
      </c>
      <c r="T428" s="242">
        <f t="shared" si="52"/>
        <v>1.9358164709999999</v>
      </c>
      <c r="U428" s="245">
        <v>0.28679879699999999</v>
      </c>
      <c r="V428" s="244">
        <v>0.33717209599999998</v>
      </c>
      <c r="W428" s="245"/>
      <c r="X428" s="245"/>
      <c r="Y428" s="245"/>
      <c r="Z428" s="245"/>
      <c r="AA428" s="245"/>
      <c r="AB428" s="245"/>
      <c r="AC428" s="241"/>
      <c r="AD428" s="246"/>
      <c r="AE428" s="246"/>
      <c r="AF428" s="246"/>
      <c r="AG428" s="247"/>
      <c r="AH428" s="247"/>
      <c r="AI428" s="247"/>
      <c r="AJ428" s="241"/>
      <c r="AK428" s="241">
        <v>0.17950618999999998</v>
      </c>
      <c r="AL428" s="241">
        <v>1.027889579</v>
      </c>
      <c r="AM428" s="280">
        <v>0.72842070199999998</v>
      </c>
      <c r="AN428" s="242">
        <f t="shared" si="53"/>
        <v>1.9358164709999999</v>
      </c>
      <c r="AO428" s="245">
        <v>0</v>
      </c>
      <c r="AP428" s="245">
        <f>(102998/10000000)</f>
        <v>1.02998E-2</v>
      </c>
      <c r="AQ428" s="245"/>
      <c r="AR428" s="245"/>
      <c r="AS428" s="245"/>
      <c r="AT428" s="245"/>
      <c r="AU428" s="245"/>
      <c r="AV428" s="245"/>
      <c r="AW428" s="245"/>
      <c r="AX428" s="76"/>
      <c r="AY428" s="207" t="s">
        <v>79</v>
      </c>
    </row>
    <row r="429" spans="1:51" s="248" customFormat="1" ht="15.75" outlineLevel="1" x14ac:dyDescent="0.25">
      <c r="A429" s="233">
        <v>41</v>
      </c>
      <c r="B429" s="224" t="s">
        <v>323</v>
      </c>
      <c r="C429" s="235" t="s">
        <v>78</v>
      </c>
      <c r="D429" s="233" t="s">
        <v>70</v>
      </c>
      <c r="E429" s="236"/>
      <c r="F429" s="237"/>
      <c r="G429" s="277"/>
      <c r="H429" s="233"/>
      <c r="I429" s="239"/>
      <c r="J429" s="239"/>
      <c r="K429" s="237"/>
      <c r="L429" s="237"/>
      <c r="M429" s="237"/>
      <c r="N429" s="237"/>
      <c r="O429" s="240"/>
      <c r="P429" s="241"/>
      <c r="Q429" s="241"/>
      <c r="R429" s="241"/>
      <c r="S429" s="241"/>
      <c r="T429" s="242">
        <f t="shared" si="52"/>
        <v>0</v>
      </c>
      <c r="U429" s="245">
        <v>0.40719939999999999</v>
      </c>
      <c r="V429" s="244"/>
      <c r="W429" s="245"/>
      <c r="X429" s="245"/>
      <c r="Y429" s="245"/>
      <c r="Z429" s="245"/>
      <c r="AA429" s="245"/>
      <c r="AB429" s="245"/>
      <c r="AC429" s="241"/>
      <c r="AD429" s="246"/>
      <c r="AE429" s="246"/>
      <c r="AF429" s="246"/>
      <c r="AG429" s="247"/>
      <c r="AH429" s="247"/>
      <c r="AI429" s="247"/>
      <c r="AJ429" s="241"/>
      <c r="AK429" s="241"/>
      <c r="AL429" s="241"/>
      <c r="AM429" s="281"/>
      <c r="AN429" s="242">
        <f t="shared" si="53"/>
        <v>0</v>
      </c>
      <c r="AO429" s="245">
        <f>4071994/10000000</f>
        <v>0.40719939999999999</v>
      </c>
      <c r="AP429" s="245"/>
      <c r="AQ429" s="245"/>
      <c r="AR429" s="245"/>
      <c r="AS429" s="245"/>
      <c r="AT429" s="245"/>
      <c r="AU429" s="245"/>
      <c r="AV429" s="245"/>
      <c r="AW429" s="245"/>
      <c r="AX429" s="76"/>
      <c r="AY429" s="207" t="s">
        <v>79</v>
      </c>
    </row>
    <row r="430" spans="1:51" s="248" customFormat="1" ht="30" outlineLevel="1" x14ac:dyDescent="0.25">
      <c r="A430" s="233">
        <v>42</v>
      </c>
      <c r="B430" s="223" t="s">
        <v>324</v>
      </c>
      <c r="C430" s="235" t="s">
        <v>78</v>
      </c>
      <c r="D430" s="233" t="s">
        <v>70</v>
      </c>
      <c r="E430" s="236"/>
      <c r="F430" s="237"/>
      <c r="G430" s="277"/>
      <c r="H430" s="233"/>
      <c r="I430" s="239"/>
      <c r="J430" s="239"/>
      <c r="K430" s="237"/>
      <c r="L430" s="237"/>
      <c r="M430" s="237"/>
      <c r="N430" s="237"/>
      <c r="O430" s="240"/>
      <c r="P430" s="241"/>
      <c r="Q430" s="241"/>
      <c r="R430" s="241"/>
      <c r="S430" s="241"/>
      <c r="T430" s="242">
        <f t="shared" si="52"/>
        <v>0</v>
      </c>
      <c r="U430" s="245">
        <v>0.9522529460000001</v>
      </c>
      <c r="V430" s="244"/>
      <c r="W430" s="245"/>
      <c r="X430" s="245"/>
      <c r="Y430" s="245"/>
      <c r="Z430" s="245"/>
      <c r="AA430" s="245"/>
      <c r="AB430" s="245"/>
      <c r="AC430" s="241"/>
      <c r="AD430" s="246"/>
      <c r="AE430" s="246"/>
      <c r="AF430" s="246"/>
      <c r="AG430" s="247"/>
      <c r="AH430" s="247"/>
      <c r="AI430" s="247"/>
      <c r="AJ430" s="241"/>
      <c r="AK430" s="241"/>
      <c r="AL430" s="241"/>
      <c r="AM430" s="281"/>
      <c r="AN430" s="242">
        <f t="shared" si="53"/>
        <v>0</v>
      </c>
      <c r="AO430" s="245">
        <f>9522529.46/10000000</f>
        <v>0.9522529460000001</v>
      </c>
      <c r="AP430" s="245"/>
      <c r="AQ430" s="245"/>
      <c r="AR430" s="245"/>
      <c r="AS430" s="245"/>
      <c r="AT430" s="245"/>
      <c r="AU430" s="245"/>
      <c r="AV430" s="245"/>
      <c r="AW430" s="245"/>
      <c r="AX430" s="76" t="s">
        <v>322</v>
      </c>
      <c r="AY430" s="207" t="s">
        <v>79</v>
      </c>
    </row>
    <row r="431" spans="1:51" ht="15.75" x14ac:dyDescent="0.25">
      <c r="A431" s="110"/>
      <c r="B431" s="111" t="s">
        <v>238</v>
      </c>
      <c r="C431" s="110"/>
      <c r="D431" s="110"/>
      <c r="E431" s="112"/>
      <c r="F431" s="112"/>
      <c r="G431" s="113"/>
      <c r="H431" s="111"/>
      <c r="I431" s="111"/>
      <c r="J431" s="111"/>
      <c r="K431" s="112"/>
      <c r="L431" s="112"/>
      <c r="M431" s="112"/>
      <c r="N431" s="112"/>
      <c r="O431" s="118"/>
      <c r="P431" s="113">
        <f t="shared" ref="P431:AB431" si="54">SUM(P10:P430)</f>
        <v>222.59320466500006</v>
      </c>
      <c r="Q431" s="113">
        <f t="shared" si="54"/>
        <v>118.75030815941034</v>
      </c>
      <c r="R431" s="113">
        <f t="shared" si="54"/>
        <v>85.320139146149131</v>
      </c>
      <c r="S431" s="113">
        <f t="shared" si="54"/>
        <v>63.11323440107995</v>
      </c>
      <c r="T431" s="113">
        <f t="shared" si="54"/>
        <v>489.77688637163942</v>
      </c>
      <c r="U431" s="113">
        <f t="shared" si="54"/>
        <v>149.91196454499993</v>
      </c>
      <c r="V431" s="113">
        <f t="shared" si="54"/>
        <v>354.17959473399992</v>
      </c>
      <c r="W431" s="113">
        <f t="shared" si="54"/>
        <v>207.195150119</v>
      </c>
      <c r="X431" s="113">
        <f t="shared" si="54"/>
        <v>397.11326399999979</v>
      </c>
      <c r="Y431" s="113">
        <f t="shared" si="54"/>
        <v>1102.8800000000001</v>
      </c>
      <c r="Z431" s="113">
        <f t="shared" si="54"/>
        <v>777.49</v>
      </c>
      <c r="AA431" s="113">
        <f t="shared" si="54"/>
        <v>214.92</v>
      </c>
      <c r="AB431" s="113">
        <f t="shared" si="54"/>
        <v>180.8</v>
      </c>
      <c r="AC431" s="204"/>
      <c r="AD431" s="204"/>
      <c r="AE431" s="204"/>
      <c r="AF431" s="204"/>
      <c r="AG431" s="204"/>
      <c r="AH431" s="204"/>
      <c r="AI431" s="204"/>
      <c r="AJ431" s="113">
        <f t="shared" ref="AJ431:AW431" si="55">SUM(AJ10:AJ430)</f>
        <v>179.96634050500003</v>
      </c>
      <c r="AK431" s="113">
        <f t="shared" si="55"/>
        <v>12.006206224000001</v>
      </c>
      <c r="AL431" s="113">
        <f t="shared" si="55"/>
        <v>13.758471992</v>
      </c>
      <c r="AM431" s="113">
        <f t="shared" si="55"/>
        <v>28.988099712639404</v>
      </c>
      <c r="AN431" s="113">
        <f t="shared" si="55"/>
        <v>234.71911843363947</v>
      </c>
      <c r="AO431" s="113">
        <f t="shared" si="55"/>
        <v>43.16427181600001</v>
      </c>
      <c r="AP431" s="113">
        <f t="shared" si="55"/>
        <v>112.07881946099999</v>
      </c>
      <c r="AQ431" s="113">
        <f t="shared" si="55"/>
        <v>631.53761839899971</v>
      </c>
      <c r="AR431" s="113">
        <f t="shared" si="55"/>
        <v>626.4118201</v>
      </c>
      <c r="AS431" s="113">
        <f t="shared" si="55"/>
        <v>1102.8800000000001</v>
      </c>
      <c r="AT431" s="113">
        <f t="shared" si="55"/>
        <v>777.49</v>
      </c>
      <c r="AU431" s="113">
        <f t="shared" si="55"/>
        <v>214.92</v>
      </c>
      <c r="AV431" s="113">
        <f t="shared" si="55"/>
        <v>180.8</v>
      </c>
      <c r="AW431" s="113">
        <f t="shared" si="55"/>
        <v>3.0059642379999998</v>
      </c>
      <c r="AX431" s="111"/>
      <c r="AY431" s="110"/>
    </row>
    <row r="432" spans="1:51" x14ac:dyDescent="0.25">
      <c r="R432" s="94">
        <v>0.2</v>
      </c>
      <c r="AL432" s="94">
        <v>0.2</v>
      </c>
    </row>
    <row r="433" spans="18:43" x14ac:dyDescent="0.25">
      <c r="R433" s="94" t="s">
        <v>267</v>
      </c>
      <c r="AL433" s="94" t="s">
        <v>267</v>
      </c>
      <c r="AO433" s="94">
        <f>+SUM(AO389:AO430)</f>
        <v>7.1568366980000002</v>
      </c>
      <c r="AP433" s="94">
        <f t="shared" ref="AP433:AQ433" si="56">+SUM(AP389:AP430)</f>
        <v>18.689794350000003</v>
      </c>
      <c r="AQ433" s="94">
        <f t="shared" si="56"/>
        <v>97.710000000000022</v>
      </c>
    </row>
  </sheetData>
  <mergeCells count="33">
    <mergeCell ref="N4:N6"/>
    <mergeCell ref="A4:A6"/>
    <mergeCell ref="B4:B6"/>
    <mergeCell ref="C4:C6"/>
    <mergeCell ref="D4:D6"/>
    <mergeCell ref="F4:F6"/>
    <mergeCell ref="H4:H6"/>
    <mergeCell ref="E4:E6"/>
    <mergeCell ref="G4:G6"/>
    <mergeCell ref="I4:I6"/>
    <mergeCell ref="J4:J6"/>
    <mergeCell ref="K4:K6"/>
    <mergeCell ref="L4:L6"/>
    <mergeCell ref="M4:M6"/>
    <mergeCell ref="AY4:AY6"/>
    <mergeCell ref="O4:O6"/>
    <mergeCell ref="P4:W4"/>
    <mergeCell ref="AC4:AI4"/>
    <mergeCell ref="AJ4:AQ4"/>
    <mergeCell ref="P5:P6"/>
    <mergeCell ref="AC5:AC6"/>
    <mergeCell ref="AJ5:AJ6"/>
    <mergeCell ref="AW4:AW6"/>
    <mergeCell ref="AX4:AX6"/>
    <mergeCell ref="T5:T6"/>
    <mergeCell ref="AN5:AN6"/>
    <mergeCell ref="AQ40:AQ42"/>
    <mergeCell ref="AW40:AW42"/>
    <mergeCell ref="AX40:AX42"/>
    <mergeCell ref="AL40:AL42"/>
    <mergeCell ref="AM40:AM42"/>
    <mergeCell ref="AO40:AO42"/>
    <mergeCell ref="AP40:AP42"/>
  </mergeCells>
  <conditionalFormatting sqref="D10 D385:E385 D386:D387">
    <cfRule type="containsText" dxfId="234" priority="997" operator="containsText" text="Yet to be approved">
      <formula>NOT(ISERROR(SEARCH("Yet to be approved",D10)))</formula>
    </cfRule>
    <cfRule type="containsText" dxfId="233" priority="996" operator="containsText" text="DPR not submitted">
      <formula>NOT(ISERROR(SEARCH("DPR not submitted",D10)))</formula>
    </cfRule>
  </conditionalFormatting>
  <conditionalFormatting sqref="D15">
    <cfRule type="containsText" dxfId="232" priority="994" operator="containsText" text="DPR not submitted">
      <formula>NOT(ISERROR(SEARCH("DPR not submitted",D15)))</formula>
    </cfRule>
    <cfRule type="containsText" dxfId="231" priority="995" operator="containsText" text="Yet to be approved">
      <formula>NOT(ISERROR(SEARCH("Yet to be approved",D15)))</formula>
    </cfRule>
  </conditionalFormatting>
  <conditionalFormatting sqref="D18">
    <cfRule type="containsText" dxfId="230" priority="992" operator="containsText" text="DPR not submitted">
      <formula>NOT(ISERROR(SEARCH("DPR not submitted",D18)))</formula>
    </cfRule>
    <cfRule type="containsText" dxfId="229" priority="993" operator="containsText" text="Yet to be approved">
      <formula>NOT(ISERROR(SEARCH("Yet to be approved",D18)))</formula>
    </cfRule>
  </conditionalFormatting>
  <conditionalFormatting sqref="D20">
    <cfRule type="containsText" dxfId="228" priority="990" operator="containsText" text="DPR not submitted">
      <formula>NOT(ISERROR(SEARCH("DPR not submitted",D20)))</formula>
    </cfRule>
    <cfRule type="containsText" dxfId="227" priority="991" operator="containsText" text="Yet to be approved">
      <formula>NOT(ISERROR(SEARCH("Yet to be approved",D20)))</formula>
    </cfRule>
  </conditionalFormatting>
  <conditionalFormatting sqref="D24">
    <cfRule type="containsText" dxfId="226" priority="988" operator="containsText" text="DPR not submitted">
      <formula>NOT(ISERROR(SEARCH("DPR not submitted",D24)))</formula>
    </cfRule>
    <cfRule type="containsText" dxfId="225" priority="989" operator="containsText" text="Yet to be approved">
      <formula>NOT(ISERROR(SEARCH("Yet to be approved",D24)))</formula>
    </cfRule>
  </conditionalFormatting>
  <conditionalFormatting sqref="D28">
    <cfRule type="containsText" dxfId="224" priority="987" operator="containsText" text="Yet to be approved">
      <formula>NOT(ISERROR(SEARCH("Yet to be approved",D28)))</formula>
    </cfRule>
    <cfRule type="containsText" dxfId="223" priority="986" operator="containsText" text="DPR not submitted">
      <formula>NOT(ISERROR(SEARCH("DPR not submitted",D28)))</formula>
    </cfRule>
  </conditionalFormatting>
  <conditionalFormatting sqref="D30">
    <cfRule type="containsText" dxfId="222" priority="984" operator="containsText" text="DPR not submitted">
      <formula>NOT(ISERROR(SEARCH("DPR not submitted",D30)))</formula>
    </cfRule>
    <cfRule type="containsText" dxfId="221" priority="985" operator="containsText" text="Yet to be approved">
      <formula>NOT(ISERROR(SEARCH("Yet to be approved",D30)))</formula>
    </cfRule>
  </conditionalFormatting>
  <conditionalFormatting sqref="D39">
    <cfRule type="containsText" dxfId="220" priority="1103" operator="containsText" text="Yet to be approved">
      <formula>NOT(ISERROR(SEARCH("Yet to be approved",D39)))</formula>
    </cfRule>
    <cfRule type="containsText" dxfId="219" priority="1102" operator="containsText" text="DPR not submitted">
      <formula>NOT(ISERROR(SEARCH("DPR not submitted",D39)))</formula>
    </cfRule>
  </conditionalFormatting>
  <conditionalFormatting sqref="D44">
    <cfRule type="containsText" dxfId="218" priority="982" operator="containsText" text="DPR not submitted">
      <formula>NOT(ISERROR(SEARCH("DPR not submitted",D44)))</formula>
    </cfRule>
    <cfRule type="containsText" dxfId="217" priority="983" operator="containsText" text="Yet to be approved">
      <formula>NOT(ISERROR(SEARCH("Yet to be approved",D44)))</formula>
    </cfRule>
  </conditionalFormatting>
  <conditionalFormatting sqref="D53">
    <cfRule type="containsText" dxfId="216" priority="981" operator="containsText" text="Yet to be approved">
      <formula>NOT(ISERROR(SEARCH("Yet to be approved",D53)))</formula>
    </cfRule>
    <cfRule type="containsText" dxfId="215" priority="980" operator="containsText" text="DPR not submitted">
      <formula>NOT(ISERROR(SEARCH("DPR not submitted",D53)))</formula>
    </cfRule>
  </conditionalFormatting>
  <conditionalFormatting sqref="D55">
    <cfRule type="containsText" dxfId="214" priority="978" operator="containsText" text="DPR not submitted">
      <formula>NOT(ISERROR(SEARCH("DPR not submitted",D55)))</formula>
    </cfRule>
    <cfRule type="containsText" dxfId="213" priority="979" operator="containsText" text="Yet to be approved">
      <formula>NOT(ISERROR(SEARCH("Yet to be approved",D55)))</formula>
    </cfRule>
  </conditionalFormatting>
  <conditionalFormatting sqref="D62">
    <cfRule type="containsText" dxfId="212" priority="976" operator="containsText" text="DPR not submitted">
      <formula>NOT(ISERROR(SEARCH("DPR not submitted",D62)))</formula>
    </cfRule>
    <cfRule type="containsText" dxfId="211" priority="977" operator="containsText" text="Yet to be approved">
      <formula>NOT(ISERROR(SEARCH("Yet to be approved",D62)))</formula>
    </cfRule>
  </conditionalFormatting>
  <conditionalFormatting sqref="D77">
    <cfRule type="containsText" dxfId="210" priority="971" operator="containsText" text="DPR returmed back for non compliance of queries">
      <formula>NOT(ISERROR(SEARCH("DPR returmed back for non compliance of queries",D77)))</formula>
    </cfRule>
    <cfRule type="containsText" dxfId="209" priority="972" operator="containsText" text="DPR not approved">
      <formula>NOT(ISERROR(SEARCH("DPR not approved",D77)))</formula>
    </cfRule>
    <cfRule type="containsText" dxfId="208" priority="975" operator="containsText" text="Yet to be approved">
      <formula>NOT(ISERROR(SEARCH("Yet to be approved",D77)))</formula>
    </cfRule>
    <cfRule type="containsText" dxfId="207" priority="974" operator="containsText" text="DPR not submitted">
      <formula>NOT(ISERROR(SEARCH("DPR not submitted",D77)))</formula>
    </cfRule>
  </conditionalFormatting>
  <conditionalFormatting sqref="D80">
    <cfRule type="containsText" dxfId="206" priority="967" operator="containsText" text="DPR not approved">
      <formula>NOT(ISERROR(SEARCH("DPR not approved",D80)))</formula>
    </cfRule>
    <cfRule type="containsText" dxfId="205" priority="969" operator="containsText" text="DPR not submitted">
      <formula>NOT(ISERROR(SEARCH("DPR not submitted",D80)))</formula>
    </cfRule>
    <cfRule type="containsText" dxfId="204" priority="970" operator="containsText" text="Yet to be approved">
      <formula>NOT(ISERROR(SEARCH("Yet to be approved",D80)))</formula>
    </cfRule>
    <cfRule type="containsText" dxfId="203" priority="966" operator="containsText" text="DPR returmed back for non compliance of queries">
      <formula>NOT(ISERROR(SEARCH("DPR returmed back for non compliance of queries",D80)))</formula>
    </cfRule>
  </conditionalFormatting>
  <conditionalFormatting sqref="D84">
    <cfRule type="containsText" dxfId="202" priority="965" operator="containsText" text="Yet to be approved">
      <formula>NOT(ISERROR(SEARCH("Yet to be approved",D84)))</formula>
    </cfRule>
    <cfRule type="containsText" dxfId="201" priority="959" operator="containsText" text="DPR returmed back for non compliance of queries">
      <formula>NOT(ISERROR(SEARCH("DPR returmed back for non compliance of queries",D84)))</formula>
    </cfRule>
    <cfRule type="containsText" dxfId="200" priority="960" operator="containsText" text="DPR not approved">
      <formula>NOT(ISERROR(SEARCH("DPR not approved",D84)))</formula>
    </cfRule>
    <cfRule type="containsText" dxfId="199" priority="962" operator="containsText" text="DPR not submitted">
      <formula>NOT(ISERROR(SEARCH("DPR not submitted",D84)))</formula>
    </cfRule>
    <cfRule type="containsText" dxfId="198" priority="963" operator="containsText" text="Yet to be approved">
      <formula>NOT(ISERROR(SEARCH("Yet to be approved",D84)))</formula>
    </cfRule>
    <cfRule type="containsText" dxfId="197" priority="964" operator="containsText" text="DPR not submitted">
      <formula>NOT(ISERROR(SEARCH("DPR not submitted",D84)))</formula>
    </cfRule>
  </conditionalFormatting>
  <conditionalFormatting sqref="D88">
    <cfRule type="containsText" dxfId="196" priority="503" operator="containsText" text="Yet to be approved">
      <formula>NOT(ISERROR(SEARCH("Yet to be approved",D88)))</formula>
    </cfRule>
    <cfRule type="containsText" dxfId="195" priority="502" operator="containsText" text="DPR not submitted">
      <formula>NOT(ISERROR(SEARCH("DPR not submitted",D88)))</formula>
    </cfRule>
    <cfRule type="containsText" dxfId="194" priority="500" operator="containsText" text="DPR not submitted">
      <formula>NOT(ISERROR(SEARCH("DPR not submitted",D88)))</formula>
    </cfRule>
    <cfRule type="containsText" dxfId="193" priority="497" operator="containsText" text="DPR returmed back for non compliance of queries">
      <formula>NOT(ISERROR(SEARCH("DPR returmed back for non compliance of queries",D88)))</formula>
    </cfRule>
    <cfRule type="containsText" dxfId="192" priority="498" operator="containsText" text="DPR not approved">
      <formula>NOT(ISERROR(SEARCH("DPR not approved",D88)))</formula>
    </cfRule>
    <cfRule type="containsText" dxfId="191" priority="501" operator="containsText" text="Yet to be approved">
      <formula>NOT(ISERROR(SEARCH("Yet to be approved",D88)))</formula>
    </cfRule>
  </conditionalFormatting>
  <conditionalFormatting sqref="D92:D95">
    <cfRule type="containsText" dxfId="190" priority="954" operator="containsText" text="Yet to be approved">
      <formula>NOT(ISERROR(SEARCH("Yet to be approved",D92)))</formula>
    </cfRule>
    <cfRule type="containsText" dxfId="189" priority="953" operator="containsText" text="DPR not submitted">
      <formula>NOT(ISERROR(SEARCH("DPR not submitted",D92)))</formula>
    </cfRule>
  </conditionalFormatting>
  <conditionalFormatting sqref="D98">
    <cfRule type="containsText" dxfId="188" priority="1033" operator="containsText" text="Yet to be approved">
      <formula>NOT(ISERROR(SEARCH("Yet to be approved",D98)))</formula>
    </cfRule>
    <cfRule type="containsText" dxfId="187" priority="1032" operator="containsText" text="DPR not submitted">
      <formula>NOT(ISERROR(SEARCH("DPR not submitted",D98)))</formula>
    </cfRule>
  </conditionalFormatting>
  <conditionalFormatting sqref="D101">
    <cfRule type="containsText" dxfId="186" priority="1031" operator="containsText" text="Yet to be approved">
      <formula>NOT(ISERROR(SEARCH("Yet to be approved",D101)))</formula>
    </cfRule>
    <cfRule type="containsText" dxfId="185" priority="1030" operator="containsText" text="DPR not submitted">
      <formula>NOT(ISERROR(SEARCH("DPR not submitted",D101)))</formula>
    </cfRule>
  </conditionalFormatting>
  <conditionalFormatting sqref="D103">
    <cfRule type="containsText" dxfId="184" priority="1029" operator="containsText" text="Yet to be approved">
      <formula>NOT(ISERROR(SEARCH("Yet to be approved",D103)))</formula>
    </cfRule>
    <cfRule type="containsText" dxfId="183" priority="1028" operator="containsText" text="DPR not submitted">
      <formula>NOT(ISERROR(SEARCH("DPR not submitted",D103)))</formula>
    </cfRule>
  </conditionalFormatting>
  <conditionalFormatting sqref="D105">
    <cfRule type="containsText" dxfId="182" priority="1027" operator="containsText" text="Yet to be approved">
      <formula>NOT(ISERROR(SEARCH("Yet to be approved",D105)))</formula>
    </cfRule>
    <cfRule type="containsText" dxfId="181" priority="1026" operator="containsText" text="DPR not submitted">
      <formula>NOT(ISERROR(SEARCH("DPR not submitted",D105)))</formula>
    </cfRule>
  </conditionalFormatting>
  <conditionalFormatting sqref="D109:D111">
    <cfRule type="containsText" dxfId="180" priority="950" operator="containsText" text="Yet to be approved">
      <formula>NOT(ISERROR(SEARCH("Yet to be approved",D109)))</formula>
    </cfRule>
    <cfRule type="containsText" dxfId="179" priority="949" operator="containsText" text="DPR not submitted">
      <formula>NOT(ISERROR(SEARCH("DPR not submitted",D109)))</formula>
    </cfRule>
  </conditionalFormatting>
  <conditionalFormatting sqref="D113">
    <cfRule type="containsText" dxfId="178" priority="1023" operator="containsText" text="Yet to be approved">
      <formula>NOT(ISERROR(SEARCH("Yet to be approved",D113)))</formula>
    </cfRule>
    <cfRule type="containsText" dxfId="177" priority="1022" operator="containsText" text="DPR not submitted">
      <formula>NOT(ISERROR(SEARCH("DPR not submitted",D113)))</formula>
    </cfRule>
  </conditionalFormatting>
  <conditionalFormatting sqref="D116">
    <cfRule type="containsText" dxfId="176" priority="1020" operator="containsText" text="DPR not submitted">
      <formula>NOT(ISERROR(SEARCH("DPR not submitted",D116)))</formula>
    </cfRule>
    <cfRule type="containsText" dxfId="175" priority="1021" operator="containsText" text="Yet to be approved">
      <formula>NOT(ISERROR(SEARCH("Yet to be approved",D116)))</formula>
    </cfRule>
  </conditionalFormatting>
  <conditionalFormatting sqref="D120:D121">
    <cfRule type="containsText" dxfId="174" priority="481" operator="containsText" text="DPR not submitted">
      <formula>NOT(ISERROR(SEARCH("DPR not submitted",D120)))</formula>
    </cfRule>
    <cfRule type="containsText" dxfId="173" priority="482" operator="containsText" text="Yet to be approved">
      <formula>NOT(ISERROR(SEARCH("Yet to be approved",D120)))</formula>
    </cfRule>
  </conditionalFormatting>
  <conditionalFormatting sqref="D123:D129">
    <cfRule type="containsText" dxfId="172" priority="276" operator="containsText" text="DPR not submitted">
      <formula>NOT(ISERROR(SEARCH("DPR not submitted",D123)))</formula>
    </cfRule>
    <cfRule type="containsText" dxfId="171" priority="277" operator="containsText" text="Yet to be approved">
      <formula>NOT(ISERROR(SEARCH("Yet to be approved",D123)))</formula>
    </cfRule>
  </conditionalFormatting>
  <conditionalFormatting sqref="D131:D153">
    <cfRule type="containsText" dxfId="170" priority="238" operator="containsText" text="Yet to be approved">
      <formula>NOT(ISERROR(SEARCH("Yet to be approved",D131)))</formula>
    </cfRule>
    <cfRule type="containsText" dxfId="169" priority="237" operator="containsText" text="DPR not submitted">
      <formula>NOT(ISERROR(SEARCH("DPR not submitted",D131)))</formula>
    </cfRule>
  </conditionalFormatting>
  <conditionalFormatting sqref="D156:D164">
    <cfRule type="containsText" dxfId="168" priority="127" operator="containsText" text="Yet to be approved">
      <formula>NOT(ISERROR(SEARCH("Yet to be approved",D156)))</formula>
    </cfRule>
    <cfRule type="containsText" dxfId="167" priority="126" operator="containsText" text="DPR not submitted">
      <formula>NOT(ISERROR(SEARCH("DPR not submitted",D156)))</formula>
    </cfRule>
  </conditionalFormatting>
  <conditionalFormatting sqref="D197:D202">
    <cfRule type="containsText" dxfId="166" priority="69" operator="containsText" text="DPR not submitted">
      <formula>NOT(ISERROR(SEARCH("DPR not submitted",D197)))</formula>
    </cfRule>
    <cfRule type="containsText" dxfId="165" priority="70" operator="containsText" text="Yet to be approved">
      <formula>NOT(ISERROR(SEARCH("Yet to be approved",D197)))</formula>
    </cfRule>
  </conditionalFormatting>
  <conditionalFormatting sqref="D204:D263 D265:D271 D273:D382">
    <cfRule type="containsText" dxfId="164" priority="74" operator="containsText" text="Yet to be approved">
      <formula>NOT(ISERROR(SEARCH("Yet to be approved",D204)))</formula>
    </cfRule>
    <cfRule type="containsText" dxfId="163" priority="73" operator="containsText" text="DPR not submitted">
      <formula>NOT(ISERROR(SEARCH("DPR not submitted",D204)))</formula>
    </cfRule>
  </conditionalFormatting>
  <conditionalFormatting sqref="D11:E14">
    <cfRule type="containsText" dxfId="162" priority="1934" operator="containsText" text="Yet to be approved">
      <formula>NOT(ISERROR(SEARCH("Yet to be approved",D11)))</formula>
    </cfRule>
    <cfRule type="containsText" dxfId="161" priority="1933" operator="containsText" text="DPR not submitted">
      <formula>NOT(ISERROR(SEARCH("DPR not submitted",D11)))</formula>
    </cfRule>
  </conditionalFormatting>
  <conditionalFormatting sqref="D16:E17">
    <cfRule type="containsText" dxfId="160" priority="1920" operator="containsText" text="DPR not submitted">
      <formula>NOT(ISERROR(SEARCH("DPR not submitted",D16)))</formula>
    </cfRule>
    <cfRule type="containsText" dxfId="159" priority="1921" operator="containsText" text="Yet to be approved">
      <formula>NOT(ISERROR(SEARCH("Yet to be approved",D16)))</formula>
    </cfRule>
  </conditionalFormatting>
  <conditionalFormatting sqref="D19:E19">
    <cfRule type="containsText" dxfId="158" priority="1908" operator="containsText" text="Yet to be approved">
      <formula>NOT(ISERROR(SEARCH("Yet to be approved",D19)))</formula>
    </cfRule>
    <cfRule type="containsText" dxfId="157" priority="1907" operator="containsText" text="DPR not submitted">
      <formula>NOT(ISERROR(SEARCH("DPR not submitted",D19)))</formula>
    </cfRule>
  </conditionalFormatting>
  <conditionalFormatting sqref="D21:E23">
    <cfRule type="containsText" dxfId="156" priority="1895" operator="containsText" text="Yet to be approved">
      <formula>NOT(ISERROR(SEARCH("Yet to be approved",D21)))</formula>
    </cfRule>
    <cfRule type="containsText" dxfId="155" priority="1894" operator="containsText" text="DPR not submitted">
      <formula>NOT(ISERROR(SEARCH("DPR not submitted",D21)))</formula>
    </cfRule>
  </conditionalFormatting>
  <conditionalFormatting sqref="D25:E27">
    <cfRule type="containsText" dxfId="154" priority="1882" operator="containsText" text="Yet to be approved">
      <formula>NOT(ISERROR(SEARCH("Yet to be approved",D25)))</formula>
    </cfRule>
    <cfRule type="containsText" dxfId="153" priority="1881" operator="containsText" text="DPR not submitted">
      <formula>NOT(ISERROR(SEARCH("DPR not submitted",D25)))</formula>
    </cfRule>
  </conditionalFormatting>
  <conditionalFormatting sqref="D29:E29">
    <cfRule type="containsText" dxfId="152" priority="1868" operator="containsText" text="DPR not submitted">
      <formula>NOT(ISERROR(SEARCH("DPR not submitted",D29)))</formula>
    </cfRule>
    <cfRule type="containsText" dxfId="151" priority="1869" operator="containsText" text="Yet to be approved">
      <formula>NOT(ISERROR(SEARCH("Yet to be approved",D29)))</formula>
    </cfRule>
  </conditionalFormatting>
  <conditionalFormatting sqref="D31:E34">
    <cfRule type="containsText" dxfId="150" priority="1856" operator="containsText" text="Yet to be approved">
      <formula>NOT(ISERROR(SEARCH("Yet to be approved",D31)))</formula>
    </cfRule>
    <cfRule type="containsText" dxfId="149" priority="1855" operator="containsText" text="DPR not submitted">
      <formula>NOT(ISERROR(SEARCH("DPR not submitted",D31)))</formula>
    </cfRule>
  </conditionalFormatting>
  <conditionalFormatting sqref="D36:E38">
    <cfRule type="containsText" dxfId="148" priority="1842" operator="containsText" text="DPR not submitted">
      <formula>NOT(ISERROR(SEARCH("DPR not submitted",D36)))</formula>
    </cfRule>
    <cfRule type="containsText" dxfId="147" priority="1843" operator="containsText" text="Yet to be approved">
      <formula>NOT(ISERROR(SEARCH("Yet to be approved",D36)))</formula>
    </cfRule>
  </conditionalFormatting>
  <conditionalFormatting sqref="D40:E43">
    <cfRule type="containsText" dxfId="146" priority="1830" operator="containsText" text="Yet to be approved">
      <formula>NOT(ISERROR(SEARCH("Yet to be approved",D40)))</formula>
    </cfRule>
    <cfRule type="containsText" dxfId="145" priority="1829" operator="containsText" text="DPR not submitted">
      <formula>NOT(ISERROR(SEARCH("DPR not submitted",D40)))</formula>
    </cfRule>
  </conditionalFormatting>
  <conditionalFormatting sqref="D45:E52">
    <cfRule type="containsText" dxfId="144" priority="1816" operator="containsText" text="DPR not submitted">
      <formula>NOT(ISERROR(SEARCH("DPR not submitted",D45)))</formula>
    </cfRule>
    <cfRule type="containsText" dxfId="143" priority="1817" operator="containsText" text="Yet to be approved">
      <formula>NOT(ISERROR(SEARCH("Yet to be approved",D45)))</formula>
    </cfRule>
  </conditionalFormatting>
  <conditionalFormatting sqref="D54:E54">
    <cfRule type="containsText" dxfId="142" priority="1804" operator="containsText" text="Yet to be approved">
      <formula>NOT(ISERROR(SEARCH("Yet to be approved",D54)))</formula>
    </cfRule>
    <cfRule type="containsText" dxfId="141" priority="1803" operator="containsText" text="DPR not submitted">
      <formula>NOT(ISERROR(SEARCH("DPR not submitted",D54)))</formula>
    </cfRule>
  </conditionalFormatting>
  <conditionalFormatting sqref="D56:E61">
    <cfRule type="containsText" dxfId="140" priority="1777" operator="containsText" text="DPR not submitted">
      <formula>NOT(ISERROR(SEARCH("DPR not submitted",D56)))</formula>
    </cfRule>
    <cfRule type="containsText" dxfId="139" priority="1778" operator="containsText" text="Yet to be approved">
      <formula>NOT(ISERROR(SEARCH("Yet to be approved",D56)))</formula>
    </cfRule>
  </conditionalFormatting>
  <conditionalFormatting sqref="D63:E64 F78 D78:E79">
    <cfRule type="containsText" dxfId="138" priority="2385" operator="containsText" text="Yet to be approved">
      <formula>NOT(ISERROR(SEARCH("Yet to be approved",D63)))</formula>
    </cfRule>
    <cfRule type="containsText" dxfId="137" priority="2384" operator="containsText" text="DPR not submitted">
      <formula>NOT(ISERROR(SEARCH("DPR not submitted",D63)))</formula>
    </cfRule>
  </conditionalFormatting>
  <conditionalFormatting sqref="D66:E68">
    <cfRule type="containsText" dxfId="136" priority="1673" operator="containsText" text="DPR not submitted">
      <formula>NOT(ISERROR(SEARCH("DPR not submitted",D66)))</formula>
    </cfRule>
    <cfRule type="containsText" dxfId="135" priority="1674" operator="containsText" text="Yet to be approved">
      <formula>NOT(ISERROR(SEARCH("Yet to be approved",D66)))</formula>
    </cfRule>
  </conditionalFormatting>
  <conditionalFormatting sqref="D70:E71">
    <cfRule type="containsText" dxfId="134" priority="1661" operator="containsText" text="Yet to be approved">
      <formula>NOT(ISERROR(SEARCH("Yet to be approved",D70)))</formula>
    </cfRule>
    <cfRule type="containsText" dxfId="133" priority="1660" operator="containsText" text="DPR not submitted">
      <formula>NOT(ISERROR(SEARCH("DPR not submitted",D70)))</formula>
    </cfRule>
  </conditionalFormatting>
  <conditionalFormatting sqref="D73:E76">
    <cfRule type="containsText" dxfId="132" priority="1648" operator="containsText" text="Yet to be approved">
      <formula>NOT(ISERROR(SEARCH("Yet to be approved",D73)))</formula>
    </cfRule>
    <cfRule type="containsText" dxfId="131" priority="1647" operator="containsText" text="DPR not submitted">
      <formula>NOT(ISERROR(SEARCH("DPR not submitted",D73)))</formula>
    </cfRule>
  </conditionalFormatting>
  <conditionalFormatting sqref="D81:E83">
    <cfRule type="containsText" dxfId="130" priority="1621" operator="containsText" text="DPR not submitted">
      <formula>NOT(ISERROR(SEARCH("DPR not submitted",D81)))</formula>
    </cfRule>
    <cfRule type="containsText" dxfId="129" priority="1622" operator="containsText" text="Yet to be approved">
      <formula>NOT(ISERROR(SEARCH("Yet to be approved",D81)))</formula>
    </cfRule>
  </conditionalFormatting>
  <conditionalFormatting sqref="D85:E87">
    <cfRule type="containsText" dxfId="128" priority="1608" operator="containsText" text="DPR not submitted">
      <formula>NOT(ISERROR(SEARCH("DPR not submitted",D85)))</formula>
    </cfRule>
    <cfRule type="containsText" dxfId="127" priority="1609" operator="containsText" text="Yet to be approved">
      <formula>NOT(ISERROR(SEARCH("Yet to be approved",D85)))</formula>
    </cfRule>
  </conditionalFormatting>
  <conditionalFormatting sqref="D89:E91">
    <cfRule type="containsText" dxfId="126" priority="1582" operator="containsText" text="DPR not submitted">
      <formula>NOT(ISERROR(SEARCH("DPR not submitted",D89)))</formula>
    </cfRule>
    <cfRule type="containsText" dxfId="125" priority="1583" operator="containsText" text="Yet to be approved">
      <formula>NOT(ISERROR(SEARCH("Yet to be approved",D89)))</formula>
    </cfRule>
  </conditionalFormatting>
  <conditionalFormatting sqref="D96:E97">
    <cfRule type="containsText" dxfId="124" priority="1374" operator="containsText" text="DPR not submitted">
      <formula>NOT(ISERROR(SEARCH("DPR not submitted",D96)))</formula>
    </cfRule>
    <cfRule type="containsText" dxfId="123" priority="1375" operator="containsText" text="Yet to be approved">
      <formula>NOT(ISERROR(SEARCH("Yet to be approved",D96)))</formula>
    </cfRule>
  </conditionalFormatting>
  <conditionalFormatting sqref="D99:E100">
    <cfRule type="containsText" dxfId="122" priority="1361" operator="containsText" text="DPR not submitted">
      <formula>NOT(ISERROR(SEARCH("DPR not submitted",D99)))</formula>
    </cfRule>
    <cfRule type="containsText" dxfId="121" priority="1362" operator="containsText" text="Yet to be approved">
      <formula>NOT(ISERROR(SEARCH("Yet to be approved",D99)))</formula>
    </cfRule>
  </conditionalFormatting>
  <conditionalFormatting sqref="D102:E102">
    <cfRule type="containsText" dxfId="120" priority="1348" operator="containsText" text="DPR not submitted">
      <formula>NOT(ISERROR(SEARCH("DPR not submitted",D102)))</formula>
    </cfRule>
    <cfRule type="containsText" dxfId="119" priority="1349" operator="containsText" text="Yet to be approved">
      <formula>NOT(ISERROR(SEARCH("Yet to be approved",D102)))</formula>
    </cfRule>
  </conditionalFormatting>
  <conditionalFormatting sqref="D104:E104">
    <cfRule type="containsText" dxfId="118" priority="1335" operator="containsText" text="DPR not submitted">
      <formula>NOT(ISERROR(SEARCH("DPR not submitted",D104)))</formula>
    </cfRule>
    <cfRule type="containsText" dxfId="117" priority="1336" operator="containsText" text="Yet to be approved">
      <formula>NOT(ISERROR(SEARCH("Yet to be approved",D104)))</formula>
    </cfRule>
  </conditionalFormatting>
  <conditionalFormatting sqref="D106:E108">
    <cfRule type="containsText" dxfId="116" priority="1323" operator="containsText" text="Yet to be approved">
      <formula>NOT(ISERROR(SEARCH("Yet to be approved",D106)))</formula>
    </cfRule>
    <cfRule type="containsText" dxfId="115" priority="1322" operator="containsText" text="DPR not submitted">
      <formula>NOT(ISERROR(SEARCH("DPR not submitted",D106)))</formula>
    </cfRule>
  </conditionalFormatting>
  <conditionalFormatting sqref="D112:E112">
    <cfRule type="containsText" dxfId="114" priority="1309" operator="containsText" text="DPR not submitted">
      <formula>NOT(ISERROR(SEARCH("DPR not submitted",D112)))</formula>
    </cfRule>
    <cfRule type="containsText" dxfId="113" priority="1310" operator="containsText" text="Yet to be approved">
      <formula>NOT(ISERROR(SEARCH("Yet to be approved",D112)))</formula>
    </cfRule>
  </conditionalFormatting>
  <conditionalFormatting sqref="D114:E115">
    <cfRule type="containsText" dxfId="112" priority="1297" operator="containsText" text="Yet to be approved">
      <formula>NOT(ISERROR(SEARCH("Yet to be approved",D114)))</formula>
    </cfRule>
    <cfRule type="containsText" dxfId="111" priority="1296" operator="containsText" text="DPR not submitted">
      <formula>NOT(ISERROR(SEARCH("DPR not submitted",D114)))</formula>
    </cfRule>
  </conditionalFormatting>
  <conditionalFormatting sqref="D117:E119">
    <cfRule type="containsText" dxfId="110" priority="1283" operator="containsText" text="DPR not submitted">
      <formula>NOT(ISERROR(SEARCH("DPR not submitted",D117)))</formula>
    </cfRule>
    <cfRule type="containsText" dxfId="109" priority="1284" operator="containsText" text="Yet to be approved">
      <formula>NOT(ISERROR(SEARCH("Yet to be approved",D117)))</formula>
    </cfRule>
  </conditionalFormatting>
  <conditionalFormatting sqref="D122:E122">
    <cfRule type="containsText" dxfId="108" priority="475" operator="containsText" text="Yet to be approved">
      <formula>NOT(ISERROR(SEARCH("Yet to be approved",D122)))</formula>
    </cfRule>
    <cfRule type="containsText" dxfId="107" priority="474" operator="containsText" text="DPR not submitted">
      <formula>NOT(ISERROR(SEARCH("DPR not submitted",D122)))</formula>
    </cfRule>
  </conditionalFormatting>
  <conditionalFormatting sqref="D154:E156">
    <cfRule type="containsText" dxfId="106" priority="110" operator="containsText" text="DPR not submitted">
      <formula>NOT(ISERROR(SEARCH("DPR not submitted",D154)))</formula>
    </cfRule>
    <cfRule type="containsText" dxfId="105" priority="111" operator="containsText" text="Yet to be approved">
      <formula>NOT(ISERROR(SEARCH("Yet to be approved",D154)))</formula>
    </cfRule>
  </conditionalFormatting>
  <conditionalFormatting sqref="D383:E383">
    <cfRule type="containsText" dxfId="104" priority="85" operator="containsText" text="DPR not submitted">
      <formula>NOT(ISERROR(SEARCH("DPR not submitted",D383)))</formula>
    </cfRule>
    <cfRule type="containsText" dxfId="103" priority="86" operator="containsText" text="Yet to be approved">
      <formula>NOT(ISERROR(SEARCH("Yet to be approved",D383)))</formula>
    </cfRule>
  </conditionalFormatting>
  <conditionalFormatting sqref="D389:E430 H389:H430">
    <cfRule type="containsText" dxfId="102" priority="62" operator="containsText" text="DPR not submitted">
      <formula>NOT(ISERROR(SEARCH("DPR not submitted",D389)))</formula>
    </cfRule>
    <cfRule type="containsText" dxfId="101" priority="63" operator="containsText" text="Yet to be approved">
      <formula>NOT(ISERROR(SEARCH("Yet to be approved",D389)))</formula>
    </cfRule>
  </conditionalFormatting>
  <conditionalFormatting sqref="D130:F130">
    <cfRule type="containsText" dxfId="100" priority="428" operator="containsText" text="Yet to be approved">
      <formula>NOT(ISERROR(SEARCH("Yet to be approved",D130)))</formula>
    </cfRule>
    <cfRule type="containsText" dxfId="99" priority="427" operator="containsText" text="DPR not submitted">
      <formula>NOT(ISERROR(SEARCH("DPR not submitted",D130)))</formula>
    </cfRule>
  </conditionalFormatting>
  <conditionalFormatting sqref="E93:E94">
    <cfRule type="containsText" dxfId="98" priority="1572" operator="containsText" text="Yet to be approved">
      <formula>NOT(ISERROR(SEARCH("Yet to be approved",E93)))</formula>
    </cfRule>
    <cfRule type="containsText" dxfId="97" priority="1571" operator="containsText" text="DPR not submitted">
      <formula>NOT(ISERROR(SEARCH("DPR not submitted",E93)))</formula>
    </cfRule>
  </conditionalFormatting>
  <conditionalFormatting sqref="E110">
    <cfRule type="containsText" dxfId="96" priority="947" operator="containsText" text="DPR not submitted">
      <formula>NOT(ISERROR(SEARCH("DPR not submitted",E110)))</formula>
    </cfRule>
    <cfRule type="containsText" dxfId="95" priority="948" operator="containsText" text="Yet to be approved">
      <formula>NOT(ISERROR(SEARCH("Yet to be approved",E110)))</formula>
    </cfRule>
  </conditionalFormatting>
  <conditionalFormatting sqref="E156:E159">
    <cfRule type="containsText" dxfId="94" priority="119" operator="containsText" text="DPR not submitted">
      <formula>NOT(ISERROR(SEARCH("DPR not submitted",E156)))</formula>
    </cfRule>
    <cfRule type="containsText" dxfId="93" priority="120" operator="containsText" text="Yet to be approved">
      <formula>NOT(ISERROR(SEARCH("Yet to be approved",E156)))</formula>
    </cfRule>
  </conditionalFormatting>
  <conditionalFormatting sqref="E198:E202">
    <cfRule type="containsText" dxfId="92" priority="71" operator="containsText" text="DPR not submitted">
      <formula>NOT(ISERROR(SEARCH("DPR not submitted",E198)))</formula>
    </cfRule>
    <cfRule type="containsText" dxfId="91" priority="72" operator="containsText" text="Yet to be approved">
      <formula>NOT(ISERROR(SEARCH("Yet to be approved",E198)))</formula>
    </cfRule>
  </conditionalFormatting>
  <conditionalFormatting sqref="E127:F127">
    <cfRule type="containsText" dxfId="90" priority="435" operator="containsText" text="DPR not submitted">
      <formula>NOT(ISERROR(SEARCH("DPR not submitted",E127)))</formula>
    </cfRule>
    <cfRule type="containsText" dxfId="89" priority="436" operator="containsText" text="Yet to be approved">
      <formula>NOT(ISERROR(SEARCH("Yet to be approved",E127)))</formula>
    </cfRule>
  </conditionalFormatting>
  <conditionalFormatting sqref="E133:F133">
    <cfRule type="containsText" dxfId="88" priority="410" operator="containsText" text="Yet to be approved">
      <formula>NOT(ISERROR(SEARCH("Yet to be approved",E133)))</formula>
    </cfRule>
    <cfRule type="containsText" dxfId="87" priority="409" operator="containsText" text="DPR not submitted">
      <formula>NOT(ISERROR(SEARCH("DPR not submitted",E133)))</formula>
    </cfRule>
  </conditionalFormatting>
  <dataValidations count="7">
    <dataValidation type="list" allowBlank="1" showInputMessage="1" showErrorMessage="1" sqref="C1:C10 C397:C1048576 C156:C391 C116:C146 C88:C112 C62:C69 C72 C53:C55 C15:C39 C84 C80 C77 C44">
      <formula1>$AZ$7:$AZ$10</formula1>
    </dataValidation>
    <dataValidation type="list" allowBlank="1" showInputMessage="1" showErrorMessage="1" sqref="C11:C14 C78:C79 C113:C115 C85:C87 C81:C83 C73:C76 C70:C71 C56:C61 C45:C52 C40:C43">
      <formula1>$W$5:$W$7</formula1>
    </dataValidation>
    <dataValidation type="list" allowBlank="1" showInputMessage="1" showErrorMessage="1" sqref="C147:C159 C392:C396">
      <formula1>#REF!</formula1>
    </dataValidation>
    <dataValidation type="list" allowBlank="1" showInputMessage="1" showErrorMessage="1" sqref="AY431:AY1048576 AY1:AY9 AY156:AY159 AY166:AY196 AY384 AY198:AY382 AY397:AY425 AY162:AY163">
      <formula1>$BA$7:$BA$14</formula1>
    </dataValidation>
    <dataValidation type="list" allowBlank="1" showInputMessage="1" showErrorMessage="1" sqref="AY156:AY159 AY162:AY163">
      <formula1>$BA$1:$BA$8</formula1>
    </dataValidation>
    <dataValidation type="list" allowBlank="1" showInputMessage="1" showErrorMessage="1" sqref="AY153:AY155">
      <formula1>$AY$1:$AY$8</formula1>
    </dataValidation>
    <dataValidation type="list" allowBlank="1" showInputMessage="1" showErrorMessage="1" sqref="AY10:AY152 AY426:AY430 AY385:AY396 AY383 AY160:AY161 AY164:AY165">
      <formula1>$AY$7:$AY$14</formula1>
    </dataValidation>
  </dataValidations>
  <pageMargins left="0.39370078740157483" right="0.39370078740157483" top="0.39370078740157483" bottom="0.39370078740157483" header="0.23622047244094491" footer="0.23622047244094491"/>
  <pageSetup paperSize="9" scale="53" pageOrder="overThenDown" orientation="landscape" blackAndWhite="1" r:id="rId1"/>
  <headerFooter alignWithMargins="0"/>
  <colBreaks count="2" manualBreakCount="2">
    <brk id="14" max="172" man="1"/>
    <brk id="32" max="172" man="1"/>
  </colBreaks>
  <legacyDrawing r:id="rId2"/>
  <extLst>
    <ext xmlns:x14="http://schemas.microsoft.com/office/spreadsheetml/2009/9/main" uri="{78C0D931-6437-407d-A8EE-F0AAD7539E65}">
      <x14:conditionalFormattings>
        <x14:conditionalFormatting xmlns:xm="http://schemas.microsoft.com/office/excel/2006/main">
          <x14:cfRule type="containsText" priority="479" operator="containsText" id="{3D989A09-0C09-4CAA-94F1-4A4EEBB40A41}">
            <xm:f>NOT(ISERROR(SEARCH($BA$8,AY1)))</xm:f>
            <xm:f>$BA$8</xm:f>
            <x14:dxf>
              <font>
                <color rgb="FF9C6500"/>
              </font>
              <fill>
                <patternFill>
                  <bgColor rgb="FFFFEB9C"/>
                </patternFill>
              </fill>
            </x14:dxf>
          </x14:cfRule>
          <x14:cfRule type="containsText" priority="478" operator="containsText" id="{BE47DD75-48CF-41BB-943D-F400D18A5F7A}">
            <xm:f>NOT(ISERROR(SEARCH($BA$10,AY1)))</xm:f>
            <xm:f>$BA$10</xm:f>
            <x14:dxf>
              <font>
                <color rgb="FF006100"/>
              </font>
              <fill>
                <patternFill>
                  <bgColor rgb="FFC6EFCE"/>
                </patternFill>
              </fill>
            </x14:dxf>
          </x14:cfRule>
          <x14:cfRule type="containsText" priority="477" operator="containsText" id="{6491C5A1-9329-4A9D-972C-52F077846E89}">
            <xm:f>NOT(ISERROR(SEARCH($BA$14,AY1)))</xm:f>
            <xm:f>$BA$14</xm:f>
            <x14:dxf>
              <font>
                <color rgb="FF9C0006"/>
              </font>
            </x14:dxf>
          </x14:cfRule>
          <x14:cfRule type="containsText" priority="476" operator="containsText" id="{EE36E027-6AED-4A57-9F9F-EEEC503D4A56}">
            <xm:f>NOT(ISERROR(SEARCH($BA$7,AY1)))</xm:f>
            <xm:f>$BA$7</xm:f>
            <x14:dxf>
              <font>
                <color rgb="FF9C0006"/>
              </font>
            </x14:dxf>
          </x14:cfRule>
          <x14:cfRule type="containsText" priority="480" operator="containsText" id="{AB679CBB-161A-4304-AE99-2FA73A083A2E}">
            <xm:f>NOT(ISERROR(SEARCH($BA$11,AY1)))</xm:f>
            <xm:f>$BA$11</xm:f>
            <x14:dxf>
              <font>
                <color rgb="FF9C0006"/>
              </font>
              <fill>
                <patternFill>
                  <bgColor rgb="FFFFC7CE"/>
                </patternFill>
              </fill>
            </x14:dxf>
          </x14:cfRule>
          <xm:sqref>AY1:AY9 AY431:AY1048576</xm:sqref>
        </x14:conditionalFormatting>
        <x14:conditionalFormatting xmlns:xm="http://schemas.microsoft.com/office/excel/2006/main">
          <x14:cfRule type="containsText" priority="47" operator="containsText" id="{F0C61216-CB98-4198-A39E-6612E82F9112}">
            <xm:f>NOT(ISERROR(SEARCH($BA$7,AY166)))</xm:f>
            <xm:f>$BA$7</xm:f>
            <x14:dxf>
              <font>
                <color rgb="FF9C0006"/>
              </font>
            </x14:dxf>
          </x14:cfRule>
          <x14:cfRule type="containsText" priority="48" operator="containsText" id="{E36DC909-5124-41D8-931C-AF61901FEA21}">
            <xm:f>NOT(ISERROR(SEARCH($BA$14,AY166)))</xm:f>
            <xm:f>$BA$14</xm:f>
            <x14:dxf>
              <font>
                <color rgb="FF9C0006"/>
              </font>
            </x14:dxf>
          </x14:cfRule>
          <x14:cfRule type="containsText" priority="49" operator="containsText" id="{20C21AC1-0020-40CA-8D06-249DB44B6FD3}">
            <xm:f>NOT(ISERROR(SEARCH($BA$10,AY166)))</xm:f>
            <xm:f>$BA$10</xm:f>
            <x14:dxf>
              <font>
                <color rgb="FF006100"/>
              </font>
              <fill>
                <patternFill>
                  <bgColor rgb="FFC6EFCE"/>
                </patternFill>
              </fill>
            </x14:dxf>
          </x14:cfRule>
          <x14:cfRule type="containsText" priority="50" operator="containsText" id="{4A72C778-1902-48BE-9E1C-8EAF376F116A}">
            <xm:f>NOT(ISERROR(SEARCH($BA$8,AY166)))</xm:f>
            <xm:f>$BA$8</xm:f>
            <x14:dxf>
              <font>
                <color rgb="FF9C6500"/>
              </font>
              <fill>
                <patternFill>
                  <bgColor rgb="FFFFEB9C"/>
                </patternFill>
              </fill>
            </x14:dxf>
          </x14:cfRule>
          <x14:cfRule type="containsText" priority="51" operator="containsText" id="{1A38FF69-14B2-4ACE-A58A-C68A1C391833}">
            <xm:f>NOT(ISERROR(SEARCH($BA$11,AY166)))</xm:f>
            <xm:f>$BA$11</xm:f>
            <x14:dxf>
              <font>
                <color rgb="FF9C0006"/>
              </font>
              <fill>
                <patternFill>
                  <bgColor rgb="FFFFC7CE"/>
                </patternFill>
              </fill>
            </x14:dxf>
          </x14:cfRule>
          <xm:sqref>AY166:AY196 AY198:AY382</xm:sqref>
        </x14:conditionalFormatting>
        <x14:conditionalFormatting xmlns:xm="http://schemas.microsoft.com/office/excel/2006/main">
          <x14:cfRule type="containsText" priority="42" operator="containsText" id="{0AF3874A-5648-4193-9D00-EE9E1553E355}">
            <xm:f>NOT(ISERROR(SEARCH($AY$7,AY10)))</xm:f>
            <xm:f>$AY$7</xm:f>
            <x14:dxf>
              <font>
                <color rgb="FF9C0006"/>
              </font>
            </x14:dxf>
          </x14:cfRule>
          <x14:cfRule type="containsText" priority="43" operator="containsText" id="{E6D89362-C3B3-45B6-AD01-73496A0B7CA9}">
            <xm:f>NOT(ISERROR(SEARCH($AY$14,AY10)))</xm:f>
            <xm:f>$AY$14</xm:f>
            <x14:dxf>
              <font>
                <color rgb="FF9C0006"/>
              </font>
            </x14:dxf>
          </x14:cfRule>
          <x14:cfRule type="containsText" priority="44" operator="containsText" id="{94704B20-5772-42B5-A48A-9ECC84E7189E}">
            <xm:f>NOT(ISERROR(SEARCH($AY$10,AY10)))</xm:f>
            <xm:f>$AY$10</xm:f>
            <x14:dxf>
              <font>
                <color rgb="FF006100"/>
              </font>
              <fill>
                <patternFill>
                  <bgColor rgb="FFC6EFCE"/>
                </patternFill>
              </fill>
            </x14:dxf>
          </x14:cfRule>
          <x14:cfRule type="containsText" priority="45" operator="containsText" id="{6134BF79-3F3C-4503-B8B2-94BD2EA4D408}">
            <xm:f>NOT(ISERROR(SEARCH($AY$8,AY10)))</xm:f>
            <xm:f>$AY$8</xm:f>
            <x14:dxf>
              <font>
                <color rgb="FF9C6500"/>
              </font>
              <fill>
                <patternFill>
                  <bgColor rgb="FFFFEB9C"/>
                </patternFill>
              </fill>
            </x14:dxf>
          </x14:cfRule>
          <x14:cfRule type="containsText" priority="46" operator="containsText" id="{10738F34-21D6-4F44-9DA7-2684C7866A01}">
            <xm:f>NOT(ISERROR(SEARCH($AY$11,AY10)))</xm:f>
            <xm:f>$AY$11</xm:f>
            <x14:dxf>
              <font>
                <color rgb="FF9C0006"/>
              </font>
              <fill>
                <patternFill>
                  <bgColor rgb="FFFFC7CE"/>
                </patternFill>
              </fill>
            </x14:dxf>
          </x14:cfRule>
          <xm:sqref>AY10:AY152</xm:sqref>
        </x14:conditionalFormatting>
        <x14:conditionalFormatting xmlns:xm="http://schemas.microsoft.com/office/excel/2006/main">
          <x14:cfRule type="containsText" priority="40" operator="containsText" id="{A2FBF014-C97F-471A-8C40-8A414755B9D5}">
            <xm:f>NOT(ISERROR(SEARCH($AY$2,AY153)))</xm:f>
            <xm:f>$AY$2</xm:f>
            <x14:dxf>
              <font>
                <color rgb="FF9C6500"/>
              </font>
              <fill>
                <patternFill>
                  <bgColor rgb="FFFFEB9C"/>
                </patternFill>
              </fill>
            </x14:dxf>
          </x14:cfRule>
          <x14:cfRule type="containsText" priority="41" operator="containsText" id="{AED5A86B-2CF1-4390-B4D2-EA9455ABF833}">
            <xm:f>NOT(ISERROR(SEARCH($AY$1,AY153)))</xm:f>
            <xm:f>$AY$1</xm:f>
            <x14:dxf>
              <font>
                <color rgb="FF9C0006"/>
              </font>
            </x14:dxf>
          </x14:cfRule>
          <x14:cfRule type="containsText" priority="52" operator="containsText" id="{7CA07DB1-AA8E-4D7C-A2C2-5582149C1601}">
            <xm:f>NOT(ISERROR(SEARCH($AY$5,AY153)))</xm:f>
            <xm:f>$AY$5</xm:f>
            <x14:dxf>
              <font>
                <color rgb="FF9C0006"/>
              </font>
              <fill>
                <patternFill>
                  <bgColor rgb="FFFFC7CE"/>
                </patternFill>
              </fill>
            </x14:dxf>
          </x14:cfRule>
          <xm:sqref>AY153:AY155</xm:sqref>
        </x14:conditionalFormatting>
        <x14:conditionalFormatting xmlns:xm="http://schemas.microsoft.com/office/excel/2006/main">
          <x14:cfRule type="containsText" priority="23" operator="containsText" id="{044196AD-568C-4385-BBF2-1DFB8D068C49}">
            <xm:f>NOT(ISERROR(SEARCH($BA$8,AY156)))</xm:f>
            <xm:f>$BA$8</xm:f>
            <x14:dxf>
              <font>
                <color rgb="FF9C0006"/>
              </font>
            </x14:dxf>
          </x14:cfRule>
          <x14:cfRule type="containsText" priority="24" operator="containsText" id="{E5FD52ED-4785-4209-8BB7-10A76B86C353}">
            <xm:f>NOT(ISERROR(SEARCH($BA$6,AY156)))</xm:f>
            <xm:f>$BA$6</xm:f>
            <x14:dxf>
              <font>
                <color rgb="FF9C0006"/>
              </font>
              <fill>
                <patternFill>
                  <bgColor rgb="FFFFC7CE"/>
                </patternFill>
              </fill>
            </x14:dxf>
          </x14:cfRule>
          <x14:cfRule type="containsText" priority="25" operator="containsText" id="{9F601A2E-FA57-4931-BA97-A62EF65B882F}">
            <xm:f>NOT(ISERROR(SEARCH($BA$5,AY156)))</xm:f>
            <xm:f>$BA$5</xm:f>
            <x14:dxf>
              <font>
                <color rgb="FF9C0006"/>
              </font>
              <fill>
                <patternFill>
                  <bgColor rgb="FFFFC7CE"/>
                </patternFill>
              </fill>
            </x14:dxf>
          </x14:cfRule>
          <x14:cfRule type="containsText" priority="26" operator="containsText" id="{82595D88-D856-4977-A3B7-783323D00858}">
            <xm:f>NOT(ISERROR(SEARCH($BA$4,AY156)))</xm:f>
            <xm:f>$BA$4</xm:f>
            <x14:dxf>
              <font>
                <color rgb="FF006100"/>
              </font>
              <fill>
                <patternFill>
                  <bgColor rgb="FFC6EFCE"/>
                </patternFill>
              </fill>
            </x14:dxf>
          </x14:cfRule>
          <x14:cfRule type="containsText" priority="27" operator="containsText" id="{6A4465CF-007D-4A10-A587-D36CCEBA80E9}">
            <xm:f>NOT(ISERROR(SEARCH($BA$3,AY156)))</xm:f>
            <xm:f>$BA$3</xm:f>
            <x14:dxf>
              <font>
                <color rgb="FF00B050"/>
              </font>
            </x14:dxf>
          </x14:cfRule>
          <x14:cfRule type="containsText" priority="28" operator="containsText" id="{AD4BC8E4-FE25-4D4F-8A84-CB901BEE8015}">
            <xm:f>NOT(ISERROR(SEARCH($BA$2,AY156)))</xm:f>
            <xm:f>$BA$2</xm:f>
            <x14:dxf>
              <font>
                <color rgb="FF9C6500"/>
              </font>
              <fill>
                <patternFill>
                  <bgColor rgb="FFFFEB9C"/>
                </patternFill>
              </fill>
            </x14:dxf>
          </x14:cfRule>
          <x14:cfRule type="containsText" priority="29" operator="containsText" id="{775AD26E-A05A-488E-9FC0-0661A99A0B3F}">
            <xm:f>NOT(ISERROR(SEARCH($BA$1,AY156)))</xm:f>
            <xm:f>$BA$1</xm:f>
            <x14:dxf>
              <font>
                <color rgb="FF9C0006"/>
              </font>
            </x14:dxf>
          </x14:cfRule>
          <x14:cfRule type="containsText" priority="30" operator="containsText" id="{BB856D8D-2114-4848-95DF-8E47488B4D5D}">
            <xm:f>NOT(ISERROR(SEARCH($BA$7,AY156)))</xm:f>
            <xm:f>$BA$7</xm:f>
            <x14:dxf>
              <font>
                <color rgb="FF9C0006"/>
              </font>
            </x14:dxf>
          </x14:cfRule>
          <x14:cfRule type="containsText" priority="31" operator="containsText" id="{721C93A3-B56A-450B-8892-8C9DA761171E}">
            <xm:f>NOT(ISERROR(SEARCH($BA$14,AY156)))</xm:f>
            <xm:f>$BA$14</xm:f>
            <x14:dxf>
              <font>
                <color rgb="FF9C0006"/>
              </font>
            </x14:dxf>
          </x14:cfRule>
          <x14:cfRule type="containsText" priority="32" operator="containsText" id="{B279CB27-2CA3-498C-818F-ECDA15ED86AB}">
            <xm:f>NOT(ISERROR(SEARCH($BA$10,AY156)))</xm:f>
            <xm:f>$BA$10</xm:f>
            <x14:dxf>
              <font>
                <color rgb="FF006100"/>
              </font>
              <fill>
                <patternFill>
                  <bgColor rgb="FFC6EFCE"/>
                </patternFill>
              </fill>
            </x14:dxf>
          </x14:cfRule>
          <x14:cfRule type="containsText" priority="33" operator="containsText" id="{14F24561-2FB8-4429-AC8C-65E7E9172EEA}">
            <xm:f>NOT(ISERROR(SEARCH($BA$8,AY156)))</xm:f>
            <xm:f>$BA$8</xm:f>
            <x14:dxf>
              <font>
                <color rgb="FF9C6500"/>
              </font>
              <fill>
                <patternFill>
                  <bgColor rgb="FFFFEB9C"/>
                </patternFill>
              </fill>
            </x14:dxf>
          </x14:cfRule>
          <x14:cfRule type="containsText" priority="34" operator="containsText" id="{3BBF9E1B-9287-4525-8CE3-827A3CE21165}">
            <xm:f>NOT(ISERROR(SEARCH($BA$11,AY156)))</xm:f>
            <xm:f>$BA$11</xm:f>
            <x14:dxf>
              <font>
                <color rgb="FF9C0006"/>
              </font>
              <fill>
                <patternFill>
                  <bgColor rgb="FFFFC7CE"/>
                </patternFill>
              </fill>
            </x14:dxf>
          </x14:cfRule>
          <xm:sqref>AY156:AY159</xm:sqref>
        </x14:conditionalFormatting>
        <x14:conditionalFormatting xmlns:xm="http://schemas.microsoft.com/office/excel/2006/main">
          <x14:cfRule type="containsText" priority="35" operator="containsText" id="{8E345878-F25A-4C5D-A413-7284054985C0}">
            <xm:f>NOT(ISERROR(SEARCH($AY$7,AY160)))</xm:f>
            <xm:f>$AY$7</xm:f>
            <x14:dxf>
              <font>
                <color rgb="FF9C0006"/>
              </font>
            </x14:dxf>
          </x14:cfRule>
          <x14:cfRule type="containsText" priority="36" operator="containsText" id="{E8878EAA-5025-4E26-92A8-9E046423E6FA}">
            <xm:f>NOT(ISERROR(SEARCH($AY$14,AY160)))</xm:f>
            <xm:f>$AY$14</xm:f>
            <x14:dxf>
              <font>
                <color rgb="FF9C0006"/>
              </font>
            </x14:dxf>
          </x14:cfRule>
          <x14:cfRule type="containsText" priority="37" operator="containsText" id="{1BBBF849-14AA-4170-B3B4-1E6A682EDB3D}">
            <xm:f>NOT(ISERROR(SEARCH($AY$10,AY160)))</xm:f>
            <xm:f>$AY$10</xm:f>
            <x14:dxf>
              <font>
                <color rgb="FF006100"/>
              </font>
              <fill>
                <patternFill>
                  <bgColor rgb="FFC6EFCE"/>
                </patternFill>
              </fill>
            </x14:dxf>
          </x14:cfRule>
          <x14:cfRule type="containsText" priority="38" operator="containsText" id="{BC440B54-5CC2-4F93-B943-A70E2349AE2D}">
            <xm:f>NOT(ISERROR(SEARCH($AY$8,AY160)))</xm:f>
            <xm:f>$AY$8</xm:f>
            <x14:dxf>
              <font>
                <color rgb="FF9C6500"/>
              </font>
              <fill>
                <patternFill>
                  <bgColor rgb="FFFFEB9C"/>
                </patternFill>
              </fill>
            </x14:dxf>
          </x14:cfRule>
          <x14:cfRule type="containsText" priority="39" operator="containsText" id="{0018EFBB-E594-4470-952D-173BB2AE449B}">
            <xm:f>NOT(ISERROR(SEARCH($AY$11,AY160)))</xm:f>
            <xm:f>$AY$11</xm:f>
            <x14:dxf>
              <font>
                <color rgb="FF9C0006"/>
              </font>
              <fill>
                <patternFill>
                  <bgColor rgb="FFFFC7CE"/>
                </patternFill>
              </fill>
            </x14:dxf>
          </x14:cfRule>
          <xm:sqref>AY160:AY161 AY164:AY165 AY383 AY385:AY396 AY426:AY430</xm:sqref>
        </x14:conditionalFormatting>
        <x14:conditionalFormatting xmlns:xm="http://schemas.microsoft.com/office/excel/2006/main">
          <x14:cfRule type="containsText" priority="1" operator="containsText" id="{711B1CE8-EF87-420A-A7FA-3B6604A8A4D1}">
            <xm:f>NOT(ISERROR(SEARCH($BA$8,AY162)))</xm:f>
            <xm:f>$BA$8</xm:f>
            <x14:dxf>
              <font>
                <color rgb="FF9C0006"/>
              </font>
            </x14:dxf>
          </x14:cfRule>
          <x14:cfRule type="containsText" priority="2" operator="containsText" id="{92839358-AEDA-4F82-B9D1-D47917F370F5}">
            <xm:f>NOT(ISERROR(SEARCH($BA$6,AY162)))</xm:f>
            <xm:f>$BA$6</xm:f>
            <x14:dxf>
              <font>
                <color rgb="FF9C0006"/>
              </font>
              <fill>
                <patternFill>
                  <bgColor rgb="FFFFC7CE"/>
                </patternFill>
              </fill>
            </x14:dxf>
          </x14:cfRule>
          <x14:cfRule type="containsText" priority="3" operator="containsText" id="{6FD717E5-FB60-48FE-86EF-6E84D6D4F601}">
            <xm:f>NOT(ISERROR(SEARCH($BA$5,AY162)))</xm:f>
            <xm:f>$BA$5</xm:f>
            <x14:dxf>
              <font>
                <color rgb="FF9C0006"/>
              </font>
              <fill>
                <patternFill>
                  <bgColor rgb="FFFFC7CE"/>
                </patternFill>
              </fill>
            </x14:dxf>
          </x14:cfRule>
          <x14:cfRule type="containsText" priority="4" operator="containsText" id="{3D007CCB-42AF-4B8E-AB6B-4892AA12D288}">
            <xm:f>NOT(ISERROR(SEARCH($BA$4,AY162)))</xm:f>
            <xm:f>$BA$4</xm:f>
            <x14:dxf>
              <font>
                <color rgb="FF006100"/>
              </font>
              <fill>
                <patternFill>
                  <bgColor rgb="FFC6EFCE"/>
                </patternFill>
              </fill>
            </x14:dxf>
          </x14:cfRule>
          <x14:cfRule type="containsText" priority="5" operator="containsText" id="{7277BF45-8B48-43A8-8341-34B64AAD43FA}">
            <xm:f>NOT(ISERROR(SEARCH($BA$3,AY162)))</xm:f>
            <xm:f>$BA$3</xm:f>
            <x14:dxf>
              <font>
                <color rgb="FF00B050"/>
              </font>
            </x14:dxf>
          </x14:cfRule>
          <x14:cfRule type="containsText" priority="6" operator="containsText" id="{D52E23BB-61C5-4364-99AA-854BE90E09D9}">
            <xm:f>NOT(ISERROR(SEARCH($BA$2,AY162)))</xm:f>
            <xm:f>$BA$2</xm:f>
            <x14:dxf>
              <font>
                <color rgb="FF9C6500"/>
              </font>
              <fill>
                <patternFill>
                  <bgColor rgb="FFFFEB9C"/>
                </patternFill>
              </fill>
            </x14:dxf>
          </x14:cfRule>
          <x14:cfRule type="containsText" priority="7" operator="containsText" id="{C3E97F4B-878E-461E-BC55-C6558628F856}">
            <xm:f>NOT(ISERROR(SEARCH($BA$1,AY162)))</xm:f>
            <xm:f>$BA$1</xm:f>
            <x14:dxf>
              <font>
                <color rgb="FF9C0006"/>
              </font>
            </x14:dxf>
          </x14:cfRule>
          <x14:cfRule type="containsText" priority="8" operator="containsText" id="{3467D389-3C7F-44D9-A7D1-45E1429D5F2E}">
            <xm:f>NOT(ISERROR(SEARCH($BA$7,AY162)))</xm:f>
            <xm:f>$BA$7</xm:f>
            <x14:dxf>
              <font>
                <color rgb="FF9C0006"/>
              </font>
            </x14:dxf>
          </x14:cfRule>
          <x14:cfRule type="containsText" priority="9" operator="containsText" id="{83FE0E24-BB5F-416B-B9BA-672D624DCD2E}">
            <xm:f>NOT(ISERROR(SEARCH($BA$14,AY162)))</xm:f>
            <xm:f>$BA$14</xm:f>
            <x14:dxf>
              <font>
                <color rgb="FF9C0006"/>
              </font>
            </x14:dxf>
          </x14:cfRule>
          <x14:cfRule type="containsText" priority="10" operator="containsText" id="{7A4DCFEB-0C04-478E-883A-7107536FF2DF}">
            <xm:f>NOT(ISERROR(SEARCH($BA$10,AY162)))</xm:f>
            <xm:f>$BA$10</xm:f>
            <x14:dxf>
              <font>
                <color rgb="FF006100"/>
              </font>
              <fill>
                <patternFill>
                  <bgColor rgb="FFC6EFCE"/>
                </patternFill>
              </fill>
            </x14:dxf>
          </x14:cfRule>
          <x14:cfRule type="containsText" priority="11" operator="containsText" id="{77E9E1E3-6A2D-4C8E-994B-30979B134A05}">
            <xm:f>NOT(ISERROR(SEARCH($BA$8,AY162)))</xm:f>
            <xm:f>$BA$8</xm:f>
            <x14:dxf>
              <font>
                <color rgb="FF9C6500"/>
              </font>
              <fill>
                <patternFill>
                  <bgColor rgb="FFFFEB9C"/>
                </patternFill>
              </fill>
            </x14:dxf>
          </x14:cfRule>
          <x14:cfRule type="containsText" priority="12" operator="containsText" id="{A7C4E822-528C-4461-8021-26EBC4693BE6}">
            <xm:f>NOT(ISERROR(SEARCH($BA$11,AY162)))</xm:f>
            <xm:f>$BA$11</xm:f>
            <x14:dxf>
              <font>
                <color rgb="FF9C0006"/>
              </font>
              <fill>
                <patternFill>
                  <bgColor rgb="FFFFC7CE"/>
                </patternFill>
              </fill>
            </x14:dxf>
          </x14:cfRule>
          <xm:sqref>AY162:AY163</xm:sqref>
        </x14:conditionalFormatting>
        <x14:conditionalFormatting xmlns:xm="http://schemas.microsoft.com/office/excel/2006/main">
          <x14:cfRule type="containsText" priority="13" operator="containsText" id="{C3CD843B-14EC-42EE-A197-84AA2508926A}">
            <xm:f>NOT(ISERROR(SEARCH($BA$7,AY384)))</xm:f>
            <xm:f>$BA$7</xm:f>
            <x14:dxf>
              <font>
                <color rgb="FF9C0006"/>
              </font>
            </x14:dxf>
          </x14:cfRule>
          <x14:cfRule type="containsText" priority="14" operator="containsText" id="{7F5B9991-13F0-4941-BD3F-32D93C8677F1}">
            <xm:f>NOT(ISERROR(SEARCH($BA$14,AY384)))</xm:f>
            <xm:f>$BA$14</xm:f>
            <x14:dxf>
              <font>
                <color rgb="FF9C0006"/>
              </font>
            </x14:dxf>
          </x14:cfRule>
          <x14:cfRule type="containsText" priority="15" operator="containsText" id="{4209E5FF-5EDD-4D74-AA9B-F04FD0BA6F0D}">
            <xm:f>NOT(ISERROR(SEARCH($BA$10,AY384)))</xm:f>
            <xm:f>$BA$10</xm:f>
            <x14:dxf>
              <font>
                <color rgb="FF006100"/>
              </font>
              <fill>
                <patternFill>
                  <bgColor rgb="FFC6EFCE"/>
                </patternFill>
              </fill>
            </x14:dxf>
          </x14:cfRule>
          <x14:cfRule type="containsText" priority="16" operator="containsText" id="{0B9A9B2D-94B2-4C54-AE15-5200EBD95593}">
            <xm:f>NOT(ISERROR(SEARCH($BA$8,AY384)))</xm:f>
            <xm:f>$BA$8</xm:f>
            <x14:dxf>
              <font>
                <color rgb="FF9C6500"/>
              </font>
              <fill>
                <patternFill>
                  <bgColor rgb="FFFFEB9C"/>
                </patternFill>
              </fill>
            </x14:dxf>
          </x14:cfRule>
          <x14:cfRule type="containsText" priority="17" operator="containsText" id="{FE791CED-6B25-4BC6-9741-8A7DE814F84C}">
            <xm:f>NOT(ISERROR(SEARCH($BA$11,AY384)))</xm:f>
            <xm:f>$BA$11</xm:f>
            <x14:dxf>
              <font>
                <color rgb="FF9C0006"/>
              </font>
              <fill>
                <patternFill>
                  <bgColor rgb="FFFFC7CE"/>
                </patternFill>
              </fill>
            </x14:dxf>
          </x14:cfRule>
          <xm:sqref>AY384</xm:sqref>
        </x14:conditionalFormatting>
        <x14:conditionalFormatting xmlns:xm="http://schemas.microsoft.com/office/excel/2006/main">
          <x14:cfRule type="containsText" priority="18" operator="containsText" id="{C0E7FB4A-8355-49FA-BBE2-62C1959EED5B}">
            <xm:f>NOT(ISERROR(SEARCH($BA$7,AY397)))</xm:f>
            <xm:f>$BA$7</xm:f>
            <x14:dxf>
              <font>
                <color rgb="FF9C0006"/>
              </font>
            </x14:dxf>
          </x14:cfRule>
          <x14:cfRule type="containsText" priority="19" operator="containsText" id="{A61CD000-B67A-43CD-876E-1AF1C612A021}">
            <xm:f>NOT(ISERROR(SEARCH($BA$14,AY397)))</xm:f>
            <xm:f>$BA$14</xm:f>
            <x14:dxf>
              <font>
                <color rgb="FF9C0006"/>
              </font>
            </x14:dxf>
          </x14:cfRule>
          <x14:cfRule type="containsText" priority="20" operator="containsText" id="{CA35A6BC-F3B1-49CA-8A6B-FED6A3FD6144}">
            <xm:f>NOT(ISERROR(SEARCH($BA$10,AY397)))</xm:f>
            <xm:f>$BA$10</xm:f>
            <x14:dxf>
              <font>
                <color rgb="FF006100"/>
              </font>
              <fill>
                <patternFill>
                  <bgColor rgb="FFC6EFCE"/>
                </patternFill>
              </fill>
            </x14:dxf>
          </x14:cfRule>
          <x14:cfRule type="containsText" priority="21" operator="containsText" id="{84D639A1-4C1F-4267-B7F6-4D064656B510}">
            <xm:f>NOT(ISERROR(SEARCH($BA$8,AY397)))</xm:f>
            <xm:f>$BA$8</xm:f>
            <x14:dxf>
              <font>
                <color rgb="FF9C6500"/>
              </font>
              <fill>
                <patternFill>
                  <bgColor rgb="FFFFEB9C"/>
                </patternFill>
              </fill>
            </x14:dxf>
          </x14:cfRule>
          <x14:cfRule type="containsText" priority="22" operator="containsText" id="{E53DE39C-B968-463C-B7B4-398EC523DB0B}">
            <xm:f>NOT(ISERROR(SEARCH($BA$11,AY397)))</xm:f>
            <xm:f>$BA$11</xm:f>
            <x14:dxf>
              <font>
                <color rgb="FF9C0006"/>
              </font>
              <fill>
                <patternFill>
                  <bgColor rgb="FFFFC7CE"/>
                </patternFill>
              </fill>
            </x14:dxf>
          </x14:cfRule>
          <xm:sqref>AY397:AY425</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418"/>
  <sheetViews>
    <sheetView showGridLines="0" view="pageBreakPreview" zoomScale="80" zoomScaleNormal="80" zoomScaleSheetLayoutView="80" workbookViewId="0">
      <pane ySplit="6" topLeftCell="A7" activePane="bottomLeft" state="frozen"/>
      <selection activeCell="H10" sqref="H10"/>
      <selection pane="bottomLeft" activeCell="I1441" sqref="I1441"/>
    </sheetView>
  </sheetViews>
  <sheetFormatPr defaultColWidth="9.140625" defaultRowHeight="15" outlineLevelRow="1" x14ac:dyDescent="0.25"/>
  <cols>
    <col min="1" max="1" width="6" style="8" customWidth="1"/>
    <col min="2" max="2" width="47.85546875" style="57" customWidth="1"/>
    <col min="3" max="3" width="34.140625" style="49" customWidth="1"/>
    <col min="4" max="4" width="12.7109375" style="154" customWidth="1"/>
    <col min="5" max="5" width="12.7109375" style="52" customWidth="1"/>
    <col min="6" max="6" width="15.85546875" style="52" customWidth="1"/>
    <col min="7" max="7" width="15.5703125" style="52" customWidth="1"/>
    <col min="8" max="8" width="11.28515625" style="52" customWidth="1"/>
    <col min="9" max="9" width="14.28515625" style="52" customWidth="1"/>
    <col min="10" max="10" width="14" style="52" customWidth="1"/>
    <col min="11" max="11" width="14.5703125" style="52" customWidth="1"/>
    <col min="12" max="12" width="14.42578125" style="52" customWidth="1"/>
    <col min="13" max="13" width="17.85546875" style="52" customWidth="1"/>
    <col min="14" max="14" width="10.85546875" style="52" customWidth="1"/>
    <col min="15" max="15" width="22.42578125" style="8" customWidth="1"/>
    <col min="16" max="16" width="26.42578125" style="8" customWidth="1"/>
    <col min="17" max="16384" width="9.140625" style="8"/>
  </cols>
  <sheetData>
    <row r="1" spans="1:16" x14ac:dyDescent="0.25">
      <c r="C1" s="85" t="s">
        <v>0</v>
      </c>
    </row>
    <row r="2" spans="1:16" x14ac:dyDescent="0.25">
      <c r="C2" s="87" t="s">
        <v>1</v>
      </c>
    </row>
    <row r="3" spans="1:16" ht="18.75" x14ac:dyDescent="0.25">
      <c r="B3" s="50" t="s">
        <v>30</v>
      </c>
      <c r="C3" s="88" t="s">
        <v>239</v>
      </c>
      <c r="D3" s="155"/>
      <c r="E3" s="51"/>
      <c r="F3" s="51"/>
      <c r="G3" s="91"/>
      <c r="H3" s="51"/>
      <c r="I3" s="51"/>
      <c r="J3" s="53"/>
      <c r="K3" s="53"/>
      <c r="L3" s="53"/>
      <c r="M3" s="54" t="s">
        <v>3</v>
      </c>
      <c r="N3" s="53"/>
    </row>
    <row r="4" spans="1:16" ht="23.25" customHeight="1" x14ac:dyDescent="0.25">
      <c r="A4" s="394" t="s">
        <v>4</v>
      </c>
      <c r="B4" s="394" t="s">
        <v>32</v>
      </c>
      <c r="C4" s="394" t="s">
        <v>34</v>
      </c>
      <c r="D4" s="395" t="s">
        <v>35</v>
      </c>
      <c r="E4" s="392" t="s">
        <v>240</v>
      </c>
      <c r="F4" s="392" t="s">
        <v>241</v>
      </c>
      <c r="G4" s="392" t="s">
        <v>242</v>
      </c>
      <c r="H4" s="392" t="s">
        <v>243</v>
      </c>
      <c r="I4" s="392" t="s">
        <v>244</v>
      </c>
      <c r="J4" s="392" t="s">
        <v>245</v>
      </c>
      <c r="K4" s="392"/>
      <c r="L4" s="392"/>
      <c r="M4" s="392"/>
      <c r="N4" s="392" t="s">
        <v>246</v>
      </c>
    </row>
    <row r="5" spans="1:16" ht="23.25" customHeight="1" x14ac:dyDescent="0.25">
      <c r="A5" s="394"/>
      <c r="B5" s="394"/>
      <c r="C5" s="394"/>
      <c r="D5" s="395"/>
      <c r="E5" s="392"/>
      <c r="F5" s="392"/>
      <c r="G5" s="392"/>
      <c r="H5" s="392"/>
      <c r="I5" s="392"/>
      <c r="J5" s="392"/>
      <c r="K5" s="392"/>
      <c r="L5" s="392"/>
      <c r="M5" s="392"/>
      <c r="N5" s="392"/>
    </row>
    <row r="6" spans="1:16" ht="30" x14ac:dyDescent="0.25">
      <c r="A6" s="394"/>
      <c r="B6" s="394"/>
      <c r="C6" s="394"/>
      <c r="D6" s="395"/>
      <c r="E6" s="392"/>
      <c r="F6" s="392"/>
      <c r="G6" s="392"/>
      <c r="H6" s="392"/>
      <c r="I6" s="392"/>
      <c r="J6" s="116" t="s">
        <v>247</v>
      </c>
      <c r="K6" s="116" t="s">
        <v>248</v>
      </c>
      <c r="L6" s="116" t="s">
        <v>249</v>
      </c>
      <c r="M6" s="116" t="s">
        <v>250</v>
      </c>
      <c r="N6" s="392"/>
      <c r="O6" s="161" t="s">
        <v>269</v>
      </c>
      <c r="P6" s="161" t="s">
        <v>270</v>
      </c>
    </row>
    <row r="7" spans="1:16" x14ac:dyDescent="0.25">
      <c r="A7" s="55"/>
      <c r="B7" s="46" t="s">
        <v>9</v>
      </c>
      <c r="C7" s="47"/>
      <c r="D7" s="156"/>
      <c r="E7" s="56"/>
      <c r="F7" s="56"/>
      <c r="G7" s="56"/>
      <c r="H7" s="56"/>
      <c r="I7" s="56"/>
      <c r="J7" s="56"/>
      <c r="K7" s="56"/>
      <c r="L7" s="56"/>
      <c r="M7" s="56"/>
      <c r="N7" s="56"/>
      <c r="O7" s="162"/>
      <c r="P7" s="162"/>
    </row>
    <row r="8" spans="1:16" hidden="1" outlineLevel="1" x14ac:dyDescent="0.25">
      <c r="A8" s="24"/>
      <c r="B8" s="74" t="s">
        <v>251</v>
      </c>
      <c r="C8" s="47"/>
      <c r="D8" s="156"/>
      <c r="E8" s="56"/>
      <c r="F8" s="56"/>
      <c r="G8" s="56"/>
      <c r="H8" s="56"/>
      <c r="I8" s="56"/>
      <c r="J8" s="56"/>
      <c r="K8" s="56"/>
      <c r="L8" s="56"/>
      <c r="M8" s="56"/>
      <c r="N8" s="56"/>
      <c r="O8" s="162"/>
      <c r="P8" s="162"/>
    </row>
    <row r="9" spans="1:16" hidden="1" outlineLevel="1" x14ac:dyDescent="0.25">
      <c r="A9" s="24"/>
      <c r="B9" s="26" t="str">
        <f>'F4.2'!B9</f>
        <v>(i) Submitted to MERC</v>
      </c>
      <c r="C9" s="48"/>
      <c r="D9" s="157"/>
      <c r="E9" s="56"/>
      <c r="F9" s="56"/>
      <c r="G9" s="56"/>
      <c r="H9" s="56"/>
      <c r="I9" s="56"/>
      <c r="J9" s="56"/>
      <c r="K9" s="56"/>
      <c r="L9" s="56"/>
      <c r="M9" s="56"/>
      <c r="N9" s="56"/>
      <c r="O9" s="162"/>
      <c r="P9" s="162"/>
    </row>
    <row r="10" spans="1:16" ht="31.5" hidden="1" outlineLevel="1" x14ac:dyDescent="0.25">
      <c r="A10" s="27">
        <f>'F4.2'!A10</f>
        <v>1</v>
      </c>
      <c r="B10" s="28" t="str">
        <f>'F4.2'!B10</f>
        <v xml:space="preserve">Combustion optimization system </v>
      </c>
      <c r="C10" s="27" t="str">
        <f>'F4.2'!D10</f>
        <v>MERC/CAP/DPR/10/2010-11/1491</v>
      </c>
      <c r="D10" s="90">
        <f>IF('F4.2'!F10=0,"-",'F4.2'!F10)</f>
        <v>40480</v>
      </c>
      <c r="E10" s="92">
        <f>'F4.2'!H10</f>
        <v>10.742999999999999</v>
      </c>
      <c r="F10" s="123">
        <f>'F4.2'!T10</f>
        <v>0</v>
      </c>
      <c r="G10" s="123">
        <f>'F4.2'!AN10</f>
        <v>0</v>
      </c>
      <c r="H10" s="123">
        <f>F10-G10</f>
        <v>0</v>
      </c>
      <c r="I10" s="123">
        <f>'F4.2'!U10</f>
        <v>0</v>
      </c>
      <c r="J10" s="123">
        <f>'F4.2'!AO10</f>
        <v>0</v>
      </c>
      <c r="K10" s="123"/>
      <c r="L10" s="123"/>
      <c r="M10" s="123">
        <f>SUM(J10:L10)</f>
        <v>0</v>
      </c>
      <c r="N10" s="123">
        <f>H10+I10-M10</f>
        <v>0</v>
      </c>
      <c r="O10" s="163">
        <f t="shared" ref="O10" si="0">MAX(0,IF(M10=0,0,IF(G10+M10&lt;E10,M10,E10-G10)))</f>
        <v>0</v>
      </c>
      <c r="P10" s="164">
        <f t="shared" ref="P10" si="1">M10-O10</f>
        <v>0</v>
      </c>
    </row>
    <row r="11" spans="1:16" ht="31.5" hidden="1" outlineLevel="1" x14ac:dyDescent="0.25">
      <c r="A11" s="130">
        <f>'F4.2'!A11</f>
        <v>1.1000000000000001</v>
      </c>
      <c r="B11" s="135" t="str">
        <f>'F4.2'!B11</f>
        <v>Dynamic coal flow measurement and control (balancing) system (one)</v>
      </c>
      <c r="C11" s="31" t="str">
        <f>'F4.2'!D11</f>
        <v>MERC/CAP/DPR/10/2010-11/1491</v>
      </c>
      <c r="D11" s="65">
        <f>IF('F4.2'!F11=0,"-",'F4.2'!F11)</f>
        <v>40480</v>
      </c>
      <c r="E11" s="93">
        <f>'F4.2'!H11</f>
        <v>8.17</v>
      </c>
      <c r="F11" s="123">
        <f>'F4.2'!T11</f>
        <v>0</v>
      </c>
      <c r="G11" s="123">
        <f>'F4.2'!AN11</f>
        <v>0</v>
      </c>
      <c r="H11" s="124">
        <f t="shared" ref="H11:H74" si="2">F11-G11</f>
        <v>0</v>
      </c>
      <c r="I11" s="123">
        <f>'F4.2'!U11</f>
        <v>0</v>
      </c>
      <c r="J11" s="123">
        <f>'F4.2'!AO11</f>
        <v>0</v>
      </c>
      <c r="K11" s="124"/>
      <c r="L11" s="124"/>
      <c r="M11" s="124">
        <f t="shared" ref="M11:M74" si="3">SUM(J11:L11)</f>
        <v>0</v>
      </c>
      <c r="N11" s="124">
        <f t="shared" ref="N11:N74" si="4">H11+I11-M11</f>
        <v>0</v>
      </c>
      <c r="O11" s="163">
        <f t="shared" ref="O11:O74" si="5">MAX(0,IF(M11=0,0,IF(G11+M11&lt;E11,M11,E11-G11)))</f>
        <v>0</v>
      </c>
      <c r="P11" s="164">
        <f t="shared" ref="P11:P74" si="6">M11-O11</f>
        <v>0</v>
      </c>
    </row>
    <row r="12" spans="1:16" ht="15.75" hidden="1" outlineLevel="1" x14ac:dyDescent="0.25">
      <c r="A12" s="130">
        <f>'F4.2'!A12</f>
        <v>1.2</v>
      </c>
      <c r="B12" s="135" t="str">
        <f>'F4.2'!B12</f>
        <v>CO analyser (8 units)</v>
      </c>
      <c r="C12" s="31" t="str">
        <f>'F4.2'!D12</f>
        <v>MERC/CAP/DPR/10/2010-11/1491</v>
      </c>
      <c r="D12" s="65">
        <f>IF('F4.2'!F12=0,"-",'F4.2'!F12)</f>
        <v>40480</v>
      </c>
      <c r="E12" s="93">
        <f>'F4.2'!H12</f>
        <v>1.19</v>
      </c>
      <c r="F12" s="123">
        <f>'F4.2'!T12</f>
        <v>0</v>
      </c>
      <c r="G12" s="123">
        <f>'F4.2'!AN12</f>
        <v>0</v>
      </c>
      <c r="H12" s="124">
        <f t="shared" si="2"/>
        <v>0</v>
      </c>
      <c r="I12" s="123">
        <f>'F4.2'!U12</f>
        <v>0</v>
      </c>
      <c r="J12" s="123">
        <f>'F4.2'!AO12</f>
        <v>0</v>
      </c>
      <c r="K12" s="124"/>
      <c r="L12" s="124"/>
      <c r="M12" s="124">
        <f t="shared" si="3"/>
        <v>0</v>
      </c>
      <c r="N12" s="124">
        <f t="shared" si="4"/>
        <v>0</v>
      </c>
      <c r="O12" s="163">
        <f t="shared" si="5"/>
        <v>0</v>
      </c>
      <c r="P12" s="164">
        <f t="shared" si="6"/>
        <v>0</v>
      </c>
    </row>
    <row r="13" spans="1:16" ht="15.75" hidden="1" outlineLevel="1" x14ac:dyDescent="0.25">
      <c r="A13" s="31">
        <f>'F4.2'!A13</f>
        <v>1.3</v>
      </c>
      <c r="B13" s="106" t="str">
        <f>'F4.2'!B13</f>
        <v>Oxygen analyser (32 units)</v>
      </c>
      <c r="C13" s="31" t="str">
        <f>'F4.2'!D13</f>
        <v>MERC/CAP/DPR/10/2010-11/1491</v>
      </c>
      <c r="D13" s="65">
        <f>IF('F4.2'!F13=0,"-",'F4.2'!F13)</f>
        <v>40480</v>
      </c>
      <c r="E13" s="93">
        <f>'F4.2'!H13</f>
        <v>0.78300000000000003</v>
      </c>
      <c r="F13" s="123">
        <f>'F4.2'!T13</f>
        <v>0.75683</v>
      </c>
      <c r="G13" s="123">
        <f>'F4.2'!AN13</f>
        <v>0.75683</v>
      </c>
      <c r="H13" s="124">
        <f t="shared" si="2"/>
        <v>0</v>
      </c>
      <c r="I13" s="123">
        <f>'F4.2'!U13</f>
        <v>0</v>
      </c>
      <c r="J13" s="123">
        <f>'F4.2'!AO13</f>
        <v>0</v>
      </c>
      <c r="K13" s="124"/>
      <c r="L13" s="124"/>
      <c r="M13" s="124">
        <f t="shared" si="3"/>
        <v>0</v>
      </c>
      <c r="N13" s="124">
        <f t="shared" si="4"/>
        <v>0</v>
      </c>
      <c r="O13" s="163">
        <f t="shared" si="5"/>
        <v>0</v>
      </c>
      <c r="P13" s="164">
        <f t="shared" si="6"/>
        <v>0</v>
      </c>
    </row>
    <row r="14" spans="1:16" ht="15.75" hidden="1" outlineLevel="1" x14ac:dyDescent="0.25">
      <c r="A14" s="130">
        <f>'F4.2'!A14</f>
        <v>0</v>
      </c>
      <c r="B14" s="135" t="str">
        <f>'F4.2'!B14</f>
        <v>IDC</v>
      </c>
      <c r="C14" s="31" t="str">
        <f>'F4.2'!D14</f>
        <v>MERC/CAP/DPR/10/2010-11/1491</v>
      </c>
      <c r="D14" s="65">
        <f>IF('F4.2'!F14=0,"-",'F4.2'!F14)</f>
        <v>40480</v>
      </c>
      <c r="E14" s="93">
        <f>'F4.2'!H14</f>
        <v>0.6</v>
      </c>
      <c r="F14" s="123">
        <f>'F4.2'!T14</f>
        <v>0</v>
      </c>
      <c r="G14" s="123">
        <f>'F4.2'!AN14</f>
        <v>0</v>
      </c>
      <c r="H14" s="124">
        <f t="shared" si="2"/>
        <v>0</v>
      </c>
      <c r="I14" s="123">
        <f>'F4.2'!U14</f>
        <v>0</v>
      </c>
      <c r="J14" s="123">
        <f>'F4.2'!AO14</f>
        <v>0</v>
      </c>
      <c r="K14" s="124"/>
      <c r="L14" s="124"/>
      <c r="M14" s="124">
        <f t="shared" si="3"/>
        <v>0</v>
      </c>
      <c r="N14" s="124">
        <f t="shared" si="4"/>
        <v>0</v>
      </c>
      <c r="O14" s="163">
        <f t="shared" si="5"/>
        <v>0</v>
      </c>
      <c r="P14" s="164">
        <f t="shared" si="6"/>
        <v>0</v>
      </c>
    </row>
    <row r="15" spans="1:16" ht="31.5" hidden="1" outlineLevel="1" x14ac:dyDescent="0.25">
      <c r="A15" s="27">
        <f>'F4.2'!A15</f>
        <v>2</v>
      </c>
      <c r="B15" s="28" t="str">
        <f>'F4.2'!B15</f>
        <v>Spare HPT module for Khaparkheda Unit 1 &amp; 2</v>
      </c>
      <c r="C15" s="27" t="str">
        <f>'F4.2'!D15</f>
        <v>MERC/CAP/DPR/10/2010-11/1466</v>
      </c>
      <c r="D15" s="90">
        <f>IF('F4.2'!F15=0,"-",'F4.2'!F15)</f>
        <v>40477</v>
      </c>
      <c r="E15" s="92">
        <f>'F4.2'!H15</f>
        <v>26.459003039999999</v>
      </c>
      <c r="F15" s="123">
        <f>'F4.2'!T15</f>
        <v>0</v>
      </c>
      <c r="G15" s="123">
        <f>'F4.2'!AN15</f>
        <v>0</v>
      </c>
      <c r="H15" s="123">
        <f t="shared" si="2"/>
        <v>0</v>
      </c>
      <c r="I15" s="123">
        <f>'F4.2'!U15</f>
        <v>0</v>
      </c>
      <c r="J15" s="123">
        <f>'F4.2'!AO15</f>
        <v>0</v>
      </c>
      <c r="K15" s="123"/>
      <c r="L15" s="123"/>
      <c r="M15" s="123">
        <f t="shared" si="3"/>
        <v>0</v>
      </c>
      <c r="N15" s="123">
        <f t="shared" si="4"/>
        <v>0</v>
      </c>
      <c r="O15" s="163">
        <f t="shared" si="5"/>
        <v>0</v>
      </c>
      <c r="P15" s="164">
        <f t="shared" si="6"/>
        <v>0</v>
      </c>
    </row>
    <row r="16" spans="1:16" ht="15.75" hidden="1" outlineLevel="1" x14ac:dyDescent="0.25">
      <c r="A16" s="31">
        <f>'F4.2'!A16</f>
        <v>2.1</v>
      </c>
      <c r="B16" s="106" t="str">
        <f>'F4.2'!B16</f>
        <v>HPT module 1 No (unit # 1)</v>
      </c>
      <c r="C16" s="31" t="str">
        <f>'F4.2'!D16</f>
        <v>MERC/CAP/DPR/10/2010-11/1466</v>
      </c>
      <c r="D16" s="65">
        <f>IF('F4.2'!F16=0,"-",'F4.2'!F16)</f>
        <v>40477</v>
      </c>
      <c r="E16" s="93">
        <f>'F4.2'!H16</f>
        <v>23.03787814</v>
      </c>
      <c r="F16" s="123">
        <f>'F4.2'!T16</f>
        <v>23.907399999999999</v>
      </c>
      <c r="G16" s="123">
        <f>'F4.2'!AN16</f>
        <v>23.907399999999999</v>
      </c>
      <c r="H16" s="124">
        <f t="shared" si="2"/>
        <v>0</v>
      </c>
      <c r="I16" s="123">
        <f>'F4.2'!U16</f>
        <v>0</v>
      </c>
      <c r="J16" s="123">
        <f>'F4.2'!AO16</f>
        <v>0</v>
      </c>
      <c r="K16" s="124"/>
      <c r="L16" s="124"/>
      <c r="M16" s="124">
        <f t="shared" si="3"/>
        <v>0</v>
      </c>
      <c r="N16" s="124">
        <f t="shared" si="4"/>
        <v>0</v>
      </c>
      <c r="O16" s="163">
        <f t="shared" si="5"/>
        <v>0</v>
      </c>
      <c r="P16" s="164">
        <f t="shared" si="6"/>
        <v>0</v>
      </c>
    </row>
    <row r="17" spans="1:16" ht="15.75" hidden="1" outlineLevel="1" x14ac:dyDescent="0.25">
      <c r="A17" s="130">
        <f>'F4.2'!A17</f>
        <v>0</v>
      </c>
      <c r="B17" s="135" t="str">
        <f>'F4.2'!B17</f>
        <v>IDC</v>
      </c>
      <c r="C17" s="31" t="str">
        <f>'F4.2'!D17</f>
        <v>MERC/CAP/DPR/10/2010-11/1466</v>
      </c>
      <c r="D17" s="65">
        <f>IF('F4.2'!F17=0,"-",'F4.2'!F17)</f>
        <v>40477</v>
      </c>
      <c r="E17" s="93">
        <f>'F4.2'!H17</f>
        <v>3.4211249000000001</v>
      </c>
      <c r="F17" s="123">
        <f>'F4.2'!T17</f>
        <v>0</v>
      </c>
      <c r="G17" s="123">
        <f>'F4.2'!AN17</f>
        <v>0</v>
      </c>
      <c r="H17" s="124">
        <f t="shared" si="2"/>
        <v>0</v>
      </c>
      <c r="I17" s="123">
        <f>'F4.2'!U17</f>
        <v>0</v>
      </c>
      <c r="J17" s="123">
        <f>'F4.2'!AO17</f>
        <v>0</v>
      </c>
      <c r="K17" s="124"/>
      <c r="L17" s="124"/>
      <c r="M17" s="124">
        <f t="shared" si="3"/>
        <v>0</v>
      </c>
      <c r="N17" s="124">
        <f t="shared" si="4"/>
        <v>0</v>
      </c>
      <c r="O17" s="163">
        <f t="shared" si="5"/>
        <v>0</v>
      </c>
      <c r="P17" s="164">
        <f t="shared" si="6"/>
        <v>0</v>
      </c>
    </row>
    <row r="18" spans="1:16" ht="31.5" hidden="1" outlineLevel="1" x14ac:dyDescent="0.25">
      <c r="A18" s="27">
        <f>'F4.2'!A18</f>
        <v>3</v>
      </c>
      <c r="B18" s="28" t="str">
        <f>'F4.2'!B18</f>
        <v>Economiser Upper Bank &amp; Lower Bank coils for Khaperkheda Unit no. 3 and Unit no. 4</v>
      </c>
      <c r="C18" s="27" t="str">
        <f>'F4.2'!D18</f>
        <v>MERC/CAP/DPR/10/2010-11/1695</v>
      </c>
      <c r="D18" s="90">
        <f>IF('F4.2'!F18=0,"-",'F4.2'!F18)</f>
        <v>40527</v>
      </c>
      <c r="E18" s="92">
        <f>'F4.2'!H18</f>
        <v>26.349999999999998</v>
      </c>
      <c r="F18" s="123">
        <f>'F4.2'!T18</f>
        <v>0</v>
      </c>
      <c r="G18" s="123">
        <f>'F4.2'!AN18</f>
        <v>0</v>
      </c>
      <c r="H18" s="123">
        <f t="shared" si="2"/>
        <v>0</v>
      </c>
      <c r="I18" s="123">
        <f>'F4.2'!U18</f>
        <v>0</v>
      </c>
      <c r="J18" s="123">
        <f>'F4.2'!AO18</f>
        <v>0</v>
      </c>
      <c r="K18" s="123"/>
      <c r="L18" s="123"/>
      <c r="M18" s="123">
        <f t="shared" si="3"/>
        <v>0</v>
      </c>
      <c r="N18" s="123">
        <f t="shared" si="4"/>
        <v>0</v>
      </c>
      <c r="O18" s="163">
        <f t="shared" si="5"/>
        <v>0</v>
      </c>
      <c r="P18" s="164">
        <f t="shared" si="6"/>
        <v>0</v>
      </c>
    </row>
    <row r="19" spans="1:16" ht="31.5" hidden="1" outlineLevel="1" x14ac:dyDescent="0.25">
      <c r="A19" s="31">
        <f>'F4.2'!A19</f>
        <v>3.1</v>
      </c>
      <c r="B19" s="106" t="str">
        <f>'F4.2'!B19</f>
        <v>Economiser Upper Bank &amp; Lower Bank coils for Khaperkheda Unit no. 3 and Unit no. 4</v>
      </c>
      <c r="C19" s="31" t="str">
        <f>'F4.2'!D19</f>
        <v>MERC/CAP/DPR/10/2010-11/1695</v>
      </c>
      <c r="D19" s="65">
        <f>IF('F4.2'!F19=0,"-",'F4.2'!F19)</f>
        <v>40527</v>
      </c>
      <c r="E19" s="93">
        <f>'F4.2'!H19</f>
        <v>26.349999999999998</v>
      </c>
      <c r="F19" s="123">
        <f>'F4.2'!T19</f>
        <v>11.77</v>
      </c>
      <c r="G19" s="123">
        <f>'F4.2'!AN19</f>
        <v>11.77</v>
      </c>
      <c r="H19" s="124">
        <f t="shared" si="2"/>
        <v>0</v>
      </c>
      <c r="I19" s="123">
        <f>'F4.2'!U19</f>
        <v>0</v>
      </c>
      <c r="J19" s="123">
        <f>'F4.2'!AO19</f>
        <v>0</v>
      </c>
      <c r="K19" s="124"/>
      <c r="L19" s="124"/>
      <c r="M19" s="124">
        <f t="shared" si="3"/>
        <v>0</v>
      </c>
      <c r="N19" s="124">
        <f t="shared" si="4"/>
        <v>0</v>
      </c>
      <c r="O19" s="163">
        <f t="shared" si="5"/>
        <v>0</v>
      </c>
      <c r="P19" s="164">
        <f t="shared" si="6"/>
        <v>0</v>
      </c>
    </row>
    <row r="20" spans="1:16" ht="47.25" hidden="1" outlineLevel="1" x14ac:dyDescent="0.25">
      <c r="A20" s="27">
        <f>'F4.2'!A20</f>
        <v>4</v>
      </c>
      <c r="B20" s="28" t="str">
        <f>'F4.2'!B20</f>
        <v>Economiser &amp; LTSH Upper Bank &amp; Lower Bank coils for Khaperkheda Unit no. 1 and Unit no. 2</v>
      </c>
      <c r="C20" s="27" t="str">
        <f>'F4.2'!D20</f>
        <v>MERC/CAPEX/20112012/01155</v>
      </c>
      <c r="D20" s="90">
        <f>IF('F4.2'!F20=0,"-",'F4.2'!F20)</f>
        <v>40753</v>
      </c>
      <c r="E20" s="92">
        <f>'F4.2'!H20</f>
        <v>34.791566500000002</v>
      </c>
      <c r="F20" s="123">
        <f>'F4.2'!T20</f>
        <v>0</v>
      </c>
      <c r="G20" s="123">
        <f>'F4.2'!AN20</f>
        <v>0</v>
      </c>
      <c r="H20" s="123">
        <f t="shared" si="2"/>
        <v>0</v>
      </c>
      <c r="I20" s="123">
        <f>'F4.2'!U20</f>
        <v>0</v>
      </c>
      <c r="J20" s="123">
        <f>'F4.2'!AO20</f>
        <v>0</v>
      </c>
      <c r="K20" s="123"/>
      <c r="L20" s="123"/>
      <c r="M20" s="123">
        <f t="shared" si="3"/>
        <v>0</v>
      </c>
      <c r="N20" s="123">
        <f t="shared" si="4"/>
        <v>0</v>
      </c>
      <c r="O20" s="163">
        <f t="shared" si="5"/>
        <v>0</v>
      </c>
      <c r="P20" s="164">
        <f t="shared" si="6"/>
        <v>0</v>
      </c>
    </row>
    <row r="21" spans="1:16" ht="15.75" hidden="1" outlineLevel="1" x14ac:dyDescent="0.25">
      <c r="A21" s="31">
        <f>'F4.2'!A21</f>
        <v>4.0999999999999996</v>
      </c>
      <c r="B21" s="106" t="str">
        <f>'F4.2'!B21</f>
        <v>Economiser &amp; LTSH Coil for Unit 1</v>
      </c>
      <c r="C21" s="31" t="str">
        <f>'F4.2'!D21</f>
        <v>MERC/CAPEX/20112012/01155</v>
      </c>
      <c r="D21" s="65">
        <f>IF('F4.2'!F21=0,"-",'F4.2'!F21)</f>
        <v>40753</v>
      </c>
      <c r="E21" s="93">
        <f>'F4.2'!H21</f>
        <v>15.692358</v>
      </c>
      <c r="F21" s="123">
        <f>'F4.2'!T21</f>
        <v>15.692358</v>
      </c>
      <c r="G21" s="123">
        <f>'F4.2'!AN21</f>
        <v>15.692358</v>
      </c>
      <c r="H21" s="124">
        <f t="shared" si="2"/>
        <v>0</v>
      </c>
      <c r="I21" s="123">
        <f>'F4.2'!U21</f>
        <v>0</v>
      </c>
      <c r="J21" s="123">
        <f>'F4.2'!AO21</f>
        <v>0</v>
      </c>
      <c r="K21" s="124"/>
      <c r="L21" s="124"/>
      <c r="M21" s="124">
        <f t="shared" si="3"/>
        <v>0</v>
      </c>
      <c r="N21" s="124">
        <f t="shared" si="4"/>
        <v>0</v>
      </c>
      <c r="O21" s="163">
        <f t="shared" si="5"/>
        <v>0</v>
      </c>
      <c r="P21" s="164">
        <f t="shared" si="6"/>
        <v>0</v>
      </c>
    </row>
    <row r="22" spans="1:16" ht="15.75" hidden="1" outlineLevel="1" x14ac:dyDescent="0.25">
      <c r="A22" s="31">
        <f>'F4.2'!A22</f>
        <v>4.2</v>
      </c>
      <c r="B22" s="106" t="str">
        <f>'F4.2'!B22</f>
        <v>Economiser &amp; LTSH Coil for Unit 2</v>
      </c>
      <c r="C22" s="31" t="str">
        <f>'F4.2'!D22</f>
        <v>MERC/CAPEX/20112012/01155</v>
      </c>
      <c r="D22" s="65">
        <f>IF('F4.2'!F22=0,"-",'F4.2'!F22)</f>
        <v>40753</v>
      </c>
      <c r="E22" s="93">
        <f>'F4.2'!H22</f>
        <v>16.1528001</v>
      </c>
      <c r="F22" s="123">
        <f>'F4.2'!T22</f>
        <v>16.1528001</v>
      </c>
      <c r="G22" s="123">
        <f>'F4.2'!AN22</f>
        <v>16.1528001</v>
      </c>
      <c r="H22" s="124">
        <f t="shared" si="2"/>
        <v>0</v>
      </c>
      <c r="I22" s="123">
        <f>'F4.2'!U22</f>
        <v>0</v>
      </c>
      <c r="J22" s="123">
        <f>'F4.2'!AO22</f>
        <v>0</v>
      </c>
      <c r="K22" s="124"/>
      <c r="L22" s="124"/>
      <c r="M22" s="124">
        <f t="shared" si="3"/>
        <v>0</v>
      </c>
      <c r="N22" s="124">
        <f t="shared" si="4"/>
        <v>0</v>
      </c>
      <c r="O22" s="163">
        <f t="shared" si="5"/>
        <v>0</v>
      </c>
      <c r="P22" s="164">
        <f t="shared" si="6"/>
        <v>0</v>
      </c>
    </row>
    <row r="23" spans="1:16" ht="15.75" hidden="1" outlineLevel="1" x14ac:dyDescent="0.25">
      <c r="A23" s="130">
        <f>'F4.2'!A23</f>
        <v>0</v>
      </c>
      <c r="B23" s="131" t="str">
        <f>'F4.2'!B23</f>
        <v>IDC</v>
      </c>
      <c r="C23" s="31" t="str">
        <f>'F4.2'!D23</f>
        <v>MERC/CAPEX/20112012/01155</v>
      </c>
      <c r="D23" s="65">
        <f>IF('F4.2'!F23=0,"-",'F4.2'!F23)</f>
        <v>40753</v>
      </c>
      <c r="E23" s="93">
        <f>'F4.2'!H23</f>
        <v>2.9464084000000001</v>
      </c>
      <c r="F23" s="123">
        <f>'F4.2'!T23</f>
        <v>0</v>
      </c>
      <c r="G23" s="123">
        <f>'F4.2'!AN23</f>
        <v>0</v>
      </c>
      <c r="H23" s="124">
        <f t="shared" si="2"/>
        <v>0</v>
      </c>
      <c r="I23" s="123">
        <f>'F4.2'!U23</f>
        <v>0</v>
      </c>
      <c r="J23" s="123">
        <f>'F4.2'!AO23</f>
        <v>0</v>
      </c>
      <c r="K23" s="124"/>
      <c r="L23" s="124"/>
      <c r="M23" s="124">
        <f t="shared" si="3"/>
        <v>0</v>
      </c>
      <c r="N23" s="124">
        <f t="shared" si="4"/>
        <v>0</v>
      </c>
      <c r="O23" s="163">
        <f t="shared" si="5"/>
        <v>0</v>
      </c>
      <c r="P23" s="164">
        <f t="shared" si="6"/>
        <v>0</v>
      </c>
    </row>
    <row r="24" spans="1:16" ht="47.25" hidden="1" outlineLevel="1" x14ac:dyDescent="0.25">
      <c r="A24" s="27">
        <f>'F4.2'!A24</f>
        <v>5</v>
      </c>
      <c r="B24" s="28" t="str">
        <f>'F4.2'!B24</f>
        <v>Procurement &amp; Replacement of Re-heater Rear Pendant Assembly Coils for 2*210MW Khaperkheda Unit no. 1 and Unit no. 2</v>
      </c>
      <c r="C24" s="27" t="str">
        <f>'F4.2'!D24</f>
        <v>MERC/CAPEX/20122013/00603</v>
      </c>
      <c r="D24" s="90">
        <f>IF('F4.2'!F24=0,"-",'F4.2'!F24)</f>
        <v>41078</v>
      </c>
      <c r="E24" s="92">
        <f>'F4.2'!H24</f>
        <v>10.373849700000001</v>
      </c>
      <c r="F24" s="123">
        <f>'F4.2'!T24</f>
        <v>0</v>
      </c>
      <c r="G24" s="123">
        <f>'F4.2'!AN24</f>
        <v>0</v>
      </c>
      <c r="H24" s="123">
        <f t="shared" si="2"/>
        <v>0</v>
      </c>
      <c r="I24" s="123">
        <f>'F4.2'!U24</f>
        <v>0</v>
      </c>
      <c r="J24" s="123">
        <f>'F4.2'!AO24</f>
        <v>0</v>
      </c>
      <c r="K24" s="123"/>
      <c r="L24" s="123"/>
      <c r="M24" s="123">
        <f t="shared" si="3"/>
        <v>0</v>
      </c>
      <c r="N24" s="123">
        <f t="shared" si="4"/>
        <v>0</v>
      </c>
      <c r="O24" s="163">
        <f t="shared" si="5"/>
        <v>0</v>
      </c>
      <c r="P24" s="164">
        <f t="shared" si="6"/>
        <v>0</v>
      </c>
    </row>
    <row r="25" spans="1:16" ht="15.75" hidden="1" outlineLevel="1" x14ac:dyDescent="0.25">
      <c r="A25" s="31">
        <f>'F4.2'!A25</f>
        <v>5.0999999999999996</v>
      </c>
      <c r="B25" s="106" t="str">
        <f>'F4.2'!B25</f>
        <v>Re-heater coils for unit no. 1</v>
      </c>
      <c r="C25" s="31" t="str">
        <f>'F4.2'!D25</f>
        <v>MERC/CAPEX/20122013/00603</v>
      </c>
      <c r="D25" s="65">
        <f>IF('F4.2'!F25=0,"-",'F4.2'!F25)</f>
        <v>41078</v>
      </c>
      <c r="E25" s="93">
        <f>'F4.2'!H25</f>
        <v>5.1267263500000002</v>
      </c>
      <c r="F25" s="123">
        <f>'F4.2'!T25</f>
        <v>5.1267263500000002</v>
      </c>
      <c r="G25" s="123">
        <f>'F4.2'!AN25</f>
        <v>5.1267263500000002</v>
      </c>
      <c r="H25" s="124">
        <f t="shared" si="2"/>
        <v>0</v>
      </c>
      <c r="I25" s="123">
        <f>'F4.2'!U25</f>
        <v>0</v>
      </c>
      <c r="J25" s="123">
        <f>'F4.2'!AO25</f>
        <v>0</v>
      </c>
      <c r="K25" s="124"/>
      <c r="L25" s="124"/>
      <c r="M25" s="124">
        <f t="shared" si="3"/>
        <v>0</v>
      </c>
      <c r="N25" s="124">
        <f t="shared" si="4"/>
        <v>0</v>
      </c>
      <c r="O25" s="163">
        <f t="shared" si="5"/>
        <v>0</v>
      </c>
      <c r="P25" s="164">
        <f t="shared" si="6"/>
        <v>0</v>
      </c>
    </row>
    <row r="26" spans="1:16" ht="15.75" hidden="1" outlineLevel="1" x14ac:dyDescent="0.25">
      <c r="A26" s="31">
        <f>'F4.2'!A26</f>
        <v>5.2</v>
      </c>
      <c r="B26" s="106" t="str">
        <f>'F4.2'!B26</f>
        <v>Re-heater coils for unit no. 2</v>
      </c>
      <c r="C26" s="31" t="str">
        <f>'F4.2'!D26</f>
        <v>MERC/CAPEX/20122013/00603</v>
      </c>
      <c r="D26" s="65">
        <f>IF('F4.2'!F26=0,"-",'F4.2'!F26)</f>
        <v>41078</v>
      </c>
      <c r="E26" s="93">
        <f>'F4.2'!H26</f>
        <v>5.1267263500000002</v>
      </c>
      <c r="F26" s="123">
        <f>'F4.2'!T26</f>
        <v>5.55</v>
      </c>
      <c r="G26" s="123">
        <f>'F4.2'!AN26</f>
        <v>5.55</v>
      </c>
      <c r="H26" s="124">
        <f t="shared" si="2"/>
        <v>0</v>
      </c>
      <c r="I26" s="123">
        <f>'F4.2'!U26</f>
        <v>0</v>
      </c>
      <c r="J26" s="123">
        <f>'F4.2'!AO26</f>
        <v>0</v>
      </c>
      <c r="K26" s="124"/>
      <c r="L26" s="124"/>
      <c r="M26" s="124">
        <f t="shared" si="3"/>
        <v>0</v>
      </c>
      <c r="N26" s="124">
        <f t="shared" si="4"/>
        <v>0</v>
      </c>
      <c r="O26" s="163">
        <f t="shared" si="5"/>
        <v>0</v>
      </c>
      <c r="P26" s="164">
        <f t="shared" si="6"/>
        <v>0</v>
      </c>
    </row>
    <row r="27" spans="1:16" ht="15.75" hidden="1" outlineLevel="1" x14ac:dyDescent="0.25">
      <c r="A27" s="130">
        <f>'F4.2'!A27</f>
        <v>0</v>
      </c>
      <c r="B27" s="131" t="str">
        <f>'F4.2'!B27</f>
        <v>IDC</v>
      </c>
      <c r="C27" s="31" t="str">
        <f>'F4.2'!D27</f>
        <v>MERC/CAPEX/20122013/00603</v>
      </c>
      <c r="D27" s="65">
        <f>IF('F4.2'!F27=0,"-",'F4.2'!F27)</f>
        <v>41078</v>
      </c>
      <c r="E27" s="93">
        <f>'F4.2'!H27</f>
        <v>0.120397</v>
      </c>
      <c r="F27" s="123">
        <f>'F4.2'!T27</f>
        <v>0</v>
      </c>
      <c r="G27" s="123">
        <f>'F4.2'!AN27</f>
        <v>0</v>
      </c>
      <c r="H27" s="124">
        <f t="shared" si="2"/>
        <v>0</v>
      </c>
      <c r="I27" s="123">
        <f>'F4.2'!U27</f>
        <v>0</v>
      </c>
      <c r="J27" s="123">
        <f>'F4.2'!AO27</f>
        <v>0</v>
      </c>
      <c r="K27" s="124"/>
      <c r="L27" s="124"/>
      <c r="M27" s="124">
        <f t="shared" si="3"/>
        <v>0</v>
      </c>
      <c r="N27" s="124">
        <f t="shared" si="4"/>
        <v>0</v>
      </c>
      <c r="O27" s="163">
        <f t="shared" si="5"/>
        <v>0</v>
      </c>
      <c r="P27" s="164">
        <f t="shared" si="6"/>
        <v>0</v>
      </c>
    </row>
    <row r="28" spans="1:16" ht="31.5" hidden="1" outlineLevel="1" x14ac:dyDescent="0.25">
      <c r="A28" s="27">
        <f>'F4.2'!A28</f>
        <v>6</v>
      </c>
      <c r="B28" s="28" t="str">
        <f>'F4.2'!B28</f>
        <v>Procurement of HPT module suitable for khaperkheda TPS Unit 3 &amp; 4</v>
      </c>
      <c r="C28" s="27" t="str">
        <f>'F4.2'!D28</f>
        <v>MERC/TECH-1/CAPEX/ 20132014/02001</v>
      </c>
      <c r="D28" s="90">
        <f>IF('F4.2'!F28=0,"-",'F4.2'!F28)</f>
        <v>41656</v>
      </c>
      <c r="E28" s="92">
        <f>'F4.2'!H28</f>
        <v>36.200000000000003</v>
      </c>
      <c r="F28" s="123">
        <f>'F4.2'!T28</f>
        <v>0</v>
      </c>
      <c r="G28" s="123">
        <f>'F4.2'!AN28</f>
        <v>0</v>
      </c>
      <c r="H28" s="123">
        <f t="shared" si="2"/>
        <v>0</v>
      </c>
      <c r="I28" s="123">
        <f>'F4.2'!U28</f>
        <v>0</v>
      </c>
      <c r="J28" s="123">
        <f>'F4.2'!AO28</f>
        <v>0</v>
      </c>
      <c r="K28" s="123"/>
      <c r="L28" s="123"/>
      <c r="M28" s="123">
        <f t="shared" si="3"/>
        <v>0</v>
      </c>
      <c r="N28" s="123">
        <f t="shared" si="4"/>
        <v>0</v>
      </c>
      <c r="O28" s="163">
        <f t="shared" si="5"/>
        <v>0</v>
      </c>
      <c r="P28" s="164">
        <f t="shared" si="6"/>
        <v>0</v>
      </c>
    </row>
    <row r="29" spans="1:16" ht="31.5" hidden="1" outlineLevel="1" x14ac:dyDescent="0.25">
      <c r="A29" s="31">
        <f>'F4.2'!A29</f>
        <v>6.1</v>
      </c>
      <c r="B29" s="106" t="str">
        <f>'F4.2'!B29</f>
        <v>Procurement of HPT module suitable for khaperkheda TPS Unit 3 &amp; 4</v>
      </c>
      <c r="C29" s="31" t="str">
        <f>'F4.2'!D29</f>
        <v>MERC/TECH-1/CAPEX/ 20132014/02001</v>
      </c>
      <c r="D29" s="65">
        <f>IF('F4.2'!F29=0,"-",'F4.2'!F29)</f>
        <v>41656</v>
      </c>
      <c r="E29" s="93">
        <f>'F4.2'!H29</f>
        <v>36.200000000000003</v>
      </c>
      <c r="F29" s="123">
        <f>'F4.2'!T29</f>
        <v>32.401600000000002</v>
      </c>
      <c r="G29" s="123">
        <f>'F4.2'!AN29</f>
        <v>32.401600000000002</v>
      </c>
      <c r="H29" s="124">
        <f t="shared" si="2"/>
        <v>0</v>
      </c>
      <c r="I29" s="123">
        <f>'F4.2'!U29</f>
        <v>0</v>
      </c>
      <c r="J29" s="123">
        <f>'F4.2'!AO29</f>
        <v>0</v>
      </c>
      <c r="K29" s="124"/>
      <c r="L29" s="124"/>
      <c r="M29" s="124">
        <f t="shared" si="3"/>
        <v>0</v>
      </c>
      <c r="N29" s="124">
        <f t="shared" si="4"/>
        <v>0</v>
      </c>
      <c r="O29" s="163">
        <f t="shared" si="5"/>
        <v>0</v>
      </c>
      <c r="P29" s="164">
        <f t="shared" si="6"/>
        <v>0</v>
      </c>
    </row>
    <row r="30" spans="1:16" ht="31.5" hidden="1" outlineLevel="1" x14ac:dyDescent="0.25">
      <c r="A30" s="27">
        <f>'F4.2'!A30</f>
        <v>7</v>
      </c>
      <c r="B30" s="28" t="str">
        <f>'F4.2'!B30</f>
        <v>Procurement Spare GTR, Locomotive &amp; Compactors</v>
      </c>
      <c r="C30" s="27" t="str">
        <f>'F4.2'!D30</f>
        <v>MERC/TECH-1/CAPEX/ 20142015/00364</v>
      </c>
      <c r="D30" s="90">
        <f>IF('F4.2'!F30=0,"-",'F4.2'!F30)</f>
        <v>41779</v>
      </c>
      <c r="E30" s="92">
        <f>'F4.2'!H30</f>
        <v>18.452125568</v>
      </c>
      <c r="F30" s="123">
        <f>'F4.2'!T30</f>
        <v>0</v>
      </c>
      <c r="G30" s="123">
        <f>'F4.2'!AN30</f>
        <v>0</v>
      </c>
      <c r="H30" s="123">
        <f t="shared" si="2"/>
        <v>0</v>
      </c>
      <c r="I30" s="123">
        <f>'F4.2'!U30</f>
        <v>0</v>
      </c>
      <c r="J30" s="123">
        <f>'F4.2'!AO30</f>
        <v>0</v>
      </c>
      <c r="K30" s="123"/>
      <c r="L30" s="123"/>
      <c r="M30" s="123">
        <f t="shared" si="3"/>
        <v>0</v>
      </c>
      <c r="N30" s="123">
        <f t="shared" si="4"/>
        <v>0</v>
      </c>
      <c r="O30" s="163">
        <f t="shared" si="5"/>
        <v>0</v>
      </c>
      <c r="P30" s="164">
        <f t="shared" si="6"/>
        <v>0</v>
      </c>
    </row>
    <row r="31" spans="1:16" ht="31.5" hidden="1" outlineLevel="1" x14ac:dyDescent="0.25">
      <c r="A31" s="31">
        <f>'F4.2'!A31</f>
        <v>7.1</v>
      </c>
      <c r="B31" s="106" t="str">
        <f>'F4.2'!B31</f>
        <v>250 MVA Spare GTR</v>
      </c>
      <c r="C31" s="31" t="str">
        <f>'F4.2'!D31</f>
        <v>MERC/TECH-1/CAPEX/ 20142015/00364</v>
      </c>
      <c r="D31" s="65">
        <f>IF('F4.2'!F31=0,"-",'F4.2'!F31)</f>
        <v>41779</v>
      </c>
      <c r="E31" s="93">
        <f>'F4.2'!H31</f>
        <v>10.349649700000001</v>
      </c>
      <c r="F31" s="123">
        <f>'F4.2'!T31</f>
        <v>11.251108000000002</v>
      </c>
      <c r="G31" s="123">
        <f>'F4.2'!AN31</f>
        <v>11.251108000000002</v>
      </c>
      <c r="H31" s="124">
        <f t="shared" si="2"/>
        <v>0</v>
      </c>
      <c r="I31" s="123">
        <f>'F4.2'!U31</f>
        <v>0</v>
      </c>
      <c r="J31" s="123">
        <f>'F4.2'!AO31</f>
        <v>0</v>
      </c>
      <c r="K31" s="124"/>
      <c r="L31" s="124"/>
      <c r="M31" s="124">
        <f t="shared" si="3"/>
        <v>0</v>
      </c>
      <c r="N31" s="124">
        <f t="shared" si="4"/>
        <v>0</v>
      </c>
      <c r="O31" s="163">
        <f t="shared" si="5"/>
        <v>0</v>
      </c>
      <c r="P31" s="164">
        <f t="shared" si="6"/>
        <v>0</v>
      </c>
    </row>
    <row r="32" spans="1:16" ht="31.5" hidden="1" outlineLevel="1" x14ac:dyDescent="0.25">
      <c r="A32" s="31">
        <f>'F4.2'!A32</f>
        <v>7.2</v>
      </c>
      <c r="B32" s="106" t="str">
        <f>'F4.2'!B32</f>
        <v>Procurement of Locomotive 2no’s.</v>
      </c>
      <c r="C32" s="31" t="str">
        <f>'F4.2'!D32</f>
        <v>MERC/TECH-1/CAPEX/ 20142015/00364</v>
      </c>
      <c r="D32" s="65">
        <f>IF('F4.2'!F32=0,"-",'F4.2'!F32)</f>
        <v>41779</v>
      </c>
      <c r="E32" s="93">
        <f>'F4.2'!H32</f>
        <v>5.9926899479999998</v>
      </c>
      <c r="F32" s="123">
        <f>'F4.2'!T32</f>
        <v>5.9927000000000001</v>
      </c>
      <c r="G32" s="123">
        <f>'F4.2'!AN32</f>
        <v>5.9927000000000001</v>
      </c>
      <c r="H32" s="124">
        <f t="shared" si="2"/>
        <v>0</v>
      </c>
      <c r="I32" s="123">
        <f>'F4.2'!U32</f>
        <v>0</v>
      </c>
      <c r="J32" s="123">
        <f>'F4.2'!AO32</f>
        <v>0</v>
      </c>
      <c r="K32" s="124"/>
      <c r="L32" s="124"/>
      <c r="M32" s="124">
        <f t="shared" si="3"/>
        <v>0</v>
      </c>
      <c r="N32" s="124">
        <f t="shared" si="4"/>
        <v>0</v>
      </c>
      <c r="O32" s="163">
        <f t="shared" si="5"/>
        <v>0</v>
      </c>
      <c r="P32" s="164">
        <f t="shared" si="6"/>
        <v>0</v>
      </c>
    </row>
    <row r="33" spans="1:16" ht="31.5" hidden="1" outlineLevel="1" x14ac:dyDescent="0.25">
      <c r="A33" s="31">
        <f>'F4.2'!A33</f>
        <v>7.3</v>
      </c>
      <c r="B33" s="106" t="str">
        <f>'F4.2'!B33</f>
        <v>Procurement of Compactors 2 no’s.</v>
      </c>
      <c r="C33" s="31" t="str">
        <f>'F4.2'!D33</f>
        <v>MERC/TECH-1/CAPEX/ 20142015/00364</v>
      </c>
      <c r="D33" s="65">
        <f>IF('F4.2'!F33=0,"-",'F4.2'!F33)</f>
        <v>41779</v>
      </c>
      <c r="E33" s="93">
        <f>'F4.2'!H33</f>
        <v>0.42978591999999999</v>
      </c>
      <c r="F33" s="123">
        <f>'F4.2'!T33</f>
        <v>0.42980000000000002</v>
      </c>
      <c r="G33" s="123">
        <f>'F4.2'!AN33</f>
        <v>0.42980000000000002</v>
      </c>
      <c r="H33" s="124">
        <f t="shared" si="2"/>
        <v>0</v>
      </c>
      <c r="I33" s="123">
        <f>'F4.2'!U33</f>
        <v>0</v>
      </c>
      <c r="J33" s="123">
        <f>'F4.2'!AO33</f>
        <v>0</v>
      </c>
      <c r="K33" s="124"/>
      <c r="L33" s="124"/>
      <c r="M33" s="124">
        <f t="shared" si="3"/>
        <v>0</v>
      </c>
      <c r="N33" s="124">
        <f t="shared" si="4"/>
        <v>0</v>
      </c>
      <c r="O33" s="163">
        <f t="shared" si="5"/>
        <v>0</v>
      </c>
      <c r="P33" s="164">
        <f t="shared" si="6"/>
        <v>0</v>
      </c>
    </row>
    <row r="34" spans="1:16" ht="31.5" hidden="1" outlineLevel="1" x14ac:dyDescent="0.25">
      <c r="A34" s="130">
        <f>'F4.2'!A34</f>
        <v>0</v>
      </c>
      <c r="B34" s="135" t="str">
        <f>'F4.2'!B34</f>
        <v>IDC</v>
      </c>
      <c r="C34" s="31" t="str">
        <f>'F4.2'!D34</f>
        <v>MERC/TECH-1/CAPEX/ 20142015/00364</v>
      </c>
      <c r="D34" s="65">
        <f>IF('F4.2'!F34=0,"-",'F4.2'!F34)</f>
        <v>41779</v>
      </c>
      <c r="E34" s="93">
        <f>'F4.2'!H34</f>
        <v>1.68</v>
      </c>
      <c r="F34" s="123">
        <f>'F4.2'!T34</f>
        <v>0</v>
      </c>
      <c r="G34" s="123">
        <f>'F4.2'!AN34</f>
        <v>0</v>
      </c>
      <c r="H34" s="124">
        <f t="shared" si="2"/>
        <v>0</v>
      </c>
      <c r="I34" s="123">
        <f>'F4.2'!U34</f>
        <v>0</v>
      </c>
      <c r="J34" s="123">
        <f>'F4.2'!AO34</f>
        <v>0</v>
      </c>
      <c r="K34" s="124"/>
      <c r="L34" s="124"/>
      <c r="M34" s="124">
        <f t="shared" si="3"/>
        <v>0</v>
      </c>
      <c r="N34" s="124">
        <f t="shared" si="4"/>
        <v>0</v>
      </c>
      <c r="O34" s="163">
        <f t="shared" si="5"/>
        <v>0</v>
      </c>
      <c r="P34" s="164">
        <f t="shared" si="6"/>
        <v>0</v>
      </c>
    </row>
    <row r="35" spans="1:16" ht="31.5" hidden="1" outlineLevel="1" x14ac:dyDescent="0.25">
      <c r="A35" s="27">
        <f>'F4.2'!A35</f>
        <v>8</v>
      </c>
      <c r="B35" s="28" t="str">
        <f>'F4.2'!B35</f>
        <v>Procurement &amp; Replacement of complete set of LTSH coils for Khaperkheda TPS Unit 3&amp;4</v>
      </c>
      <c r="C35" s="27" t="str">
        <f>'F4.2'!D35</f>
        <v>MERC/TECH-1/CAPEX/ 20142015/00363</v>
      </c>
      <c r="D35" s="90">
        <f>IF('F4.2'!F35=0,"-",'F4.2'!F35)</f>
        <v>41779</v>
      </c>
      <c r="E35" s="92">
        <f>'F4.2'!H35</f>
        <v>17.809999999999999</v>
      </c>
      <c r="F35" s="123">
        <f>'F4.2'!T35</f>
        <v>0</v>
      </c>
      <c r="G35" s="123">
        <f>'F4.2'!AN35</f>
        <v>0</v>
      </c>
      <c r="H35" s="123">
        <f t="shared" si="2"/>
        <v>0</v>
      </c>
      <c r="I35" s="123">
        <f>'F4.2'!U35</f>
        <v>0</v>
      </c>
      <c r="J35" s="123">
        <f>'F4.2'!AO35</f>
        <v>0</v>
      </c>
      <c r="K35" s="123"/>
      <c r="L35" s="123"/>
      <c r="M35" s="123">
        <f t="shared" si="3"/>
        <v>0</v>
      </c>
      <c r="N35" s="123">
        <f t="shared" si="4"/>
        <v>0</v>
      </c>
      <c r="O35" s="163">
        <f t="shared" si="5"/>
        <v>0</v>
      </c>
      <c r="P35" s="164">
        <f t="shared" si="6"/>
        <v>0</v>
      </c>
    </row>
    <row r="36" spans="1:16" ht="31.5" hidden="1" outlineLevel="1" x14ac:dyDescent="0.25">
      <c r="A36" s="31">
        <f>'F4.2'!A36</f>
        <v>8.1</v>
      </c>
      <c r="B36" s="106" t="str">
        <f>'F4.2'!B36</f>
        <v>Procurement and replacement of LTSH coils for Khaperkheda TPS at U3</v>
      </c>
      <c r="C36" s="31" t="str">
        <f>'F4.2'!D36</f>
        <v>MERC/TECH-1/CAPEX/ 20142015/00363</v>
      </c>
      <c r="D36" s="65">
        <f>IF('F4.2'!F36=0,"-",'F4.2'!F36)</f>
        <v>41779</v>
      </c>
      <c r="E36" s="93">
        <f>'F4.2'!H36</f>
        <v>8.58</v>
      </c>
      <c r="F36" s="123">
        <f>'F4.2'!T36</f>
        <v>3.4291356200000003</v>
      </c>
      <c r="G36" s="123">
        <f>'F4.2'!AN36</f>
        <v>3.4291356200000003</v>
      </c>
      <c r="H36" s="124">
        <f t="shared" si="2"/>
        <v>0</v>
      </c>
      <c r="I36" s="123">
        <f>'F4.2'!U36</f>
        <v>0</v>
      </c>
      <c r="J36" s="123">
        <f>'F4.2'!AO36</f>
        <v>0</v>
      </c>
      <c r="K36" s="124"/>
      <c r="L36" s="124"/>
      <c r="M36" s="124">
        <f t="shared" si="3"/>
        <v>0</v>
      </c>
      <c r="N36" s="124">
        <f t="shared" si="4"/>
        <v>0</v>
      </c>
      <c r="O36" s="163">
        <f t="shared" si="5"/>
        <v>0</v>
      </c>
      <c r="P36" s="164">
        <f t="shared" si="6"/>
        <v>0</v>
      </c>
    </row>
    <row r="37" spans="1:16" ht="31.5" hidden="1" outlineLevel="1" x14ac:dyDescent="0.25">
      <c r="A37" s="31">
        <f>'F4.2'!A37</f>
        <v>8.1999999999999993</v>
      </c>
      <c r="B37" s="106" t="str">
        <f>'F4.2'!B37</f>
        <v>Procurement and replacement of LTSH coils for Khaperkheda TPS at U4</v>
      </c>
      <c r="C37" s="31" t="str">
        <f>'F4.2'!D37</f>
        <v>MERC/TECH-1/CAPEX/ 20142015/00363</v>
      </c>
      <c r="D37" s="65">
        <f>IF('F4.2'!F37=0,"-",'F4.2'!F37)</f>
        <v>41779</v>
      </c>
      <c r="E37" s="93">
        <f>'F4.2'!H37</f>
        <v>8.58</v>
      </c>
      <c r="F37" s="123">
        <f>'F4.2'!T37</f>
        <v>3.1809037929999997</v>
      </c>
      <c r="G37" s="123">
        <f>'F4.2'!AN37</f>
        <v>3.1809037929999997</v>
      </c>
      <c r="H37" s="124">
        <f t="shared" si="2"/>
        <v>0</v>
      </c>
      <c r="I37" s="123">
        <f>'F4.2'!U37</f>
        <v>0</v>
      </c>
      <c r="J37" s="123">
        <f>'F4.2'!AO37</f>
        <v>0</v>
      </c>
      <c r="K37" s="124"/>
      <c r="L37" s="124"/>
      <c r="M37" s="124">
        <f t="shared" si="3"/>
        <v>0</v>
      </c>
      <c r="N37" s="124">
        <f t="shared" si="4"/>
        <v>0</v>
      </c>
      <c r="O37" s="163">
        <f t="shared" si="5"/>
        <v>0</v>
      </c>
      <c r="P37" s="164">
        <f t="shared" si="6"/>
        <v>0</v>
      </c>
    </row>
    <row r="38" spans="1:16" ht="31.5" hidden="1" outlineLevel="1" x14ac:dyDescent="0.25">
      <c r="A38" s="130">
        <f>'F4.2'!A38</f>
        <v>0</v>
      </c>
      <c r="B38" s="135" t="str">
        <f>'F4.2'!B38</f>
        <v>IDC</v>
      </c>
      <c r="C38" s="31" t="str">
        <f>'F4.2'!D38</f>
        <v>MERC/TECH-1/CAPEX/ 20142015/00363</v>
      </c>
      <c r="D38" s="65">
        <f>IF('F4.2'!F38=0,"-",'F4.2'!F38)</f>
        <v>41779</v>
      </c>
      <c r="E38" s="93">
        <f>'F4.2'!H38</f>
        <v>0.65</v>
      </c>
      <c r="F38" s="123">
        <f>'F4.2'!T38</f>
        <v>0</v>
      </c>
      <c r="G38" s="123">
        <f>'F4.2'!AN38</f>
        <v>0</v>
      </c>
      <c r="H38" s="124">
        <f t="shared" si="2"/>
        <v>0</v>
      </c>
      <c r="I38" s="123">
        <f>'F4.2'!U38</f>
        <v>0</v>
      </c>
      <c r="J38" s="123">
        <f>'F4.2'!AO38</f>
        <v>0</v>
      </c>
      <c r="K38" s="124"/>
      <c r="L38" s="124"/>
      <c r="M38" s="124">
        <f t="shared" si="3"/>
        <v>0</v>
      </c>
      <c r="N38" s="124">
        <f t="shared" si="4"/>
        <v>0</v>
      </c>
      <c r="O38" s="163">
        <f t="shared" si="5"/>
        <v>0</v>
      </c>
      <c r="P38" s="164">
        <f t="shared" si="6"/>
        <v>0</v>
      </c>
    </row>
    <row r="39" spans="1:16" ht="31.5" hidden="1" outlineLevel="1" x14ac:dyDescent="0.25">
      <c r="A39" s="27">
        <f>'F4.2'!A39</f>
        <v>9</v>
      </c>
      <c r="B39" s="28" t="str">
        <f>'F4.2'!B39</f>
        <v>Development of Ash Bund (Waregaon) at K'kheda TPS</v>
      </c>
      <c r="C39" s="27" t="str">
        <f>'F4.2'!D39</f>
        <v>MERC/TECH 1/CAPEX/20132014/00823</v>
      </c>
      <c r="D39" s="90">
        <f>IF('F4.2'!F39=0,"-",'F4.2'!F39)</f>
        <v>41464</v>
      </c>
      <c r="E39" s="92">
        <f>'F4.2'!H39</f>
        <v>38.745911020999998</v>
      </c>
      <c r="F39" s="123">
        <f>'F4.2'!T39</f>
        <v>0</v>
      </c>
      <c r="G39" s="123">
        <f>'F4.2'!AN39</f>
        <v>0</v>
      </c>
      <c r="H39" s="123">
        <f t="shared" si="2"/>
        <v>0</v>
      </c>
      <c r="I39" s="123">
        <f>'F4.2'!U39</f>
        <v>0</v>
      </c>
      <c r="J39" s="123">
        <f>'F4.2'!AO39</f>
        <v>0</v>
      </c>
      <c r="K39" s="123"/>
      <c r="L39" s="123"/>
      <c r="M39" s="123">
        <f t="shared" si="3"/>
        <v>0</v>
      </c>
      <c r="N39" s="123">
        <f t="shared" si="4"/>
        <v>0</v>
      </c>
      <c r="O39" s="163">
        <f t="shared" si="5"/>
        <v>0</v>
      </c>
      <c r="P39" s="164">
        <f t="shared" si="6"/>
        <v>0</v>
      </c>
    </row>
    <row r="40" spans="1:16" ht="47.25" hidden="1" outlineLevel="1" x14ac:dyDescent="0.25">
      <c r="A40" s="31">
        <f>'F4.2'!A40</f>
        <v>9.1</v>
      </c>
      <c r="B40" s="106" t="str">
        <f>'F4.2'!B40</f>
        <v>Construction of 3rd upstream raising of existing ash bund from TBL 299.50 Mtr to 302.50 Mtr at Waregaon, Khaperkheda TPS.</v>
      </c>
      <c r="C40" s="31" t="str">
        <f>'F4.2'!D40</f>
        <v>MERC/TECH 1/CAPEX/20132014/00823</v>
      </c>
      <c r="D40" s="65">
        <f>IF('F4.2'!F40=0,"-",'F4.2'!F40)</f>
        <v>41464</v>
      </c>
      <c r="E40" s="93">
        <f>'F4.2'!H40</f>
        <v>33.858543730000001</v>
      </c>
      <c r="F40" s="123">
        <f>'F4.2'!T40</f>
        <v>32.537513181999998</v>
      </c>
      <c r="G40" s="123">
        <f>'F4.2'!AN40</f>
        <v>32.537513181999998</v>
      </c>
      <c r="H40" s="124">
        <f t="shared" si="2"/>
        <v>0</v>
      </c>
      <c r="I40" s="123">
        <f>'F4.2'!U40</f>
        <v>0</v>
      </c>
      <c r="J40" s="123">
        <f>'F4.2'!AO40</f>
        <v>0</v>
      </c>
      <c r="K40" s="124"/>
      <c r="L40" s="124"/>
      <c r="M40" s="124">
        <f t="shared" si="3"/>
        <v>0</v>
      </c>
      <c r="N40" s="124">
        <f t="shared" si="4"/>
        <v>0</v>
      </c>
      <c r="O40" s="163">
        <f t="shared" si="5"/>
        <v>0</v>
      </c>
      <c r="P40" s="164">
        <f t="shared" si="6"/>
        <v>0</v>
      </c>
    </row>
    <row r="41" spans="1:16" ht="31.5" hidden="1" outlineLevel="1" x14ac:dyDescent="0.25">
      <c r="A41" s="31">
        <f>'F4.2'!A41</f>
        <v>9.1999999999999993</v>
      </c>
      <c r="B41" s="106" t="str">
        <f>'F4.2'!B41</f>
        <v>Construction of masonary dam (Gabion structure) at Waregaon TPS, Khaperkheda.</v>
      </c>
      <c r="C41" s="31" t="str">
        <f>'F4.2'!D41</f>
        <v>MERC/TECH 1/CAPEX/20132014/00823</v>
      </c>
      <c r="D41" s="65">
        <f>IF('F4.2'!F41=0,"-",'F4.2'!F41)</f>
        <v>41464</v>
      </c>
      <c r="E41" s="93">
        <f>'F4.2'!H41</f>
        <v>1.0560882</v>
      </c>
      <c r="F41" s="123">
        <f>'F4.2'!T41</f>
        <v>0</v>
      </c>
      <c r="G41" s="123">
        <f>'F4.2'!AN41</f>
        <v>0</v>
      </c>
      <c r="H41" s="124">
        <f t="shared" si="2"/>
        <v>0</v>
      </c>
      <c r="I41" s="123">
        <f>'F4.2'!U41</f>
        <v>0</v>
      </c>
      <c r="J41" s="123">
        <f>'F4.2'!AO41</f>
        <v>0</v>
      </c>
      <c r="K41" s="124"/>
      <c r="L41" s="124"/>
      <c r="M41" s="124">
        <f t="shared" si="3"/>
        <v>0</v>
      </c>
      <c r="N41" s="124">
        <f t="shared" si="4"/>
        <v>0</v>
      </c>
      <c r="O41" s="163">
        <f t="shared" si="5"/>
        <v>0</v>
      </c>
      <c r="P41" s="164">
        <f t="shared" si="6"/>
        <v>0</v>
      </c>
    </row>
    <row r="42" spans="1:16" ht="47.25" hidden="1" outlineLevel="1" x14ac:dyDescent="0.25">
      <c r="A42" s="31">
        <f>'F4.2'!A42</f>
        <v>9.3000000000000007</v>
      </c>
      <c r="B42" s="106" t="str">
        <f>'F4.2'!B42</f>
        <v>Construction of approach to drain wells and raising height of drain well no. 1,2 &amp; 3  ash bund at Waregaon, Khaperkheda TPS</v>
      </c>
      <c r="C42" s="31" t="str">
        <f>'F4.2'!D42</f>
        <v>MERC/TECH 1/CAPEX/20132014/00823</v>
      </c>
      <c r="D42" s="65">
        <f>IF('F4.2'!F42=0,"-",'F4.2'!F42)</f>
        <v>41464</v>
      </c>
      <c r="E42" s="93">
        <f>'F4.2'!H42</f>
        <v>0.48487739099999999</v>
      </c>
      <c r="F42" s="123">
        <f>'F4.2'!T42</f>
        <v>0</v>
      </c>
      <c r="G42" s="123">
        <f>'F4.2'!AN42</f>
        <v>0</v>
      </c>
      <c r="H42" s="124">
        <f t="shared" si="2"/>
        <v>0</v>
      </c>
      <c r="I42" s="123">
        <f>'F4.2'!U42</f>
        <v>0</v>
      </c>
      <c r="J42" s="123">
        <f>'F4.2'!AO42</f>
        <v>0</v>
      </c>
      <c r="K42" s="124"/>
      <c r="L42" s="124"/>
      <c r="M42" s="124">
        <f t="shared" si="3"/>
        <v>0</v>
      </c>
      <c r="N42" s="124">
        <f t="shared" si="4"/>
        <v>0</v>
      </c>
      <c r="O42" s="163">
        <f t="shared" si="5"/>
        <v>0</v>
      </c>
      <c r="P42" s="164">
        <f t="shared" si="6"/>
        <v>0</v>
      </c>
    </row>
    <row r="43" spans="1:16" ht="31.5" hidden="1" outlineLevel="1" x14ac:dyDescent="0.25">
      <c r="A43" s="130">
        <f>'F4.2'!A43</f>
        <v>0</v>
      </c>
      <c r="B43" s="135" t="str">
        <f>'F4.2'!B43</f>
        <v>IDC</v>
      </c>
      <c r="C43" s="31" t="str">
        <f>'F4.2'!D43</f>
        <v>MERC/TECH 1/CAPEX/20132014/00823</v>
      </c>
      <c r="D43" s="65">
        <f>IF('F4.2'!F43=0,"-",'F4.2'!F43)</f>
        <v>41464</v>
      </c>
      <c r="E43" s="93">
        <f>'F4.2'!H43</f>
        <v>3.3464016999999999</v>
      </c>
      <c r="F43" s="123">
        <f>'F4.2'!T43</f>
        <v>0</v>
      </c>
      <c r="G43" s="123">
        <f>'F4.2'!AN43</f>
        <v>0</v>
      </c>
      <c r="H43" s="124">
        <f t="shared" si="2"/>
        <v>0</v>
      </c>
      <c r="I43" s="123">
        <f>'F4.2'!U43</f>
        <v>0</v>
      </c>
      <c r="J43" s="123">
        <f>'F4.2'!AO43</f>
        <v>0</v>
      </c>
      <c r="K43" s="124"/>
      <c r="L43" s="124"/>
      <c r="M43" s="124">
        <f t="shared" si="3"/>
        <v>0</v>
      </c>
      <c r="N43" s="124">
        <f t="shared" si="4"/>
        <v>0</v>
      </c>
      <c r="O43" s="163">
        <f t="shared" si="5"/>
        <v>0</v>
      </c>
      <c r="P43" s="164">
        <f t="shared" si="6"/>
        <v>0</v>
      </c>
    </row>
    <row r="44" spans="1:16" ht="63" hidden="1" outlineLevel="1" x14ac:dyDescent="0.25">
      <c r="A44" s="27">
        <f>'F4.2'!A44</f>
        <v>10</v>
      </c>
      <c r="B44" s="28" t="str">
        <f>'F4.2'!B44</f>
        <v>Various schemes related to CHP Improvement &amp; Performance Optimization and scheme of conversion of existing Composite OHE to Conventional OHE</v>
      </c>
      <c r="C44" s="27" t="str">
        <f>'F4.2'!D44</f>
        <v>MERC/CAPEX/20152016/00422</v>
      </c>
      <c r="D44" s="90">
        <f>IF('F4.2'!F44=0,"-",'F4.2'!F44)</f>
        <v>42585</v>
      </c>
      <c r="E44" s="92">
        <f>'F4.2'!H44</f>
        <v>10.760000000000002</v>
      </c>
      <c r="F44" s="123">
        <f>'F4.2'!T44</f>
        <v>0</v>
      </c>
      <c r="G44" s="123">
        <f>'F4.2'!AN44</f>
        <v>0</v>
      </c>
      <c r="H44" s="123">
        <f t="shared" si="2"/>
        <v>0</v>
      </c>
      <c r="I44" s="123">
        <f>'F4.2'!U44</f>
        <v>0</v>
      </c>
      <c r="J44" s="123">
        <f>'F4.2'!AO44</f>
        <v>0</v>
      </c>
      <c r="K44" s="123"/>
      <c r="L44" s="123"/>
      <c r="M44" s="123">
        <f t="shared" si="3"/>
        <v>0</v>
      </c>
      <c r="N44" s="123">
        <f t="shared" si="4"/>
        <v>0</v>
      </c>
      <c r="O44" s="163">
        <f t="shared" si="5"/>
        <v>0</v>
      </c>
      <c r="P44" s="164">
        <f t="shared" si="6"/>
        <v>0</v>
      </c>
    </row>
    <row r="45" spans="1:16" ht="31.5" hidden="1" outlineLevel="1" x14ac:dyDescent="0.25">
      <c r="A45" s="31">
        <f>'F4.2'!A45</f>
        <v>10.1</v>
      </c>
      <c r="B45" s="106" t="str">
        <f>'F4.2'!B45</f>
        <v>Air Cooled Suspension Magnet for Con. 3 &amp; 6 of CHP 210 MW</v>
      </c>
      <c r="C45" s="31" t="str">
        <f>'F4.2'!D45</f>
        <v>MERC/CAPEX/20152016/00422</v>
      </c>
      <c r="D45" s="65">
        <f>IF('F4.2'!F45=0,"-",'F4.2'!F45)</f>
        <v>42585</v>
      </c>
      <c r="E45" s="93">
        <f>'F4.2'!H45</f>
        <v>2.1800000000000002</v>
      </c>
      <c r="F45" s="123">
        <f>'F4.2'!T45</f>
        <v>2.2613261600000003</v>
      </c>
      <c r="G45" s="123">
        <f>'F4.2'!AN45</f>
        <v>2.2613261600000003</v>
      </c>
      <c r="H45" s="124">
        <f t="shared" si="2"/>
        <v>0</v>
      </c>
      <c r="I45" s="123">
        <f>'F4.2'!U45</f>
        <v>0</v>
      </c>
      <c r="J45" s="123">
        <f>'F4.2'!AO45</f>
        <v>0</v>
      </c>
      <c r="K45" s="124"/>
      <c r="L45" s="124"/>
      <c r="M45" s="124">
        <f t="shared" si="3"/>
        <v>0</v>
      </c>
      <c r="N45" s="124">
        <f t="shared" si="4"/>
        <v>0</v>
      </c>
      <c r="O45" s="163">
        <f t="shared" si="5"/>
        <v>0</v>
      </c>
      <c r="P45" s="164">
        <f t="shared" si="6"/>
        <v>0</v>
      </c>
    </row>
    <row r="46" spans="1:16" ht="15.75" hidden="1" outlineLevel="1" x14ac:dyDescent="0.25">
      <c r="A46" s="31">
        <f>'F4.2'!A46</f>
        <v>10.199999999999999</v>
      </c>
      <c r="B46" s="106" t="str">
        <f>'F4.2'!B46</f>
        <v>Procurement of Impact crusher motor</v>
      </c>
      <c r="C46" s="31" t="str">
        <f>'F4.2'!D46</f>
        <v>MERC/CAPEX/20152016/00422</v>
      </c>
      <c r="D46" s="65">
        <f>IF('F4.2'!F46=0,"-",'F4.2'!F46)</f>
        <v>42585</v>
      </c>
      <c r="E46" s="93">
        <f>'F4.2'!H46</f>
        <v>0.84</v>
      </c>
      <c r="F46" s="123">
        <f>'F4.2'!T46</f>
        <v>0.52578864000000003</v>
      </c>
      <c r="G46" s="123">
        <f>'F4.2'!AN46</f>
        <v>0.52578864000000003</v>
      </c>
      <c r="H46" s="124">
        <f t="shared" si="2"/>
        <v>0</v>
      </c>
      <c r="I46" s="123">
        <f>'F4.2'!U46</f>
        <v>0</v>
      </c>
      <c r="J46" s="123">
        <f>'F4.2'!AO46</f>
        <v>0</v>
      </c>
      <c r="K46" s="124"/>
      <c r="L46" s="124"/>
      <c r="M46" s="124">
        <f t="shared" si="3"/>
        <v>0</v>
      </c>
      <c r="N46" s="124">
        <f t="shared" si="4"/>
        <v>0</v>
      </c>
      <c r="O46" s="163">
        <f t="shared" si="5"/>
        <v>0</v>
      </c>
      <c r="P46" s="164">
        <f t="shared" si="6"/>
        <v>0</v>
      </c>
    </row>
    <row r="47" spans="1:16" ht="31.5" hidden="1" outlineLevel="1" x14ac:dyDescent="0.25">
      <c r="A47" s="31">
        <f>'F4.2'!A47</f>
        <v>10.3</v>
      </c>
      <c r="B47" s="106" t="str">
        <f>'F4.2'!B47</f>
        <v>Procurement of 360V, 200 AH battery set and 360V 325 AH battery set for U# 1to 4</v>
      </c>
      <c r="C47" s="31" t="str">
        <f>'F4.2'!D47</f>
        <v>MERC/CAPEX/20152016/00422</v>
      </c>
      <c r="D47" s="65">
        <f>IF('F4.2'!F47=0,"-",'F4.2'!F47)</f>
        <v>42585</v>
      </c>
      <c r="E47" s="93">
        <f>'F4.2'!H47</f>
        <v>1.1000000000000001</v>
      </c>
      <c r="F47" s="123">
        <f>'F4.2'!T47</f>
        <v>1.4576410000000002</v>
      </c>
      <c r="G47" s="123">
        <f>'F4.2'!AN47</f>
        <v>1.4576410000000002</v>
      </c>
      <c r="H47" s="124">
        <f t="shared" si="2"/>
        <v>0</v>
      </c>
      <c r="I47" s="123">
        <f>'F4.2'!U47</f>
        <v>0</v>
      </c>
      <c r="J47" s="123">
        <f>'F4.2'!AO47</f>
        <v>0</v>
      </c>
      <c r="K47" s="124"/>
      <c r="L47" s="124"/>
      <c r="M47" s="124">
        <f t="shared" si="3"/>
        <v>0</v>
      </c>
      <c r="N47" s="124">
        <f t="shared" si="4"/>
        <v>0</v>
      </c>
      <c r="O47" s="163">
        <f t="shared" si="5"/>
        <v>0</v>
      </c>
      <c r="P47" s="164">
        <f t="shared" si="6"/>
        <v>0</v>
      </c>
    </row>
    <row r="48" spans="1:16" ht="31.5" hidden="1" outlineLevel="1" x14ac:dyDescent="0.25">
      <c r="A48" s="31">
        <f>'F4.2'!A48</f>
        <v>10.4</v>
      </c>
      <c r="B48" s="106" t="str">
        <f>'F4.2'!B48</f>
        <v>Procurement of POG Instruments for Unit 1 to 4</v>
      </c>
      <c r="C48" s="31" t="str">
        <f>'F4.2'!D48</f>
        <v>MERC/CAPEX/20152016/00422</v>
      </c>
      <c r="D48" s="65">
        <f>IF('F4.2'!F48=0,"-",'F4.2'!F48)</f>
        <v>42585</v>
      </c>
      <c r="E48" s="93">
        <f>'F4.2'!H48</f>
        <v>0.77</v>
      </c>
      <c r="F48" s="123">
        <f>'F4.2'!T48</f>
        <v>0.35015072000000003</v>
      </c>
      <c r="G48" s="123">
        <f>'F4.2'!AN48</f>
        <v>0.35015072000000003</v>
      </c>
      <c r="H48" s="124">
        <f t="shared" si="2"/>
        <v>0</v>
      </c>
      <c r="I48" s="123">
        <f>'F4.2'!U48</f>
        <v>0</v>
      </c>
      <c r="J48" s="123">
        <f>'F4.2'!AO48</f>
        <v>0</v>
      </c>
      <c r="K48" s="124"/>
      <c r="L48" s="124"/>
      <c r="M48" s="124">
        <f t="shared" si="3"/>
        <v>0</v>
      </c>
      <c r="N48" s="124">
        <f t="shared" si="4"/>
        <v>0</v>
      </c>
      <c r="O48" s="163">
        <f t="shared" si="5"/>
        <v>0</v>
      </c>
      <c r="P48" s="164">
        <f t="shared" si="6"/>
        <v>0</v>
      </c>
    </row>
    <row r="49" spans="1:16" ht="47.25" hidden="1" outlineLevel="1" x14ac:dyDescent="0.25">
      <c r="A49" s="130">
        <f>'F4.2'!A49</f>
        <v>10.5</v>
      </c>
      <c r="B49" s="135" t="str">
        <f>'F4.2'!B49</f>
        <v>Up gradation of safe scan flame scanner system by BHEL scan system in unit no. 1, 3 &amp; 4</v>
      </c>
      <c r="C49" s="31" t="str">
        <f>'F4.2'!D49</f>
        <v>MERC/CAPEX/20152016/00422</v>
      </c>
      <c r="D49" s="65">
        <f>IF('F4.2'!F49=0,"-",'F4.2'!F49)</f>
        <v>42585</v>
      </c>
      <c r="E49" s="93">
        <f>'F4.2'!H49</f>
        <v>1.35</v>
      </c>
      <c r="F49" s="123">
        <f>'F4.2'!T49</f>
        <v>0</v>
      </c>
      <c r="G49" s="123">
        <f>'F4.2'!AN49</f>
        <v>0</v>
      </c>
      <c r="H49" s="124">
        <f t="shared" si="2"/>
        <v>0</v>
      </c>
      <c r="I49" s="123">
        <f>'F4.2'!U49</f>
        <v>0</v>
      </c>
      <c r="J49" s="123">
        <f>'F4.2'!AO49</f>
        <v>0</v>
      </c>
      <c r="K49" s="124"/>
      <c r="L49" s="124"/>
      <c r="M49" s="124">
        <f t="shared" si="3"/>
        <v>0</v>
      </c>
      <c r="N49" s="124">
        <f t="shared" si="4"/>
        <v>0</v>
      </c>
      <c r="O49" s="163">
        <f t="shared" si="5"/>
        <v>0</v>
      </c>
      <c r="P49" s="164">
        <f t="shared" si="6"/>
        <v>0</v>
      </c>
    </row>
    <row r="50" spans="1:16" ht="15.75" hidden="1" outlineLevel="1" x14ac:dyDescent="0.25">
      <c r="A50" s="130">
        <f>'F4.2'!A50</f>
        <v>10.6</v>
      </c>
      <c r="B50" s="135" t="str">
        <f>'F4.2'!B50</f>
        <v>Up gradation of old AVR system to  DAVR</v>
      </c>
      <c r="C50" s="31" t="str">
        <f>'F4.2'!D50</f>
        <v>MERC/CAPEX/20152016/00422</v>
      </c>
      <c r="D50" s="65">
        <f>IF('F4.2'!F50=0,"-",'F4.2'!F50)</f>
        <v>42585</v>
      </c>
      <c r="E50" s="93">
        <f>'F4.2'!H50</f>
        <v>1.33</v>
      </c>
      <c r="F50" s="123">
        <f>'F4.2'!T50</f>
        <v>0</v>
      </c>
      <c r="G50" s="123">
        <f>'F4.2'!AN50</f>
        <v>0</v>
      </c>
      <c r="H50" s="124">
        <f t="shared" si="2"/>
        <v>0</v>
      </c>
      <c r="I50" s="123">
        <f>'F4.2'!U50</f>
        <v>0</v>
      </c>
      <c r="J50" s="123">
        <f>'F4.2'!AO50</f>
        <v>0</v>
      </c>
      <c r="K50" s="124"/>
      <c r="L50" s="124"/>
      <c r="M50" s="124">
        <f t="shared" si="3"/>
        <v>0</v>
      </c>
      <c r="N50" s="124">
        <f t="shared" si="4"/>
        <v>0</v>
      </c>
      <c r="O50" s="163">
        <f t="shared" si="5"/>
        <v>0</v>
      </c>
      <c r="P50" s="164">
        <f t="shared" si="6"/>
        <v>0</v>
      </c>
    </row>
    <row r="51" spans="1:16" ht="31.5" hidden="1" outlineLevel="1" x14ac:dyDescent="0.25">
      <c r="A51" s="31">
        <f>'F4.2'!A51</f>
        <v>10.7</v>
      </c>
      <c r="B51" s="106" t="str">
        <f>'F4.2'!B51</f>
        <v>Conversion of existing Composite OHE to Conventional OHE</v>
      </c>
      <c r="C51" s="31" t="str">
        <f>'F4.2'!D51</f>
        <v>MERC/CAPEX/20152016/00422</v>
      </c>
      <c r="D51" s="65">
        <f>IF('F4.2'!F51=0,"-",'F4.2'!F51)</f>
        <v>42585</v>
      </c>
      <c r="E51" s="93">
        <f>'F4.2'!H51</f>
        <v>2.72</v>
      </c>
      <c r="F51" s="123">
        <f>'F4.2'!T51</f>
        <v>2.72</v>
      </c>
      <c r="G51" s="123">
        <f>'F4.2'!AN51</f>
        <v>2.72</v>
      </c>
      <c r="H51" s="124">
        <f t="shared" si="2"/>
        <v>0</v>
      </c>
      <c r="I51" s="123">
        <f>'F4.2'!U51</f>
        <v>0</v>
      </c>
      <c r="J51" s="123">
        <f>'F4.2'!AO51</f>
        <v>0</v>
      </c>
      <c r="K51" s="124"/>
      <c r="L51" s="124"/>
      <c r="M51" s="124">
        <f t="shared" si="3"/>
        <v>0</v>
      </c>
      <c r="N51" s="124">
        <f t="shared" si="4"/>
        <v>0</v>
      </c>
      <c r="O51" s="163">
        <f t="shared" si="5"/>
        <v>0</v>
      </c>
      <c r="P51" s="164">
        <f t="shared" si="6"/>
        <v>0</v>
      </c>
    </row>
    <row r="52" spans="1:16" ht="15.75" hidden="1" outlineLevel="1" x14ac:dyDescent="0.25">
      <c r="A52" s="130">
        <f>'F4.2'!A52</f>
        <v>0</v>
      </c>
      <c r="B52" s="135" t="str">
        <f>'F4.2'!B52</f>
        <v>IDC</v>
      </c>
      <c r="C52" s="31" t="str">
        <f>'F4.2'!D52</f>
        <v>MERC/CAPEX/20152016/00422</v>
      </c>
      <c r="D52" s="65">
        <f>IF('F4.2'!F52=0,"-",'F4.2'!F52)</f>
        <v>42585</v>
      </c>
      <c r="E52" s="93">
        <f>'F4.2'!H52</f>
        <v>0.47</v>
      </c>
      <c r="F52" s="123">
        <f>'F4.2'!T52</f>
        <v>0</v>
      </c>
      <c r="G52" s="123">
        <f>'F4.2'!AN52</f>
        <v>0</v>
      </c>
      <c r="H52" s="124">
        <f t="shared" si="2"/>
        <v>0</v>
      </c>
      <c r="I52" s="123">
        <f>'F4.2'!U52</f>
        <v>0</v>
      </c>
      <c r="J52" s="123">
        <f>'F4.2'!AO52</f>
        <v>0</v>
      </c>
      <c r="K52" s="124"/>
      <c r="L52" s="124"/>
      <c r="M52" s="124">
        <f t="shared" si="3"/>
        <v>0</v>
      </c>
      <c r="N52" s="124">
        <f t="shared" si="4"/>
        <v>0</v>
      </c>
      <c r="O52" s="163">
        <f t="shared" si="5"/>
        <v>0</v>
      </c>
      <c r="P52" s="164">
        <f t="shared" si="6"/>
        <v>0</v>
      </c>
    </row>
    <row r="53" spans="1:16" ht="31.5" hidden="1" outlineLevel="1" x14ac:dyDescent="0.25">
      <c r="A53" s="136">
        <f>'F4.2'!A53</f>
        <v>11</v>
      </c>
      <c r="B53" s="137" t="str">
        <f>'F4.2'!B53</f>
        <v>ESP up-gradation for Unit-1 at Khaperkheda TPS</v>
      </c>
      <c r="C53" s="27" t="str">
        <f>'F4.2'!D53</f>
        <v>MERC/CAPEX/20152016/01261</v>
      </c>
      <c r="D53" s="90">
        <f>IF('F4.2'!F53=0,"-",'F4.2'!F53)</f>
        <v>42380</v>
      </c>
      <c r="E53" s="92">
        <f>'F4.2'!H53</f>
        <v>32.01</v>
      </c>
      <c r="F53" s="123">
        <f>'F4.2'!T53</f>
        <v>0</v>
      </c>
      <c r="G53" s="123">
        <f>'F4.2'!AN53</f>
        <v>0</v>
      </c>
      <c r="H53" s="123">
        <f t="shared" si="2"/>
        <v>0</v>
      </c>
      <c r="I53" s="123">
        <f>'F4.2'!U53</f>
        <v>0</v>
      </c>
      <c r="J53" s="123">
        <f>'F4.2'!AO53</f>
        <v>0</v>
      </c>
      <c r="K53" s="123"/>
      <c r="L53" s="123"/>
      <c r="M53" s="123">
        <f t="shared" si="3"/>
        <v>0</v>
      </c>
      <c r="N53" s="123">
        <f t="shared" si="4"/>
        <v>0</v>
      </c>
      <c r="O53" s="163">
        <f t="shared" si="5"/>
        <v>0</v>
      </c>
      <c r="P53" s="164">
        <f t="shared" si="6"/>
        <v>0</v>
      </c>
    </row>
    <row r="54" spans="1:16" ht="31.5" hidden="1" outlineLevel="1" x14ac:dyDescent="0.25">
      <c r="A54" s="130">
        <f>'F4.2'!A54</f>
        <v>11.1</v>
      </c>
      <c r="B54" s="135" t="str">
        <f>'F4.2'!B54</f>
        <v>ESP up-gradation for Unit-1 at Khaperkheda TPS</v>
      </c>
      <c r="C54" s="31" t="str">
        <f>'F4.2'!D54</f>
        <v>MERC/CAPEX/20152016/01261</v>
      </c>
      <c r="D54" s="65">
        <f>IF('F4.2'!F54=0,"-",'F4.2'!F54)</f>
        <v>42380</v>
      </c>
      <c r="E54" s="93">
        <f>'F4.2'!H54</f>
        <v>32.01</v>
      </c>
      <c r="F54" s="123">
        <f>'F4.2'!T54</f>
        <v>0</v>
      </c>
      <c r="G54" s="123">
        <f>'F4.2'!AN54</f>
        <v>0</v>
      </c>
      <c r="H54" s="124">
        <f t="shared" si="2"/>
        <v>0</v>
      </c>
      <c r="I54" s="123">
        <f>'F4.2'!U54</f>
        <v>0</v>
      </c>
      <c r="J54" s="123">
        <f>'F4.2'!AO54</f>
        <v>0</v>
      </c>
      <c r="K54" s="124"/>
      <c r="L54" s="124"/>
      <c r="M54" s="124">
        <f t="shared" si="3"/>
        <v>0</v>
      </c>
      <c r="N54" s="124">
        <f t="shared" si="4"/>
        <v>0</v>
      </c>
      <c r="O54" s="163">
        <f t="shared" si="5"/>
        <v>0</v>
      </c>
      <c r="P54" s="164">
        <f t="shared" si="6"/>
        <v>0</v>
      </c>
    </row>
    <row r="55" spans="1:16" ht="63" hidden="1" outlineLevel="1" x14ac:dyDescent="0.25">
      <c r="A55" s="27">
        <f>'F4.2'!A55</f>
        <v>13</v>
      </c>
      <c r="B55" s="28" t="str">
        <f>'F4.2'!B55</f>
        <v>Procurement, installation and commissioning of Gravimetric Belt / Rotary Type Feeder, VFD for CEP, Up-gradation of BTS system &amp; Environmental schemes at Khaperkheda TPS</v>
      </c>
      <c r="C55" s="27" t="str">
        <f>'F4.2'!D55</f>
        <v>MERC/CAPEX/20162017/01552</v>
      </c>
      <c r="D55" s="90">
        <f>IF('F4.2'!F55=0,"-",'F4.2'!F55)</f>
        <v>42780</v>
      </c>
      <c r="E55" s="92">
        <f>'F4.2'!H55</f>
        <v>20.217955</v>
      </c>
      <c r="F55" s="123">
        <f>'F4.2'!T55</f>
        <v>0</v>
      </c>
      <c r="G55" s="123">
        <f>'F4.2'!AN55</f>
        <v>0</v>
      </c>
      <c r="H55" s="123">
        <f t="shared" si="2"/>
        <v>0</v>
      </c>
      <c r="I55" s="123">
        <f>'F4.2'!U55</f>
        <v>0</v>
      </c>
      <c r="J55" s="123">
        <f>'F4.2'!AO55</f>
        <v>0</v>
      </c>
      <c r="K55" s="123"/>
      <c r="L55" s="123"/>
      <c r="M55" s="123">
        <f t="shared" si="3"/>
        <v>0</v>
      </c>
      <c r="N55" s="123">
        <f t="shared" si="4"/>
        <v>0</v>
      </c>
      <c r="O55" s="163">
        <f t="shared" si="5"/>
        <v>0</v>
      </c>
      <c r="P55" s="164">
        <f t="shared" si="6"/>
        <v>0</v>
      </c>
    </row>
    <row r="56" spans="1:16" ht="31.5" hidden="1" outlineLevel="1" x14ac:dyDescent="0.25">
      <c r="A56" s="31">
        <f>'F4.2'!A56</f>
        <v>13.1</v>
      </c>
      <c r="B56" s="106" t="str">
        <f>'F4.2'!B56</f>
        <v>Procurement, installation and commissioning of Gravimetric belt/rotary Feeder at U-1 &amp; 2</v>
      </c>
      <c r="C56" s="31" t="str">
        <f>'F4.2'!D56</f>
        <v>MERC/CAPEX/20162017/01552</v>
      </c>
      <c r="D56" s="65">
        <f>IF('F4.2'!F56=0,"-",'F4.2'!F56)</f>
        <v>42780</v>
      </c>
      <c r="E56" s="93">
        <f>'F4.2'!H56</f>
        <v>5.72</v>
      </c>
      <c r="F56" s="123">
        <f>'F4.2'!T56</f>
        <v>4.7417999999999996</v>
      </c>
      <c r="G56" s="123">
        <f>'F4.2'!AN56</f>
        <v>4.7417999999999996</v>
      </c>
      <c r="H56" s="124">
        <f t="shared" si="2"/>
        <v>0</v>
      </c>
      <c r="I56" s="123">
        <f>'F4.2'!U56</f>
        <v>0</v>
      </c>
      <c r="J56" s="123">
        <f>'F4.2'!AO56</f>
        <v>0</v>
      </c>
      <c r="K56" s="124"/>
      <c r="L56" s="124"/>
      <c r="M56" s="124">
        <f t="shared" si="3"/>
        <v>0</v>
      </c>
      <c r="N56" s="124">
        <f t="shared" si="4"/>
        <v>0</v>
      </c>
      <c r="O56" s="163">
        <f t="shared" si="5"/>
        <v>0</v>
      </c>
      <c r="P56" s="164">
        <f t="shared" si="6"/>
        <v>0</v>
      </c>
    </row>
    <row r="57" spans="1:16" ht="15.75" hidden="1" outlineLevel="1" x14ac:dyDescent="0.25">
      <c r="A57" s="31">
        <f>'F4.2'!A57</f>
        <v>13.2</v>
      </c>
      <c r="B57" s="106" t="str">
        <f>'F4.2'!B57</f>
        <v>Installation of VFD to CEP at U-1 to 4</v>
      </c>
      <c r="C57" s="31" t="str">
        <f>'F4.2'!D57</f>
        <v>MERC/CAPEX/20162017/01552</v>
      </c>
      <c r="D57" s="65">
        <f>IF('F4.2'!F57=0,"-",'F4.2'!F57)</f>
        <v>42780</v>
      </c>
      <c r="E57" s="93">
        <f>'F4.2'!H57</f>
        <v>8.64</v>
      </c>
      <c r="F57" s="123">
        <f>'F4.2'!T57</f>
        <v>1.9027499999999999</v>
      </c>
      <c r="G57" s="123">
        <f>'F4.2'!AN57</f>
        <v>0</v>
      </c>
      <c r="H57" s="124">
        <f t="shared" si="2"/>
        <v>1.9027499999999999</v>
      </c>
      <c r="I57" s="123">
        <f>'F4.2'!U57</f>
        <v>0.38326399999999999</v>
      </c>
      <c r="J57" s="123">
        <f>'F4.2'!AO57</f>
        <v>2.2948919999999999</v>
      </c>
      <c r="K57" s="124"/>
      <c r="L57" s="124"/>
      <c r="M57" s="124">
        <f t="shared" si="3"/>
        <v>2.2948919999999999</v>
      </c>
      <c r="N57" s="124">
        <f t="shared" si="4"/>
        <v>-8.8780000000001635E-3</v>
      </c>
      <c r="O57" s="163">
        <f t="shared" si="5"/>
        <v>2.2948919999999999</v>
      </c>
      <c r="P57" s="164">
        <f t="shared" si="6"/>
        <v>0</v>
      </c>
    </row>
    <row r="58" spans="1:16" ht="15.75" hidden="1" outlineLevel="1" x14ac:dyDescent="0.25">
      <c r="A58" s="31">
        <f>'F4.2'!A58</f>
        <v>13.3</v>
      </c>
      <c r="B58" s="106" t="str">
        <f>'F4.2'!B58</f>
        <v>Installation of BTS system at U-4</v>
      </c>
      <c r="C58" s="31" t="str">
        <f>'F4.2'!D58</f>
        <v>MERC/CAPEX/20162017/01552</v>
      </c>
      <c r="D58" s="65">
        <f>IF('F4.2'!F58=0,"-",'F4.2'!F58)</f>
        <v>42780</v>
      </c>
      <c r="E58" s="93">
        <f>'F4.2'!H58</f>
        <v>0.98795500000000003</v>
      </c>
      <c r="F58" s="123">
        <f>'F4.2'!T58</f>
        <v>0.98795500000000003</v>
      </c>
      <c r="G58" s="123">
        <f>'F4.2'!AN58</f>
        <v>0.98795500000000003</v>
      </c>
      <c r="H58" s="124">
        <f t="shared" si="2"/>
        <v>0</v>
      </c>
      <c r="I58" s="123">
        <f>'F4.2'!U58</f>
        <v>0</v>
      </c>
      <c r="J58" s="123">
        <f>'F4.2'!AO58</f>
        <v>0</v>
      </c>
      <c r="K58" s="124"/>
      <c r="L58" s="124"/>
      <c r="M58" s="124">
        <f t="shared" si="3"/>
        <v>0</v>
      </c>
      <c r="N58" s="124">
        <f t="shared" si="4"/>
        <v>0</v>
      </c>
      <c r="O58" s="163">
        <f t="shared" si="5"/>
        <v>0</v>
      </c>
      <c r="P58" s="164">
        <f t="shared" si="6"/>
        <v>0</v>
      </c>
    </row>
    <row r="59" spans="1:16" ht="15.75" hidden="1" outlineLevel="1" x14ac:dyDescent="0.25">
      <c r="A59" s="31">
        <f>'F4.2'!A59</f>
        <v>13.4</v>
      </c>
      <c r="B59" s="106" t="str">
        <f>'F4.2'!B59</f>
        <v>Replacement of SOx/NOx analyzer at U-1 to  4</v>
      </c>
      <c r="C59" s="31" t="str">
        <f>'F4.2'!D59</f>
        <v>MERC/CAPEX/20162017/01552</v>
      </c>
      <c r="D59" s="65">
        <f>IF('F4.2'!F59=0,"-",'F4.2'!F59)</f>
        <v>42780</v>
      </c>
      <c r="E59" s="93">
        <f>'F4.2'!H59</f>
        <v>2.42</v>
      </c>
      <c r="F59" s="123">
        <f>'F4.2'!T59</f>
        <v>2.3034780000000001</v>
      </c>
      <c r="G59" s="123">
        <f>'F4.2'!AN59</f>
        <v>2.3034780000000001</v>
      </c>
      <c r="H59" s="124">
        <f t="shared" si="2"/>
        <v>0</v>
      </c>
      <c r="I59" s="123">
        <f>'F4.2'!U59</f>
        <v>0</v>
      </c>
      <c r="J59" s="123">
        <f>'F4.2'!AO59</f>
        <v>0</v>
      </c>
      <c r="K59" s="124"/>
      <c r="L59" s="124"/>
      <c r="M59" s="124">
        <f t="shared" si="3"/>
        <v>0</v>
      </c>
      <c r="N59" s="124">
        <f t="shared" si="4"/>
        <v>0</v>
      </c>
      <c r="O59" s="163">
        <f t="shared" si="5"/>
        <v>0</v>
      </c>
      <c r="P59" s="164">
        <f t="shared" si="6"/>
        <v>0</v>
      </c>
    </row>
    <row r="60" spans="1:16" ht="31.5" hidden="1" outlineLevel="1" x14ac:dyDescent="0.25">
      <c r="A60" s="31">
        <f>'F4.2'!A60</f>
        <v>13.5</v>
      </c>
      <c r="B60" s="106" t="str">
        <f>'F4.2'!B60</f>
        <v>Procurement of TGA,CHNS analyzer and Bomb calorimeter at U-5</v>
      </c>
      <c r="C60" s="31" t="str">
        <f>'F4.2'!D60</f>
        <v>MERC/CAPEX/20162017/01552</v>
      </c>
      <c r="D60" s="65">
        <f>IF('F4.2'!F60=0,"-",'F4.2'!F60)</f>
        <v>42780</v>
      </c>
      <c r="E60" s="93">
        <f>'F4.2'!H60</f>
        <v>1.71</v>
      </c>
      <c r="F60" s="123">
        <f>'F4.2'!T60</f>
        <v>0.2896977</v>
      </c>
      <c r="G60" s="123">
        <f>'F4.2'!AN60</f>
        <v>0.2896977</v>
      </c>
      <c r="H60" s="124">
        <f t="shared" si="2"/>
        <v>0</v>
      </c>
      <c r="I60" s="123">
        <f>'F4.2'!U60</f>
        <v>0</v>
      </c>
      <c r="J60" s="123">
        <f>'F4.2'!AO60</f>
        <v>0</v>
      </c>
      <c r="K60" s="124"/>
      <c r="L60" s="124"/>
      <c r="M60" s="124">
        <f t="shared" si="3"/>
        <v>0</v>
      </c>
      <c r="N60" s="124">
        <f t="shared" si="4"/>
        <v>0</v>
      </c>
      <c r="O60" s="163">
        <f t="shared" si="5"/>
        <v>0</v>
      </c>
      <c r="P60" s="164">
        <f t="shared" si="6"/>
        <v>0</v>
      </c>
    </row>
    <row r="61" spans="1:16" ht="15.75" hidden="1" outlineLevel="1" x14ac:dyDescent="0.25">
      <c r="A61" s="130">
        <f>'F4.2'!A61</f>
        <v>0</v>
      </c>
      <c r="B61" s="135" t="str">
        <f>'F4.2'!B61</f>
        <v>IDC</v>
      </c>
      <c r="C61" s="31" t="str">
        <f>'F4.2'!D61</f>
        <v>MERC/CAPEX/20162017/01552</v>
      </c>
      <c r="D61" s="65">
        <f>IF('F4.2'!F61=0,"-",'F4.2'!F61)</f>
        <v>42780</v>
      </c>
      <c r="E61" s="93">
        <f>'F4.2'!H61</f>
        <v>0.74</v>
      </c>
      <c r="F61" s="123">
        <f>'F4.2'!T61</f>
        <v>0</v>
      </c>
      <c r="G61" s="123">
        <f>'F4.2'!AN61</f>
        <v>0</v>
      </c>
      <c r="H61" s="124">
        <f t="shared" si="2"/>
        <v>0</v>
      </c>
      <c r="I61" s="123">
        <f>'F4.2'!U61</f>
        <v>0</v>
      </c>
      <c r="J61" s="123">
        <f>'F4.2'!AO61</f>
        <v>0</v>
      </c>
      <c r="K61" s="124"/>
      <c r="L61" s="124"/>
      <c r="M61" s="124">
        <f t="shared" si="3"/>
        <v>0</v>
      </c>
      <c r="N61" s="124">
        <f t="shared" si="4"/>
        <v>0</v>
      </c>
      <c r="O61" s="163">
        <f t="shared" si="5"/>
        <v>0</v>
      </c>
      <c r="P61" s="164">
        <f t="shared" si="6"/>
        <v>0</v>
      </c>
    </row>
    <row r="62" spans="1:16" ht="31.5" hidden="1" outlineLevel="1" x14ac:dyDescent="0.25">
      <c r="A62" s="27">
        <f>'F4.2'!A62</f>
        <v>16</v>
      </c>
      <c r="B62" s="28" t="str">
        <f>'F4.2'!B62</f>
        <v>Up gradation of HMI System at Unit No 3 &amp; 4 at Khaperkheda TPS</v>
      </c>
      <c r="C62" s="27" t="str">
        <f>'F4.2'!D62</f>
        <v>MERC/CAPEX/20172018/03946</v>
      </c>
      <c r="D62" s="90">
        <f>IF('F4.2'!F62=0,"-",'F4.2'!F62)</f>
        <v>42935</v>
      </c>
      <c r="E62" s="92">
        <f>'F4.2'!H62</f>
        <v>13.389999999999999</v>
      </c>
      <c r="F62" s="123">
        <f>'F4.2'!T62</f>
        <v>0</v>
      </c>
      <c r="G62" s="123">
        <f>'F4.2'!AN62</f>
        <v>0</v>
      </c>
      <c r="H62" s="123">
        <f t="shared" si="2"/>
        <v>0</v>
      </c>
      <c r="I62" s="123">
        <f>'F4.2'!U62</f>
        <v>0</v>
      </c>
      <c r="J62" s="123">
        <f>'F4.2'!AO62</f>
        <v>0</v>
      </c>
      <c r="K62" s="123"/>
      <c r="L62" s="123"/>
      <c r="M62" s="123">
        <f t="shared" si="3"/>
        <v>0</v>
      </c>
      <c r="N62" s="123">
        <f t="shared" si="4"/>
        <v>0</v>
      </c>
      <c r="O62" s="163">
        <f t="shared" si="5"/>
        <v>0</v>
      </c>
      <c r="P62" s="164">
        <f t="shared" si="6"/>
        <v>0</v>
      </c>
    </row>
    <row r="63" spans="1:16" ht="15.75" hidden="1" outlineLevel="1" x14ac:dyDescent="0.25">
      <c r="A63" s="31">
        <f>'F4.2'!A63</f>
        <v>16.100000000000001</v>
      </c>
      <c r="B63" s="106" t="str">
        <f>'F4.2'!B63</f>
        <v>HMI Up-gradation at U# 3 &amp; 4</v>
      </c>
      <c r="C63" s="31" t="str">
        <f>'F4.2'!D63</f>
        <v>MERC/CAPEX/20172018/03946</v>
      </c>
      <c r="D63" s="65">
        <f>IF('F4.2'!F63=0,"-",'F4.2'!F63)</f>
        <v>42935</v>
      </c>
      <c r="E63" s="93">
        <f>'F4.2'!H63</f>
        <v>12.78</v>
      </c>
      <c r="F63" s="123">
        <f>'F4.2'!T63</f>
        <v>12.5611</v>
      </c>
      <c r="G63" s="123">
        <f>'F4.2'!AN63</f>
        <v>6.2805499999999999</v>
      </c>
      <c r="H63" s="124">
        <f t="shared" si="2"/>
        <v>6.2805499999999999</v>
      </c>
      <c r="I63" s="123">
        <f>'F4.2'!U63</f>
        <v>0</v>
      </c>
      <c r="J63" s="123">
        <f>'F4.2'!AO63</f>
        <v>6.2805499999999999</v>
      </c>
      <c r="K63" s="124"/>
      <c r="L63" s="124"/>
      <c r="M63" s="124">
        <f t="shared" si="3"/>
        <v>6.2805499999999999</v>
      </c>
      <c r="N63" s="124">
        <f t="shared" si="4"/>
        <v>0</v>
      </c>
      <c r="O63" s="163">
        <f t="shared" si="5"/>
        <v>6.2805499999999999</v>
      </c>
      <c r="P63" s="164">
        <f t="shared" si="6"/>
        <v>0</v>
      </c>
    </row>
    <row r="64" spans="1:16" ht="15.75" hidden="1" outlineLevel="1" x14ac:dyDescent="0.25">
      <c r="A64" s="130">
        <f>'F4.2'!A64</f>
        <v>0</v>
      </c>
      <c r="B64" s="131" t="str">
        <f>'F4.2'!B64</f>
        <v>IDC</v>
      </c>
      <c r="C64" s="31" t="str">
        <f>'F4.2'!D64</f>
        <v>MERC/CAPEX/20172018/03946</v>
      </c>
      <c r="D64" s="65">
        <f>IF('F4.2'!F64=0,"-",'F4.2'!F64)</f>
        <v>42935</v>
      </c>
      <c r="E64" s="93">
        <f>'F4.2'!H64</f>
        <v>0.61</v>
      </c>
      <c r="F64" s="123">
        <f>'F4.2'!T64</f>
        <v>0</v>
      </c>
      <c r="G64" s="123">
        <f>'F4.2'!AN64</f>
        <v>0</v>
      </c>
      <c r="H64" s="124">
        <f t="shared" si="2"/>
        <v>0</v>
      </c>
      <c r="I64" s="123">
        <f>'F4.2'!U64</f>
        <v>0</v>
      </c>
      <c r="J64" s="123">
        <f>'F4.2'!AO64</f>
        <v>0</v>
      </c>
      <c r="K64" s="124"/>
      <c r="L64" s="124"/>
      <c r="M64" s="124">
        <f t="shared" si="3"/>
        <v>0</v>
      </c>
      <c r="N64" s="124">
        <f t="shared" si="4"/>
        <v>0</v>
      </c>
      <c r="O64" s="163">
        <f t="shared" si="5"/>
        <v>0</v>
      </c>
      <c r="P64" s="164">
        <f t="shared" si="6"/>
        <v>0</v>
      </c>
    </row>
    <row r="65" spans="1:16" ht="47.25" hidden="1" outlineLevel="1" x14ac:dyDescent="0.25">
      <c r="A65" s="27">
        <f>'F4.2'!A65</f>
        <v>21</v>
      </c>
      <c r="B65" s="28" t="str">
        <f>'F4.2'!B65</f>
        <v>Procurement of APH Basket for unit # 1 to 5 and Up-gradation of HT Motor Protection Relay in Unit # 1 to 4 at Khaperkheda TPS</v>
      </c>
      <c r="C65" s="27" t="str">
        <f>'F4.2'!D65</f>
        <v>MERC/CAPEX/2018-2019/105</v>
      </c>
      <c r="D65" s="90">
        <f>IF('F4.2'!F65=0,"-",'F4.2'!F65)</f>
        <v>43560</v>
      </c>
      <c r="E65" s="92">
        <f>'F4.2'!H65</f>
        <v>9.77</v>
      </c>
      <c r="F65" s="123">
        <f>'F4.2'!T65</f>
        <v>0</v>
      </c>
      <c r="G65" s="123">
        <f>'F4.2'!AN65</f>
        <v>0</v>
      </c>
      <c r="H65" s="123">
        <f t="shared" si="2"/>
        <v>0</v>
      </c>
      <c r="I65" s="123">
        <f>'F4.2'!U65</f>
        <v>0</v>
      </c>
      <c r="J65" s="123">
        <f>'F4.2'!AO65</f>
        <v>0</v>
      </c>
      <c r="K65" s="123"/>
      <c r="L65" s="123"/>
      <c r="M65" s="123">
        <f t="shared" si="3"/>
        <v>0</v>
      </c>
      <c r="N65" s="123">
        <f t="shared" si="4"/>
        <v>0</v>
      </c>
      <c r="O65" s="163">
        <f t="shared" si="5"/>
        <v>0</v>
      </c>
      <c r="P65" s="164">
        <f t="shared" si="6"/>
        <v>0</v>
      </c>
    </row>
    <row r="66" spans="1:16" ht="78.75" hidden="1" outlineLevel="1" x14ac:dyDescent="0.25">
      <c r="A66" s="31">
        <f>'F4.2'!A66</f>
        <v>21.1</v>
      </c>
      <c r="B66" s="106" t="str">
        <f>'F4.2'!B66</f>
        <v>Procurement of assembly of baskets for air preheater of type bisector APH 27 VI: 1850, 12 sector in unit no. 1 &amp; 2 and bisector APH 27 VI: 2000; 24 sector in unit no. 3 &amp; 4 (210MW x 4) at TPS, Khaperkheda</v>
      </c>
      <c r="C66" s="31" t="str">
        <f>'F4.2'!D66</f>
        <v>MERC/CAPEX/2018-2019/105</v>
      </c>
      <c r="D66" s="65">
        <f>IF('F4.2'!F66=0,"-",'F4.2'!F66)</f>
        <v>43560</v>
      </c>
      <c r="E66" s="93">
        <f>'F4.2'!H66</f>
        <v>5.71</v>
      </c>
      <c r="F66" s="123">
        <f>'F4.2'!T66</f>
        <v>5.1126367999999998</v>
      </c>
      <c r="G66" s="123">
        <f>'F4.2'!AN66</f>
        <v>3.3471549920000001</v>
      </c>
      <c r="H66" s="124">
        <f t="shared" si="2"/>
        <v>1.7654818079999997</v>
      </c>
      <c r="I66" s="123">
        <f>'F4.2'!U66</f>
        <v>2.9843486239999999</v>
      </c>
      <c r="J66" s="123">
        <f>'F4.2'!AO66</f>
        <v>2.1347288</v>
      </c>
      <c r="K66" s="124"/>
      <c r="L66" s="124"/>
      <c r="M66" s="124">
        <f t="shared" si="3"/>
        <v>2.1347288</v>
      </c>
      <c r="N66" s="124">
        <f t="shared" si="4"/>
        <v>2.6151016319999996</v>
      </c>
      <c r="O66" s="163">
        <f t="shared" si="5"/>
        <v>2.1347288</v>
      </c>
      <c r="P66" s="164">
        <f t="shared" si="6"/>
        <v>0</v>
      </c>
    </row>
    <row r="67" spans="1:16" ht="31.5" hidden="1" outlineLevel="1" x14ac:dyDescent="0.25">
      <c r="A67" s="31">
        <f>'F4.2'!A67</f>
        <v>21.3</v>
      </c>
      <c r="B67" s="106" t="str">
        <f>'F4.2'!B67</f>
        <v>Up-gradation of H.T. Motor protection relays in Unit 1 to 4 (210MW), Khaperkheda TPS</v>
      </c>
      <c r="C67" s="31" t="str">
        <f>'F4.2'!D67</f>
        <v>MERC/CAPEX/2018-2019/105</v>
      </c>
      <c r="D67" s="65">
        <f>IF('F4.2'!F67=0,"-",'F4.2'!F67)</f>
        <v>43560</v>
      </c>
      <c r="E67" s="93">
        <f>'F4.2'!H67</f>
        <v>3.96</v>
      </c>
      <c r="F67" s="123">
        <f>'F4.2'!T67</f>
        <v>2.9881139999999999</v>
      </c>
      <c r="G67" s="123">
        <f>'F4.2'!AN67</f>
        <v>2.9881139999999999</v>
      </c>
      <c r="H67" s="124">
        <f t="shared" si="2"/>
        <v>0</v>
      </c>
      <c r="I67" s="123">
        <f>'F4.2'!U67</f>
        <v>0.125552</v>
      </c>
      <c r="J67" s="123">
        <f>'F4.2'!AO67</f>
        <v>0.125552</v>
      </c>
      <c r="K67" s="124"/>
      <c r="L67" s="124"/>
      <c r="M67" s="124">
        <f t="shared" si="3"/>
        <v>0.125552</v>
      </c>
      <c r="N67" s="124">
        <f t="shared" si="4"/>
        <v>0</v>
      </c>
      <c r="O67" s="163">
        <f t="shared" si="5"/>
        <v>0.125552</v>
      </c>
      <c r="P67" s="164">
        <f t="shared" si="6"/>
        <v>0</v>
      </c>
    </row>
    <row r="68" spans="1:16" ht="15.75" hidden="1" outlineLevel="1" x14ac:dyDescent="0.25">
      <c r="A68" s="130">
        <f>'F4.2'!A68</f>
        <v>0</v>
      </c>
      <c r="B68" s="135" t="str">
        <f>'F4.2'!B68</f>
        <v>IDC</v>
      </c>
      <c r="C68" s="31" t="str">
        <f>'F4.2'!D68</f>
        <v>MERC/CAPEX/2018-2019/105</v>
      </c>
      <c r="D68" s="65">
        <f>IF('F4.2'!F68=0,"-",'F4.2'!F68)</f>
        <v>43560</v>
      </c>
      <c r="E68" s="93">
        <f>'F4.2'!H68</f>
        <v>0.1</v>
      </c>
      <c r="F68" s="123">
        <f>'F4.2'!T68</f>
        <v>0</v>
      </c>
      <c r="G68" s="123">
        <f>'F4.2'!AN68</f>
        <v>0</v>
      </c>
      <c r="H68" s="124">
        <f t="shared" si="2"/>
        <v>0</v>
      </c>
      <c r="I68" s="123">
        <f>'F4.2'!U68</f>
        <v>0</v>
      </c>
      <c r="J68" s="123">
        <f>'F4.2'!AO68</f>
        <v>0</v>
      </c>
      <c r="K68" s="124"/>
      <c r="L68" s="124"/>
      <c r="M68" s="124">
        <f t="shared" si="3"/>
        <v>0</v>
      </c>
      <c r="N68" s="124">
        <f t="shared" si="4"/>
        <v>0</v>
      </c>
      <c r="O68" s="163">
        <f t="shared" si="5"/>
        <v>0</v>
      </c>
      <c r="P68" s="164">
        <f t="shared" si="6"/>
        <v>0</v>
      </c>
    </row>
    <row r="69" spans="1:16" ht="31.5" hidden="1" outlineLevel="1" x14ac:dyDescent="0.25">
      <c r="A69" s="27">
        <f>'F4.2'!A69</f>
        <v>22</v>
      </c>
      <c r="B69" s="28" t="str">
        <f>'F4.2'!B69</f>
        <v>Procurement of LPT rotor suitable for Unit # 3 &amp; 4 of 210 MW at Khaperkheda TPS</v>
      </c>
      <c r="C69" s="27" t="str">
        <f>'F4.2'!D69</f>
        <v>MERC/CAPEX/2018-2019/132</v>
      </c>
      <c r="D69" s="90">
        <f>IF('F4.2'!F69=0,"-",'F4.2'!F69)</f>
        <v>43594</v>
      </c>
      <c r="E69" s="92">
        <f>'F4.2'!H69</f>
        <v>27.190999999999995</v>
      </c>
      <c r="F69" s="123">
        <f>'F4.2'!T69</f>
        <v>0</v>
      </c>
      <c r="G69" s="123">
        <f>'F4.2'!AN69</f>
        <v>0</v>
      </c>
      <c r="H69" s="123">
        <f t="shared" si="2"/>
        <v>0</v>
      </c>
      <c r="I69" s="123">
        <f>'F4.2'!U69</f>
        <v>0</v>
      </c>
      <c r="J69" s="123">
        <f>'F4.2'!AO69</f>
        <v>0</v>
      </c>
      <c r="K69" s="123"/>
      <c r="L69" s="123"/>
      <c r="M69" s="123">
        <f t="shared" si="3"/>
        <v>0</v>
      </c>
      <c r="N69" s="123">
        <f t="shared" si="4"/>
        <v>0</v>
      </c>
      <c r="O69" s="163">
        <f t="shared" si="5"/>
        <v>0</v>
      </c>
      <c r="P69" s="164">
        <f t="shared" si="6"/>
        <v>0</v>
      </c>
    </row>
    <row r="70" spans="1:16" ht="31.5" hidden="1" outlineLevel="1" x14ac:dyDescent="0.25">
      <c r="A70" s="31">
        <f>'F4.2'!A70</f>
        <v>22.1</v>
      </c>
      <c r="B70" s="106" t="str">
        <f>'F4.2'!B70</f>
        <v>Procurement of LPT rotor suitable for Unit # 3 &amp; 4 of 210 MW at Khaperkheda TPS</v>
      </c>
      <c r="C70" s="31" t="str">
        <f>'F4.2'!D70</f>
        <v>MERC/CAPEX/2018-2019/132</v>
      </c>
      <c r="D70" s="65">
        <f>IF('F4.2'!F70=0,"-",'F4.2'!F70)</f>
        <v>43594</v>
      </c>
      <c r="E70" s="93">
        <f>'F4.2'!H70</f>
        <v>26.490999999999996</v>
      </c>
      <c r="F70" s="123">
        <f>'F4.2'!T70</f>
        <v>0</v>
      </c>
      <c r="G70" s="123">
        <f>'F4.2'!AN70</f>
        <v>0</v>
      </c>
      <c r="H70" s="124">
        <f t="shared" si="2"/>
        <v>0</v>
      </c>
      <c r="I70" s="123">
        <f>'F4.2'!U70</f>
        <v>10.7515</v>
      </c>
      <c r="J70" s="123">
        <f>'F4.2'!AO70</f>
        <v>0</v>
      </c>
      <c r="K70" s="124"/>
      <c r="L70" s="124"/>
      <c r="M70" s="124">
        <f t="shared" si="3"/>
        <v>0</v>
      </c>
      <c r="N70" s="124">
        <f t="shared" si="4"/>
        <v>10.7515</v>
      </c>
      <c r="O70" s="163">
        <f t="shared" si="5"/>
        <v>0</v>
      </c>
      <c r="P70" s="164">
        <f t="shared" si="6"/>
        <v>0</v>
      </c>
    </row>
    <row r="71" spans="1:16" ht="15.75" hidden="1" outlineLevel="1" x14ac:dyDescent="0.25">
      <c r="A71" s="130">
        <f>'F4.2'!A71</f>
        <v>0</v>
      </c>
      <c r="B71" s="135" t="str">
        <f>'F4.2'!B71</f>
        <v>IDC</v>
      </c>
      <c r="C71" s="31" t="str">
        <f>'F4.2'!D71</f>
        <v>MERC/CAPEX/2018-2019/132</v>
      </c>
      <c r="D71" s="65">
        <f>IF('F4.2'!F71=0,"-",'F4.2'!F71)</f>
        <v>43594</v>
      </c>
      <c r="E71" s="93">
        <f>'F4.2'!H71</f>
        <v>0.7</v>
      </c>
      <c r="F71" s="123">
        <f>'F4.2'!T71</f>
        <v>0</v>
      </c>
      <c r="G71" s="123">
        <f>'F4.2'!AN71</f>
        <v>0</v>
      </c>
      <c r="H71" s="124">
        <f t="shared" si="2"/>
        <v>0</v>
      </c>
      <c r="I71" s="123">
        <f>'F4.2'!U71</f>
        <v>0</v>
      </c>
      <c r="J71" s="123">
        <f>'F4.2'!AO71</f>
        <v>0</v>
      </c>
      <c r="K71" s="124"/>
      <c r="L71" s="124"/>
      <c r="M71" s="124">
        <f t="shared" si="3"/>
        <v>0</v>
      </c>
      <c r="N71" s="124">
        <f t="shared" si="4"/>
        <v>0</v>
      </c>
      <c r="O71" s="163">
        <f t="shared" si="5"/>
        <v>0</v>
      </c>
      <c r="P71" s="164">
        <f t="shared" si="6"/>
        <v>0</v>
      </c>
    </row>
    <row r="72" spans="1:16" ht="78.75" hidden="1" outlineLevel="1" x14ac:dyDescent="0.25">
      <c r="A72" s="27">
        <f>'F4.2'!A72</f>
        <v>23</v>
      </c>
      <c r="B72" s="28" t="str">
        <f>'F4.2'!B72</f>
        <v>Supply, Erection &amp; commissioning of HT Vacuum circuit Breakers &amp; SF6 contactors at AHP (U#1-4) &amp; CHP (U#1 to 5) and 160 KW VFD Panel with Motor for fire-fighting pumps at U#1 to 4 at Khaperkheda TPS</v>
      </c>
      <c r="C72" s="27" t="str">
        <f>'F4.2'!D72</f>
        <v>MERC/CAPEX/2019-2020/799</v>
      </c>
      <c r="D72" s="90">
        <f>IF('F4.2'!F72=0,"-",'F4.2'!F72)</f>
        <v>43735</v>
      </c>
      <c r="E72" s="92">
        <f>'F4.2'!H72</f>
        <v>10.9</v>
      </c>
      <c r="F72" s="123">
        <f>'F4.2'!T72</f>
        <v>0</v>
      </c>
      <c r="G72" s="123">
        <f>'F4.2'!AN72</f>
        <v>0</v>
      </c>
      <c r="H72" s="123">
        <f t="shared" si="2"/>
        <v>0</v>
      </c>
      <c r="I72" s="123">
        <f>'F4.2'!U72</f>
        <v>0</v>
      </c>
      <c r="J72" s="123">
        <f>'F4.2'!AO72</f>
        <v>0</v>
      </c>
      <c r="K72" s="123"/>
      <c r="L72" s="123"/>
      <c r="M72" s="123">
        <f t="shared" si="3"/>
        <v>0</v>
      </c>
      <c r="N72" s="123">
        <f t="shared" si="4"/>
        <v>0</v>
      </c>
      <c r="O72" s="163">
        <f t="shared" si="5"/>
        <v>0</v>
      </c>
      <c r="P72" s="164">
        <f t="shared" si="6"/>
        <v>0</v>
      </c>
    </row>
    <row r="73" spans="1:16" ht="63" hidden="1" outlineLevel="1" x14ac:dyDescent="0.25">
      <c r="A73" s="31">
        <f>'F4.2'!A73</f>
        <v>23.1</v>
      </c>
      <c r="B73" s="106" t="str">
        <f>'F4.2'!B73</f>
        <v>Supply, erection &amp; commissioning of HT Vacuum Circuit Breakers &amp; SF6 contactors at AHP (Unit#1 to 4, 210MW), Khaperkheda T.P.S.</v>
      </c>
      <c r="C73" s="31" t="str">
        <f>'F4.2'!D73</f>
        <v>MERC/CAPEX/2019-2020/799</v>
      </c>
      <c r="D73" s="65">
        <f>IF('F4.2'!F73=0,"-",'F4.2'!F73)</f>
        <v>43735</v>
      </c>
      <c r="E73" s="93">
        <f>'F4.2'!H73</f>
        <v>4.17</v>
      </c>
      <c r="F73" s="123">
        <f>'F4.2'!T73</f>
        <v>3.11992</v>
      </c>
      <c r="G73" s="123">
        <f>'F4.2'!AN73</f>
        <v>0</v>
      </c>
      <c r="H73" s="124">
        <f t="shared" si="2"/>
        <v>3.11992</v>
      </c>
      <c r="I73" s="123">
        <f>'F4.2'!U73</f>
        <v>0.36440500000000053</v>
      </c>
      <c r="J73" s="123">
        <f>'F4.2'!AO73</f>
        <v>4.8882890000000003</v>
      </c>
      <c r="K73" s="124"/>
      <c r="L73" s="124"/>
      <c r="M73" s="124">
        <f t="shared" si="3"/>
        <v>4.8882890000000003</v>
      </c>
      <c r="N73" s="124">
        <f t="shared" si="4"/>
        <v>-1.4039639999999998</v>
      </c>
      <c r="O73" s="163">
        <f t="shared" si="5"/>
        <v>4.17</v>
      </c>
      <c r="P73" s="164">
        <f t="shared" si="6"/>
        <v>0.7182890000000004</v>
      </c>
    </row>
    <row r="74" spans="1:16" ht="63" hidden="1" outlineLevel="1" x14ac:dyDescent="0.25">
      <c r="A74" s="31">
        <f>'F4.2'!A74</f>
        <v>23.2</v>
      </c>
      <c r="B74" s="106" t="str">
        <f>'F4.2'!B74</f>
        <v>Supply, erection &amp; commissioning of HT Vacuum Circuit Breakers &amp; SF6 contactors at CHP (Unit#1 to 4, 210MW) and CHP (Unit#5, 500MW) Khaperkheda T.P.S.</v>
      </c>
      <c r="C74" s="31" t="str">
        <f>'F4.2'!D74</f>
        <v>MERC/CAPEX/2019-2020/799</v>
      </c>
      <c r="D74" s="65">
        <f>IF('F4.2'!F74=0,"-",'F4.2'!F74)</f>
        <v>43735</v>
      </c>
      <c r="E74" s="93">
        <f>'F4.2'!H74</f>
        <v>3.8100000000000005</v>
      </c>
      <c r="F74" s="123">
        <f>'F4.2'!T74</f>
        <v>1.2977639999999999</v>
      </c>
      <c r="G74" s="123">
        <f>'F4.2'!AN74</f>
        <v>0</v>
      </c>
      <c r="H74" s="124">
        <f t="shared" si="2"/>
        <v>1.2977639999999999</v>
      </c>
      <c r="I74" s="123">
        <f>'F4.2'!U74</f>
        <v>2.5243739999999999</v>
      </c>
      <c r="J74" s="123">
        <f>'F4.2'!AO74</f>
        <v>0</v>
      </c>
      <c r="K74" s="124"/>
      <c r="L74" s="124"/>
      <c r="M74" s="124">
        <f t="shared" si="3"/>
        <v>0</v>
      </c>
      <c r="N74" s="124">
        <f t="shared" si="4"/>
        <v>3.8221379999999998</v>
      </c>
      <c r="O74" s="163">
        <f t="shared" si="5"/>
        <v>0</v>
      </c>
      <c r="P74" s="164">
        <f t="shared" si="6"/>
        <v>0</v>
      </c>
    </row>
    <row r="75" spans="1:16" ht="47.25" hidden="1" outlineLevel="1" x14ac:dyDescent="0.25">
      <c r="A75" s="31">
        <f>'F4.2'!A75</f>
        <v>23.3</v>
      </c>
      <c r="B75" s="106" t="str">
        <f>'F4.2'!B75</f>
        <v>Supply, Erection &amp; commissioning of 150 KW VFD Panel with motor for fire-fighting pumps at 210 MW Khaperkheda TPS.</v>
      </c>
      <c r="C75" s="31" t="str">
        <f>'F4.2'!D75</f>
        <v>MERC/CAPEX/2019-2020/799</v>
      </c>
      <c r="D75" s="65">
        <f>IF('F4.2'!F75=0,"-",'F4.2'!F75)</f>
        <v>43735</v>
      </c>
      <c r="E75" s="93">
        <f>'F4.2'!H75</f>
        <v>2.34</v>
      </c>
      <c r="F75" s="123">
        <f>'F4.2'!T75</f>
        <v>0</v>
      </c>
      <c r="G75" s="123">
        <f>'F4.2'!AN75</f>
        <v>0</v>
      </c>
      <c r="H75" s="124">
        <f t="shared" ref="H75:H119" si="7">F75-G75</f>
        <v>0</v>
      </c>
      <c r="I75" s="123">
        <f>'F4.2'!U75</f>
        <v>1.9967999999999999</v>
      </c>
      <c r="J75" s="123">
        <f>'F4.2'!AO75</f>
        <v>0</v>
      </c>
      <c r="K75" s="124"/>
      <c r="L75" s="124"/>
      <c r="M75" s="124">
        <f t="shared" ref="M75:M119" si="8">SUM(J75:L75)</f>
        <v>0</v>
      </c>
      <c r="N75" s="124">
        <f t="shared" ref="N75:N119" si="9">H75+I75-M75</f>
        <v>1.9967999999999999</v>
      </c>
      <c r="O75" s="163">
        <f t="shared" ref="O75:O126" si="10">MAX(0,IF(M75=0,0,IF(G75+M75&lt;E75,M75,E75-G75)))</f>
        <v>0</v>
      </c>
      <c r="P75" s="164">
        <f t="shared" ref="P75:P126" si="11">M75-O75</f>
        <v>0</v>
      </c>
    </row>
    <row r="76" spans="1:16" ht="15.75" hidden="1" outlineLevel="1" x14ac:dyDescent="0.25">
      <c r="A76" s="130">
        <f>'F4.2'!A76</f>
        <v>0</v>
      </c>
      <c r="B76" s="135" t="str">
        <f>'F4.2'!B76</f>
        <v>IDC</v>
      </c>
      <c r="C76" s="31" t="str">
        <f>'F4.2'!D76</f>
        <v>MERC/CAPEX/2019-2020/799</v>
      </c>
      <c r="D76" s="65">
        <f>IF('F4.2'!F76=0,"-",'F4.2'!F76)</f>
        <v>43735</v>
      </c>
      <c r="E76" s="93">
        <f>'F4.2'!H76</f>
        <v>0.57999999999999996</v>
      </c>
      <c r="F76" s="123">
        <f>'F4.2'!T76</f>
        <v>0</v>
      </c>
      <c r="G76" s="123">
        <f>'F4.2'!AN76</f>
        <v>0</v>
      </c>
      <c r="H76" s="124">
        <f t="shared" si="7"/>
        <v>0</v>
      </c>
      <c r="I76" s="123">
        <f>'F4.2'!U76</f>
        <v>0</v>
      </c>
      <c r="J76" s="123">
        <f>'F4.2'!AO76</f>
        <v>0</v>
      </c>
      <c r="K76" s="124"/>
      <c r="L76" s="124"/>
      <c r="M76" s="124">
        <f t="shared" si="8"/>
        <v>0</v>
      </c>
      <c r="N76" s="124">
        <f t="shared" si="9"/>
        <v>0</v>
      </c>
      <c r="O76" s="163">
        <f t="shared" si="10"/>
        <v>0</v>
      </c>
      <c r="P76" s="164">
        <f t="shared" si="11"/>
        <v>0</v>
      </c>
    </row>
    <row r="77" spans="1:16" ht="31.5" hidden="1" outlineLevel="1" x14ac:dyDescent="0.25">
      <c r="A77" s="27">
        <f>'F4.2'!A77</f>
        <v>24</v>
      </c>
      <c r="B77" s="28" t="str">
        <f>'F4.2'!B77</f>
        <v>Augmentation of Waregaon Ash Water Recovery System at TPS Khaperkheda</v>
      </c>
      <c r="C77" s="27" t="str">
        <f>'F4.2'!D77</f>
        <v>MERC/CAPEX/2019-20/732</v>
      </c>
      <c r="D77" s="90">
        <f>IF('F4.2'!F77=0,"-",'F4.2'!F77)</f>
        <v>43724</v>
      </c>
      <c r="E77" s="92">
        <f>'F4.2'!H77</f>
        <v>17.198399999999999</v>
      </c>
      <c r="F77" s="123">
        <f>'F4.2'!T77</f>
        <v>0</v>
      </c>
      <c r="G77" s="123">
        <f>'F4.2'!AN77</f>
        <v>0</v>
      </c>
      <c r="H77" s="123">
        <f t="shared" si="7"/>
        <v>0</v>
      </c>
      <c r="I77" s="123">
        <f>'F4.2'!U77</f>
        <v>0</v>
      </c>
      <c r="J77" s="123">
        <f>'F4.2'!AO77</f>
        <v>0</v>
      </c>
      <c r="K77" s="123"/>
      <c r="L77" s="123"/>
      <c r="M77" s="123">
        <f t="shared" si="8"/>
        <v>0</v>
      </c>
      <c r="N77" s="123">
        <f t="shared" si="9"/>
        <v>0</v>
      </c>
      <c r="O77" s="163">
        <f t="shared" si="10"/>
        <v>0</v>
      </c>
      <c r="P77" s="164">
        <f t="shared" si="11"/>
        <v>0</v>
      </c>
    </row>
    <row r="78" spans="1:16" ht="31.5" hidden="1" outlineLevel="1" x14ac:dyDescent="0.25">
      <c r="A78" s="31">
        <f>'F4.2'!A78</f>
        <v>24.1</v>
      </c>
      <c r="B78" s="106" t="str">
        <f>'F4.2'!B78</f>
        <v>Augmentation of Waregaon Ash Water Recovery System at TPS Khaperkheda</v>
      </c>
      <c r="C78" s="31" t="str">
        <f>'F4.2'!D78</f>
        <v>MERC/CAPEX/2019-20/732</v>
      </c>
      <c r="D78" s="65">
        <f>IF('F4.2'!F78=0,"-",'F4.2'!F78)</f>
        <v>43724</v>
      </c>
      <c r="E78" s="93">
        <f>'F4.2'!H78</f>
        <v>15.788399999999999</v>
      </c>
      <c r="F78" s="123">
        <f>'F4.2'!T78</f>
        <v>8.0442466440000011</v>
      </c>
      <c r="G78" s="123">
        <f>'F4.2'!AN78</f>
        <v>0</v>
      </c>
      <c r="H78" s="124">
        <f t="shared" ref="H78:H79" si="12">F78-G78</f>
        <v>8.0442466440000011</v>
      </c>
      <c r="I78" s="123">
        <f>'F4.2'!U78</f>
        <v>5.887225087</v>
      </c>
      <c r="J78" s="123">
        <f>'F4.2'!AO78</f>
        <v>13.931471731000002</v>
      </c>
      <c r="K78" s="124"/>
      <c r="L78" s="124"/>
      <c r="M78" s="124">
        <f t="shared" ref="M78:M79" si="13">SUM(J78:L78)</f>
        <v>13.931471731000002</v>
      </c>
      <c r="N78" s="124">
        <f t="shared" ref="N78:N79" si="14">H78+I78-M78</f>
        <v>0</v>
      </c>
      <c r="O78" s="163">
        <f t="shared" si="10"/>
        <v>13.931471731000002</v>
      </c>
      <c r="P78" s="164">
        <f t="shared" si="11"/>
        <v>0</v>
      </c>
    </row>
    <row r="79" spans="1:16" ht="15.75" hidden="1" outlineLevel="1" x14ac:dyDescent="0.25">
      <c r="A79" s="130">
        <f>'F4.2'!A79</f>
        <v>0</v>
      </c>
      <c r="B79" s="135" t="str">
        <f>'F4.2'!B79</f>
        <v>IDC</v>
      </c>
      <c r="C79" s="31" t="str">
        <f>'F4.2'!D79</f>
        <v>MERC/CAPEX/2019-20/732</v>
      </c>
      <c r="D79" s="65">
        <f>IF('F4.2'!F79=0,"-",'F4.2'!F79)</f>
        <v>43724</v>
      </c>
      <c r="E79" s="93">
        <f>'F4.2'!H79</f>
        <v>1.41</v>
      </c>
      <c r="F79" s="123">
        <f>'F4.2'!T79</f>
        <v>0</v>
      </c>
      <c r="G79" s="123">
        <f>'F4.2'!AN79</f>
        <v>0</v>
      </c>
      <c r="H79" s="124">
        <f t="shared" si="12"/>
        <v>0</v>
      </c>
      <c r="I79" s="123">
        <f>'F4.2'!U79</f>
        <v>0.58812410000000004</v>
      </c>
      <c r="J79" s="123">
        <f>'F4.2'!AO79</f>
        <v>0.58812410000000004</v>
      </c>
      <c r="K79" s="124"/>
      <c r="L79" s="124"/>
      <c r="M79" s="124">
        <f t="shared" si="13"/>
        <v>0.58812410000000004</v>
      </c>
      <c r="N79" s="124">
        <f t="shared" si="14"/>
        <v>0</v>
      </c>
      <c r="O79" s="163">
        <f t="shared" si="10"/>
        <v>0.58812410000000004</v>
      </c>
      <c r="P79" s="164">
        <f t="shared" si="11"/>
        <v>0</v>
      </c>
    </row>
    <row r="80" spans="1:16" ht="94.5" hidden="1" outlineLevel="1" x14ac:dyDescent="0.25">
      <c r="A80" s="27">
        <f>'F4.2'!A80</f>
        <v>25</v>
      </c>
      <c r="B80" s="28" t="str">
        <f>'F4.2'!B80</f>
        <v>Procurement of VFD with HMI &amp; Controller &amp; Replacing with existing Eddy-current drives of Coal feeders at U# 3 &amp; 4 and Procurement of Various Critical Components of GEHO Pump (Model-TZPM 800) for AHP-1 at Khaperkheda TPS</v>
      </c>
      <c r="C80" s="27" t="str">
        <f>'F4.2'!D80</f>
        <v>MERC/CAPEX/2019-2020/734</v>
      </c>
      <c r="D80" s="90">
        <f>IF('F4.2'!F80=0,"-",'F4.2'!F80)</f>
        <v>43724</v>
      </c>
      <c r="E80" s="92">
        <f>'F4.2'!H80</f>
        <v>10.653543613</v>
      </c>
      <c r="F80" s="123">
        <f>'F4.2'!T80</f>
        <v>0</v>
      </c>
      <c r="G80" s="123">
        <f>'F4.2'!AN80</f>
        <v>0</v>
      </c>
      <c r="H80" s="123">
        <f t="shared" si="7"/>
        <v>0</v>
      </c>
      <c r="I80" s="123">
        <f>'F4.2'!U80</f>
        <v>0</v>
      </c>
      <c r="J80" s="123">
        <f>'F4.2'!AO80</f>
        <v>0</v>
      </c>
      <c r="K80" s="123"/>
      <c r="L80" s="123"/>
      <c r="M80" s="123">
        <f t="shared" si="8"/>
        <v>0</v>
      </c>
      <c r="N80" s="123">
        <f t="shared" si="9"/>
        <v>0</v>
      </c>
      <c r="O80" s="163">
        <f t="shared" si="10"/>
        <v>0</v>
      </c>
      <c r="P80" s="164">
        <f t="shared" si="11"/>
        <v>0</v>
      </c>
    </row>
    <row r="81" spans="1:16" ht="78.75" hidden="1" outlineLevel="1" x14ac:dyDescent="0.25">
      <c r="A81" s="31">
        <f>'F4.2'!A81</f>
        <v>25.1</v>
      </c>
      <c r="B81" s="106" t="str">
        <f>'F4.2'!B81</f>
        <v>Up-gradation of Existing BHEL make 36” Gravimetric Coal Feeders control panel with HMI and croprocessor based Controller with VFD, Motor &amp; Weigh Module at Unit 3 &amp; 4, (210MW)</v>
      </c>
      <c r="C81" s="31" t="str">
        <f>'F4.2'!D81</f>
        <v>MERC/CAPEX/2019-2020/734</v>
      </c>
      <c r="D81" s="65">
        <f>IF('F4.2'!F81=0,"-",'F4.2'!F81)</f>
        <v>43724</v>
      </c>
      <c r="E81" s="93">
        <f>'F4.2'!H81</f>
        <v>7.4655436129999995</v>
      </c>
      <c r="F81" s="123">
        <f>'F4.2'!T81</f>
        <v>0</v>
      </c>
      <c r="G81" s="123">
        <f>'F4.2'!AN81</f>
        <v>0</v>
      </c>
      <c r="H81" s="124">
        <f t="shared" si="7"/>
        <v>0</v>
      </c>
      <c r="I81" s="123">
        <f>'F4.2'!U81</f>
        <v>0</v>
      </c>
      <c r="J81" s="123">
        <f>'F4.2'!AO81</f>
        <v>0</v>
      </c>
      <c r="K81" s="124"/>
      <c r="L81" s="124"/>
      <c r="M81" s="124">
        <f t="shared" si="8"/>
        <v>0</v>
      </c>
      <c r="N81" s="124">
        <f t="shared" si="9"/>
        <v>0</v>
      </c>
      <c r="O81" s="163">
        <f t="shared" si="10"/>
        <v>0</v>
      </c>
      <c r="P81" s="164">
        <f t="shared" si="11"/>
        <v>0</v>
      </c>
    </row>
    <row r="82" spans="1:16" ht="47.25" hidden="1" outlineLevel="1" x14ac:dyDescent="0.25">
      <c r="A82" s="31">
        <f>'F4.2'!A82</f>
        <v>25.2</v>
      </c>
      <c r="B82" s="106" t="str">
        <f>'F4.2'!B82</f>
        <v>Procurement of various Critical Components of GEHO Pump (Model-TZPM 800) for AHP-1 (210MW)</v>
      </c>
      <c r="C82" s="31" t="str">
        <f>'F4.2'!D82</f>
        <v>MERC/CAPEX/2019-2020/734</v>
      </c>
      <c r="D82" s="65">
        <f>IF('F4.2'!F82=0,"-",'F4.2'!F82)</f>
        <v>43724</v>
      </c>
      <c r="E82" s="93">
        <f>'F4.2'!H82</f>
        <v>2.698</v>
      </c>
      <c r="F82" s="123">
        <f>'F4.2'!T82</f>
        <v>2.6465840039999997</v>
      </c>
      <c r="G82" s="123">
        <f>'F4.2'!AN82</f>
        <v>2.6465840039999997</v>
      </c>
      <c r="H82" s="124">
        <f t="shared" si="7"/>
        <v>0</v>
      </c>
      <c r="I82" s="123">
        <f>'F4.2'!U82</f>
        <v>0</v>
      </c>
      <c r="J82" s="123">
        <f>'F4.2'!AO82</f>
        <v>0</v>
      </c>
      <c r="K82" s="124"/>
      <c r="L82" s="124"/>
      <c r="M82" s="124">
        <f t="shared" si="8"/>
        <v>0</v>
      </c>
      <c r="N82" s="124">
        <f t="shared" si="9"/>
        <v>0</v>
      </c>
      <c r="O82" s="163">
        <f t="shared" si="10"/>
        <v>0</v>
      </c>
      <c r="P82" s="164">
        <f t="shared" si="11"/>
        <v>0</v>
      </c>
    </row>
    <row r="83" spans="1:16" ht="15.75" hidden="1" outlineLevel="1" x14ac:dyDescent="0.25">
      <c r="A83" s="130">
        <f>'F4.2'!A83</f>
        <v>0</v>
      </c>
      <c r="B83" s="135" t="str">
        <f>'F4.2'!B83</f>
        <v>IDC</v>
      </c>
      <c r="C83" s="31" t="str">
        <f>'F4.2'!D83</f>
        <v>MERC/CAPEX/2019-2020/734</v>
      </c>
      <c r="D83" s="65">
        <f>IF('F4.2'!F83=0,"-",'F4.2'!F83)</f>
        <v>43724</v>
      </c>
      <c r="E83" s="93">
        <f>'F4.2'!H83</f>
        <v>0.49</v>
      </c>
      <c r="F83" s="123">
        <f>'F4.2'!T83</f>
        <v>0</v>
      </c>
      <c r="G83" s="123">
        <f>'F4.2'!AN83</f>
        <v>0</v>
      </c>
      <c r="H83" s="124">
        <f t="shared" si="7"/>
        <v>0</v>
      </c>
      <c r="I83" s="123">
        <f>'F4.2'!U83</f>
        <v>0</v>
      </c>
      <c r="J83" s="123">
        <f>'F4.2'!AO83</f>
        <v>0</v>
      </c>
      <c r="K83" s="124"/>
      <c r="L83" s="124"/>
      <c r="M83" s="124">
        <f t="shared" si="8"/>
        <v>0</v>
      </c>
      <c r="N83" s="124">
        <f t="shared" si="9"/>
        <v>0</v>
      </c>
      <c r="O83" s="163">
        <f t="shared" si="10"/>
        <v>0</v>
      </c>
      <c r="P83" s="164">
        <f t="shared" si="11"/>
        <v>0</v>
      </c>
    </row>
    <row r="84" spans="1:16" ht="63" hidden="1" outlineLevel="1" x14ac:dyDescent="0.25">
      <c r="A84" s="27">
        <f>'F4.2'!A84</f>
        <v>26</v>
      </c>
      <c r="B84" s="28" t="str">
        <f>'F4.2'!B84</f>
        <v>Procurement, Replacement of Eco Coils U#1&amp;2 210 MW, &amp; Procurement &amp; replacement of foundation Deck Spring assembly for coal mills U#3,4 at Khaperkheda TPS</v>
      </c>
      <c r="C84" s="27" t="str">
        <f>'F4.2'!D84</f>
        <v>MERC/CAPEX/2019-2020/853</v>
      </c>
      <c r="D84" s="90">
        <f>IF('F4.2'!F84=0,"-",'F4.2'!F84)</f>
        <v>43748</v>
      </c>
      <c r="E84" s="92">
        <f>'F4.2'!H84</f>
        <v>15.4086058</v>
      </c>
      <c r="F84" s="123">
        <f>'F4.2'!T84</f>
        <v>0</v>
      </c>
      <c r="G84" s="123">
        <f>'F4.2'!AN84</f>
        <v>0</v>
      </c>
      <c r="H84" s="123">
        <f t="shared" si="7"/>
        <v>0</v>
      </c>
      <c r="I84" s="123">
        <f>'F4.2'!U84</f>
        <v>0</v>
      </c>
      <c r="J84" s="123">
        <f>'F4.2'!AO84</f>
        <v>0</v>
      </c>
      <c r="K84" s="123"/>
      <c r="L84" s="123"/>
      <c r="M84" s="123">
        <f t="shared" si="8"/>
        <v>0</v>
      </c>
      <c r="N84" s="123">
        <f t="shared" si="9"/>
        <v>0</v>
      </c>
      <c r="O84" s="163">
        <f t="shared" si="10"/>
        <v>0</v>
      </c>
      <c r="P84" s="164">
        <f t="shared" si="11"/>
        <v>0</v>
      </c>
    </row>
    <row r="85" spans="1:16" ht="31.5" hidden="1" outlineLevel="1" x14ac:dyDescent="0.25">
      <c r="A85" s="31">
        <f>'F4.2'!A85</f>
        <v>26.1</v>
      </c>
      <c r="B85" s="126" t="str">
        <f>'F4.2'!B85</f>
        <v>Procurement, Replacement of Eco Coils U#1&amp;2</v>
      </c>
      <c r="C85" s="31" t="str">
        <f>'F4.2'!D85</f>
        <v>MERC/CAPEX/2019-2020/853</v>
      </c>
      <c r="D85" s="65">
        <f>IF('F4.2'!F85=0,"-",'F4.2'!F85)</f>
        <v>43748</v>
      </c>
      <c r="E85" s="93">
        <f>'F4.2'!H85</f>
        <v>7.4996254959999993</v>
      </c>
      <c r="F85" s="123">
        <f>'F4.2'!T85</f>
        <v>6.6502515620000002</v>
      </c>
      <c r="G85" s="123">
        <f>'F4.2'!AN85</f>
        <v>6.6502515620000002</v>
      </c>
      <c r="H85" s="124">
        <f t="shared" si="7"/>
        <v>0</v>
      </c>
      <c r="I85" s="123">
        <f>'F4.2'!U85</f>
        <v>0</v>
      </c>
      <c r="J85" s="123">
        <f>'F4.2'!AO85</f>
        <v>0</v>
      </c>
      <c r="K85" s="124"/>
      <c r="L85" s="124"/>
      <c r="M85" s="124">
        <f t="shared" si="8"/>
        <v>0</v>
      </c>
      <c r="N85" s="124">
        <f t="shared" si="9"/>
        <v>0</v>
      </c>
      <c r="O85" s="163">
        <f t="shared" si="10"/>
        <v>0</v>
      </c>
      <c r="P85" s="164">
        <f t="shared" si="11"/>
        <v>0</v>
      </c>
    </row>
    <row r="86" spans="1:16" ht="31.5" hidden="1" outlineLevel="1" x14ac:dyDescent="0.25">
      <c r="A86" s="31">
        <f>'F4.2'!A86</f>
        <v>26.2</v>
      </c>
      <c r="B86" s="106" t="str">
        <f>'F4.2'!B86</f>
        <v>Procurement &amp; replacement of foundation Deck Spring assembly for coal mills U#3,4</v>
      </c>
      <c r="C86" s="31" t="str">
        <f>'F4.2'!D86</f>
        <v>MERC/CAPEX/2019-2020/853</v>
      </c>
      <c r="D86" s="65">
        <f>IF('F4.2'!F86=0,"-",'F4.2'!F86)</f>
        <v>43748</v>
      </c>
      <c r="E86" s="93">
        <f>'F4.2'!H86</f>
        <v>6.6789803039999995</v>
      </c>
      <c r="F86" s="123">
        <f>'F4.2'!T86</f>
        <v>0</v>
      </c>
      <c r="G86" s="123">
        <f>'F4.2'!AN86</f>
        <v>0</v>
      </c>
      <c r="H86" s="124">
        <f t="shared" si="7"/>
        <v>0</v>
      </c>
      <c r="I86" s="123">
        <f>'F4.2'!U86</f>
        <v>3.0059642379999998</v>
      </c>
      <c r="J86" s="123">
        <f>'F4.2'!AO86</f>
        <v>0</v>
      </c>
      <c r="K86" s="124"/>
      <c r="L86" s="124"/>
      <c r="M86" s="124">
        <f t="shared" si="8"/>
        <v>0</v>
      </c>
      <c r="N86" s="124">
        <f t="shared" si="9"/>
        <v>3.0059642379999998</v>
      </c>
      <c r="O86" s="163">
        <f t="shared" si="10"/>
        <v>0</v>
      </c>
      <c r="P86" s="164">
        <f t="shared" si="11"/>
        <v>0</v>
      </c>
    </row>
    <row r="87" spans="1:16" ht="15.75" hidden="1" outlineLevel="1" x14ac:dyDescent="0.25">
      <c r="A87" s="130">
        <f>'F4.2'!A87</f>
        <v>0</v>
      </c>
      <c r="B87" s="135" t="str">
        <f>'F4.2'!B87</f>
        <v>IDC</v>
      </c>
      <c r="C87" s="31" t="str">
        <f>'F4.2'!D87</f>
        <v>MERC/CAPEX/2019-2020/853</v>
      </c>
      <c r="D87" s="65">
        <f>IF('F4.2'!F87=0,"-",'F4.2'!F87)</f>
        <v>43748</v>
      </c>
      <c r="E87" s="93">
        <f>'F4.2'!H87</f>
        <v>1.23</v>
      </c>
      <c r="F87" s="123">
        <f>'F4.2'!T87</f>
        <v>0</v>
      </c>
      <c r="G87" s="123">
        <f>'F4.2'!AN87</f>
        <v>0</v>
      </c>
      <c r="H87" s="124">
        <f t="shared" si="7"/>
        <v>0</v>
      </c>
      <c r="I87" s="123">
        <f>'F4.2'!U87</f>
        <v>0</v>
      </c>
      <c r="J87" s="123">
        <f>'F4.2'!AO87</f>
        <v>0</v>
      </c>
      <c r="K87" s="124"/>
      <c r="L87" s="124"/>
      <c r="M87" s="124">
        <f t="shared" si="8"/>
        <v>0</v>
      </c>
      <c r="N87" s="124">
        <f t="shared" si="9"/>
        <v>0</v>
      </c>
      <c r="O87" s="163">
        <f t="shared" si="10"/>
        <v>0</v>
      </c>
      <c r="P87" s="164">
        <f t="shared" si="11"/>
        <v>0</v>
      </c>
    </row>
    <row r="88" spans="1:16" ht="47.25" hidden="1" outlineLevel="1" x14ac:dyDescent="0.25">
      <c r="A88" s="27">
        <f>'F4.2'!A88</f>
        <v>28</v>
      </c>
      <c r="B88" s="28" t="str">
        <f>'F4.2'!B88</f>
        <v>ESP Upgradation of 5 Nos. of 210/500MW Units at Khaperkheda, Koradi &amp; Chandrapur TPS</v>
      </c>
      <c r="C88" s="27" t="str">
        <f>'F4.2'!D88</f>
        <v>MERC/CAPEX/2022-2023/MSPGCL/0453</v>
      </c>
      <c r="D88" s="90">
        <f>IF('F4.2'!F88=0,"-",'F4.2'!F88)</f>
        <v>44833</v>
      </c>
      <c r="E88" s="92">
        <f>'F4.2'!H88</f>
        <v>90.353534976020015</v>
      </c>
      <c r="F88" s="123">
        <f>'F4.2'!T88</f>
        <v>0</v>
      </c>
      <c r="G88" s="123">
        <f>'F4.2'!AN88</f>
        <v>0</v>
      </c>
      <c r="H88" s="123">
        <f t="shared" si="7"/>
        <v>0</v>
      </c>
      <c r="I88" s="123">
        <f>'F4.2'!U88</f>
        <v>0</v>
      </c>
      <c r="J88" s="123">
        <f>'F4.2'!AO88</f>
        <v>0</v>
      </c>
      <c r="K88" s="123"/>
      <c r="L88" s="123"/>
      <c r="M88" s="123">
        <f t="shared" si="8"/>
        <v>0</v>
      </c>
      <c r="N88" s="123">
        <f t="shared" si="9"/>
        <v>0</v>
      </c>
      <c r="O88" s="163">
        <f t="shared" si="10"/>
        <v>0</v>
      </c>
      <c r="P88" s="164">
        <f t="shared" si="11"/>
        <v>0</v>
      </c>
    </row>
    <row r="89" spans="1:16" ht="31.5" hidden="1" outlineLevel="1" x14ac:dyDescent="0.25">
      <c r="A89" s="31">
        <f>'F4.2'!A89</f>
        <v>28.1</v>
      </c>
      <c r="B89" s="62" t="str">
        <f>'F4.2'!B89</f>
        <v>ESP Upgradation at Unit #1, Khaperkheda TPS</v>
      </c>
      <c r="C89" s="31" t="str">
        <f>'F4.2'!D89</f>
        <v>MERC/CAPEX/2022-2023/MSPGCL/0453</v>
      </c>
      <c r="D89" s="65">
        <f>IF('F4.2'!F89=0,"-",'F4.2'!F89)</f>
        <v>44833</v>
      </c>
      <c r="E89" s="93">
        <f>'F4.2'!H89</f>
        <v>42.711414139904079</v>
      </c>
      <c r="F89" s="123">
        <f>'F4.2'!T89</f>
        <v>0</v>
      </c>
      <c r="G89" s="123">
        <f>'F4.2'!AN89</f>
        <v>0</v>
      </c>
      <c r="H89" s="124">
        <f t="shared" si="7"/>
        <v>0</v>
      </c>
      <c r="I89" s="123">
        <f>'F4.2'!U89</f>
        <v>5.9550000000000001</v>
      </c>
      <c r="J89" s="123">
        <f>'F4.2'!AO89</f>
        <v>0</v>
      </c>
      <c r="K89" s="124"/>
      <c r="L89" s="124"/>
      <c r="M89" s="124">
        <f t="shared" si="8"/>
        <v>0</v>
      </c>
      <c r="N89" s="124">
        <f t="shared" si="9"/>
        <v>5.9550000000000001</v>
      </c>
      <c r="O89" s="163">
        <f t="shared" si="10"/>
        <v>0</v>
      </c>
      <c r="P89" s="164">
        <f t="shared" si="11"/>
        <v>0</v>
      </c>
    </row>
    <row r="90" spans="1:16" ht="31.5" hidden="1" outlineLevel="1" x14ac:dyDescent="0.25">
      <c r="A90" s="31">
        <f>'F4.2'!A90</f>
        <v>28.2</v>
      </c>
      <c r="B90" s="62" t="str">
        <f>'F4.2'!B90</f>
        <v>ESP Upgradation at Unit #2, Khaperkheda TPS</v>
      </c>
      <c r="C90" s="31" t="str">
        <f>'F4.2'!D90</f>
        <v>MERC/CAPEX/2022-2023/MSPGCL/0453</v>
      </c>
      <c r="D90" s="65">
        <f>IF('F4.2'!F90=0,"-",'F4.2'!F90)</f>
        <v>44833</v>
      </c>
      <c r="E90" s="93">
        <f>'F4.2'!H90</f>
        <v>42.711414139904079</v>
      </c>
      <c r="F90" s="123">
        <f>'F4.2'!T90</f>
        <v>0</v>
      </c>
      <c r="G90" s="123">
        <f>'F4.2'!AN90</f>
        <v>0</v>
      </c>
      <c r="H90" s="124">
        <f t="shared" si="7"/>
        <v>0</v>
      </c>
      <c r="I90" s="123">
        <f>'F4.2'!U90</f>
        <v>5.9550000000000001</v>
      </c>
      <c r="J90" s="123">
        <f>'F4.2'!AO90</f>
        <v>0</v>
      </c>
      <c r="K90" s="124"/>
      <c r="L90" s="124"/>
      <c r="M90" s="124">
        <f t="shared" si="8"/>
        <v>0</v>
      </c>
      <c r="N90" s="124">
        <f t="shared" si="9"/>
        <v>5.9550000000000001</v>
      </c>
      <c r="O90" s="163">
        <f t="shared" si="10"/>
        <v>0</v>
      </c>
      <c r="P90" s="164">
        <f t="shared" si="11"/>
        <v>0</v>
      </c>
    </row>
    <row r="91" spans="1:16" ht="31.5" hidden="1" outlineLevel="1" x14ac:dyDescent="0.25">
      <c r="A91" s="130">
        <f>'F4.2'!A91</f>
        <v>0</v>
      </c>
      <c r="B91" s="131" t="str">
        <f>'F4.2'!B91</f>
        <v>IDC</v>
      </c>
      <c r="C91" s="31" t="str">
        <f>'F4.2'!D91</f>
        <v>MERC/CAPEX/2022-2023/MSPGCL/0453</v>
      </c>
      <c r="D91" s="65">
        <f>IF('F4.2'!F91=0,"-",'F4.2'!F91)</f>
        <v>44833</v>
      </c>
      <c r="E91" s="93">
        <f>'F4.2'!H91</f>
        <v>4.9307066962118604</v>
      </c>
      <c r="F91" s="123">
        <f>'F4.2'!T91</f>
        <v>0</v>
      </c>
      <c r="G91" s="123">
        <f>'F4.2'!AN91</f>
        <v>0</v>
      </c>
      <c r="H91" s="124">
        <f t="shared" si="7"/>
        <v>0</v>
      </c>
      <c r="I91" s="123">
        <f>'F4.2'!U91</f>
        <v>0</v>
      </c>
      <c r="J91" s="123">
        <f>'F4.2'!AO91</f>
        <v>0</v>
      </c>
      <c r="K91" s="124"/>
      <c r="L91" s="124"/>
      <c r="M91" s="124">
        <f t="shared" si="8"/>
        <v>0</v>
      </c>
      <c r="N91" s="124">
        <f t="shared" si="9"/>
        <v>0</v>
      </c>
      <c r="O91" s="163">
        <f t="shared" si="10"/>
        <v>0</v>
      </c>
      <c r="P91" s="164">
        <f t="shared" si="11"/>
        <v>0</v>
      </c>
    </row>
    <row r="92" spans="1:16" ht="31.5" hidden="1" outlineLevel="1" x14ac:dyDescent="0.25">
      <c r="A92" s="27">
        <f>'F4.2'!A92</f>
        <v>29</v>
      </c>
      <c r="B92" s="28" t="str">
        <f>'F4.2'!B92</f>
        <v>Flue Gas Desulphurisation System for Khaperkheda Unit # 1-4</v>
      </c>
      <c r="C92" s="27" t="str">
        <f>'F4.2'!D92</f>
        <v>MERC/CAPEX/2021-2022/MSPGCL/097</v>
      </c>
      <c r="D92" s="90">
        <f>IF('F4.2'!F92=0,"-",'F4.2'!F92)</f>
        <v>44634</v>
      </c>
      <c r="E92" s="92">
        <f>'F4.2'!H92</f>
        <v>113.45647873314547</v>
      </c>
      <c r="F92" s="123">
        <f>'F4.2'!T92</f>
        <v>0</v>
      </c>
      <c r="G92" s="123">
        <f>'F4.2'!AN92</f>
        <v>0</v>
      </c>
      <c r="H92" s="123">
        <f t="shared" si="7"/>
        <v>0</v>
      </c>
      <c r="I92" s="123">
        <f>'F4.2'!U92</f>
        <v>0</v>
      </c>
      <c r="J92" s="123">
        <f>'F4.2'!AO92</f>
        <v>0</v>
      </c>
      <c r="K92" s="123"/>
      <c r="L92" s="123"/>
      <c r="M92" s="123">
        <f t="shared" si="8"/>
        <v>0</v>
      </c>
      <c r="N92" s="123">
        <f t="shared" si="9"/>
        <v>0</v>
      </c>
      <c r="O92" s="163">
        <f t="shared" si="10"/>
        <v>0</v>
      </c>
      <c r="P92" s="164">
        <f t="shared" si="11"/>
        <v>0</v>
      </c>
    </row>
    <row r="93" spans="1:16" ht="31.5" hidden="1" outlineLevel="1" x14ac:dyDescent="0.25">
      <c r="A93" s="31">
        <f>'F4.2'!A93</f>
        <v>29.1</v>
      </c>
      <c r="B93" s="62" t="str">
        <f>'F4.2'!B93</f>
        <v>FGD System for Khaperkheda Unit # 1-4</v>
      </c>
      <c r="C93" s="31" t="str">
        <f>'F4.2'!D93</f>
        <v>MERC/CAPEX/2021-2022/MSPGCL/097</v>
      </c>
      <c r="D93" s="65">
        <f>IF('F4.2'!F93=0,"-",'F4.2'!F93)</f>
        <v>44634</v>
      </c>
      <c r="E93" s="93">
        <f>'F4.2'!H93</f>
        <v>109.15</v>
      </c>
      <c r="F93" s="123">
        <f>'F4.2'!T93</f>
        <v>0</v>
      </c>
      <c r="G93" s="123">
        <f>'F4.2'!AN93</f>
        <v>0</v>
      </c>
      <c r="H93" s="124">
        <f t="shared" si="7"/>
        <v>0</v>
      </c>
      <c r="I93" s="123">
        <f>'F4.2'!U93</f>
        <v>51.12</v>
      </c>
      <c r="J93" s="123">
        <f>'F4.2'!AO93</f>
        <v>0</v>
      </c>
      <c r="K93" s="124"/>
      <c r="L93" s="124"/>
      <c r="M93" s="124">
        <f t="shared" si="8"/>
        <v>0</v>
      </c>
      <c r="N93" s="124">
        <f t="shared" si="9"/>
        <v>51.12</v>
      </c>
      <c r="O93" s="163">
        <f t="shared" si="10"/>
        <v>0</v>
      </c>
      <c r="P93" s="164">
        <f t="shared" si="11"/>
        <v>0</v>
      </c>
    </row>
    <row r="94" spans="1:16" ht="31.5" hidden="1" outlineLevel="1" x14ac:dyDescent="0.25">
      <c r="A94" s="130">
        <f>'F4.2'!A94</f>
        <v>0</v>
      </c>
      <c r="B94" s="131" t="str">
        <f>'F4.2'!B94</f>
        <v>IDC</v>
      </c>
      <c r="C94" s="31" t="str">
        <f>'F4.2'!D94</f>
        <v>MERC/CAPEX/2021-2022/MSPGCL/097</v>
      </c>
      <c r="D94" s="65">
        <f>IF('F4.2'!F94=0,"-",'F4.2'!F94)</f>
        <v>44634</v>
      </c>
      <c r="E94" s="93">
        <f>'F4.2'!H94</f>
        <v>4.3064787331454717</v>
      </c>
      <c r="F94" s="123">
        <f>'F4.2'!T94</f>
        <v>0</v>
      </c>
      <c r="G94" s="123">
        <f>'F4.2'!AN94</f>
        <v>0</v>
      </c>
      <c r="H94" s="124">
        <f t="shared" si="7"/>
        <v>0</v>
      </c>
      <c r="I94" s="123">
        <f>'F4.2'!U94</f>
        <v>0</v>
      </c>
      <c r="J94" s="123">
        <f>'F4.2'!AO94</f>
        <v>0</v>
      </c>
      <c r="K94" s="124"/>
      <c r="L94" s="124"/>
      <c r="M94" s="124">
        <f t="shared" si="8"/>
        <v>0</v>
      </c>
      <c r="N94" s="124">
        <f t="shared" si="9"/>
        <v>0</v>
      </c>
      <c r="O94" s="163">
        <f t="shared" si="10"/>
        <v>0</v>
      </c>
      <c r="P94" s="164">
        <f t="shared" si="11"/>
        <v>0</v>
      </c>
    </row>
    <row r="95" spans="1:16" ht="47.25" hidden="1" outlineLevel="1" x14ac:dyDescent="0.25">
      <c r="A95" s="27" t="str">
        <f>'F4.2'!A95</f>
        <v>HO
DPR 4</v>
      </c>
      <c r="B95" s="28" t="str">
        <f>'F4.2'!B95</f>
        <v>Construction of coal platform for Chandrapur TPS, Khaperkheda TPS &amp; Parli TPS</v>
      </c>
      <c r="C95" s="27" t="str">
        <f>'F4.2'!D95</f>
        <v>MERC/TECH 1/CAPEX/20132014/00827</v>
      </c>
      <c r="D95" s="90">
        <f>IF('F4.2'!F95=0,"-",'F4.2'!F95)</f>
        <v>41464</v>
      </c>
      <c r="E95" s="92">
        <f>'F4.2'!H95</f>
        <v>5.43</v>
      </c>
      <c r="F95" s="123">
        <f>'F4.2'!T95</f>
        <v>0</v>
      </c>
      <c r="G95" s="123">
        <f>'F4.2'!AN95</f>
        <v>0</v>
      </c>
      <c r="H95" s="123">
        <f t="shared" si="7"/>
        <v>0</v>
      </c>
      <c r="I95" s="123">
        <f>'F4.2'!U95</f>
        <v>0</v>
      </c>
      <c r="J95" s="123">
        <f>'F4.2'!AO95</f>
        <v>0</v>
      </c>
      <c r="K95" s="123"/>
      <c r="L95" s="123"/>
      <c r="M95" s="123">
        <f t="shared" si="8"/>
        <v>0</v>
      </c>
      <c r="N95" s="123">
        <f t="shared" si="9"/>
        <v>0</v>
      </c>
      <c r="O95" s="163">
        <f t="shared" si="10"/>
        <v>0</v>
      </c>
      <c r="P95" s="164">
        <f t="shared" si="11"/>
        <v>0</v>
      </c>
    </row>
    <row r="96" spans="1:16" ht="47.25" hidden="1" outlineLevel="1" x14ac:dyDescent="0.25">
      <c r="A96" s="31" t="str">
        <f>'F4.2'!A96</f>
        <v>HO
DPR 4.2</v>
      </c>
      <c r="B96" s="106" t="str">
        <f>'F4.2'!B96</f>
        <v>Khaperkheda TPS</v>
      </c>
      <c r="C96" s="31" t="str">
        <f>'F4.2'!D96</f>
        <v>MERC/TECH 1/CAPEX/20132014/00827</v>
      </c>
      <c r="D96" s="65">
        <f>IF('F4.2'!F96=0,"-",'F4.2'!F96)</f>
        <v>41464</v>
      </c>
      <c r="E96" s="93">
        <f>'F4.2'!H96</f>
        <v>5.43</v>
      </c>
      <c r="F96" s="123">
        <f>'F4.2'!T96</f>
        <v>3.9935999999999998</v>
      </c>
      <c r="G96" s="123">
        <f>'F4.2'!AN96</f>
        <v>3.9935999999999998</v>
      </c>
      <c r="H96" s="124">
        <f t="shared" si="7"/>
        <v>0</v>
      </c>
      <c r="I96" s="123">
        <f>'F4.2'!U96</f>
        <v>0</v>
      </c>
      <c r="J96" s="123">
        <f>'F4.2'!AO96</f>
        <v>0</v>
      </c>
      <c r="K96" s="124"/>
      <c r="L96" s="124"/>
      <c r="M96" s="124">
        <f t="shared" si="8"/>
        <v>0</v>
      </c>
      <c r="N96" s="124">
        <f t="shared" si="9"/>
        <v>0</v>
      </c>
      <c r="O96" s="163">
        <f t="shared" si="10"/>
        <v>0</v>
      </c>
      <c r="P96" s="164">
        <f t="shared" si="11"/>
        <v>0</v>
      </c>
    </row>
    <row r="97" spans="1:16" ht="31.5" hidden="1" outlineLevel="1" x14ac:dyDescent="0.25">
      <c r="A97" s="130">
        <f>'F4.2'!A97</f>
        <v>0</v>
      </c>
      <c r="B97" s="131" t="str">
        <f>'F4.2'!B97</f>
        <v>IDC</v>
      </c>
      <c r="C97" s="31" t="str">
        <f>'F4.2'!D97</f>
        <v>MERC/TECH 1/CAPEX/20132014/00827</v>
      </c>
      <c r="D97" s="65">
        <f>IF('F4.2'!F97=0,"-",'F4.2'!F97)</f>
        <v>41464</v>
      </c>
      <c r="E97" s="93">
        <f>'F4.2'!H97</f>
        <v>0</v>
      </c>
      <c r="F97" s="123">
        <f>'F4.2'!T97</f>
        <v>0</v>
      </c>
      <c r="G97" s="123">
        <f>'F4.2'!AN97</f>
        <v>0</v>
      </c>
      <c r="H97" s="124">
        <f t="shared" si="7"/>
        <v>0</v>
      </c>
      <c r="I97" s="123">
        <f>'F4.2'!U97</f>
        <v>0</v>
      </c>
      <c r="J97" s="123">
        <f>'F4.2'!AO97</f>
        <v>0</v>
      </c>
      <c r="K97" s="124"/>
      <c r="L97" s="124"/>
      <c r="M97" s="124">
        <f t="shared" si="8"/>
        <v>0</v>
      </c>
      <c r="N97" s="124">
        <f t="shared" si="9"/>
        <v>0</v>
      </c>
      <c r="O97" s="163">
        <f t="shared" si="10"/>
        <v>0</v>
      </c>
      <c r="P97" s="164">
        <f t="shared" si="11"/>
        <v>0</v>
      </c>
    </row>
    <row r="98" spans="1:16" ht="63" hidden="1" outlineLevel="1" x14ac:dyDescent="0.25">
      <c r="A98" s="27" t="str">
        <f>'F4.2'!A98</f>
        <v>HO
DPR 5</v>
      </c>
      <c r="B98" s="28" t="str">
        <f>'F4.2'!B98</f>
        <v>Procurement of energy efficient HT motors at Bhusawal TPS, Koradi TPS, Chandrapur TPS, khaperkheda TPS, Parli TPS &amp; Paras TPS as insurance spares</v>
      </c>
      <c r="C98" s="27" t="str">
        <f>'F4.2'!D98</f>
        <v>MERC/TECH 1/CAPEX/20142015/01218</v>
      </c>
      <c r="D98" s="90">
        <f>IF('F4.2'!F98=0,"-",'F4.2'!F98)</f>
        <v>41968</v>
      </c>
      <c r="E98" s="92">
        <f>'F4.2'!H98</f>
        <v>4.82</v>
      </c>
      <c r="F98" s="123">
        <f>'F4.2'!T98</f>
        <v>0</v>
      </c>
      <c r="G98" s="123">
        <f>'F4.2'!AN98</f>
        <v>0</v>
      </c>
      <c r="H98" s="123">
        <f t="shared" si="7"/>
        <v>0</v>
      </c>
      <c r="I98" s="123">
        <f>'F4.2'!U98</f>
        <v>0</v>
      </c>
      <c r="J98" s="123">
        <f>'F4.2'!AO98</f>
        <v>0</v>
      </c>
      <c r="K98" s="123"/>
      <c r="L98" s="123"/>
      <c r="M98" s="123">
        <f t="shared" si="8"/>
        <v>0</v>
      </c>
      <c r="N98" s="123">
        <f t="shared" si="9"/>
        <v>0</v>
      </c>
      <c r="O98" s="163">
        <f t="shared" si="10"/>
        <v>0</v>
      </c>
      <c r="P98" s="164">
        <f t="shared" si="11"/>
        <v>0</v>
      </c>
    </row>
    <row r="99" spans="1:16" ht="126" hidden="1" outlineLevel="1" x14ac:dyDescent="0.25">
      <c r="A99" s="31" t="str">
        <f>'F4.2'!A99</f>
        <v>HO
DPR 5.4a</v>
      </c>
      <c r="B99" s="128" t="str">
        <f>'F4.2'!B99</f>
        <v>1. Procurement of 6.6 KV,300 KW, P.A.fan motor for U# 1 &amp; 2
2. Procurement of 6.6 KV,425 KW,CM motor for U # 3 &amp; 4
3. Procurement of 6.6 KV,1400KW,CW pump motor for U-1&amp; 2
4. Procurement of 6.6 KV,1400 KW,CW pump motor for U-3&amp;4</v>
      </c>
      <c r="C99" s="31" t="str">
        <f>'F4.2'!D99</f>
        <v>MERC/TECH 1/CAPEX/20142015/01218</v>
      </c>
      <c r="D99" s="65">
        <f>IF('F4.2'!F99=0,"-",'F4.2'!F99)</f>
        <v>41968</v>
      </c>
      <c r="E99" s="93">
        <f>'F4.2'!H99</f>
        <v>3.8200000000000003</v>
      </c>
      <c r="F99" s="123">
        <f>'F4.2'!T99</f>
        <v>2.5282886060000003</v>
      </c>
      <c r="G99" s="123">
        <f>'F4.2'!AN99</f>
        <v>2.5282886060000003</v>
      </c>
      <c r="H99" s="124">
        <f t="shared" si="7"/>
        <v>0</v>
      </c>
      <c r="I99" s="123">
        <f>'F4.2'!U99</f>
        <v>0</v>
      </c>
      <c r="J99" s="123">
        <f>'F4.2'!AO99</f>
        <v>0</v>
      </c>
      <c r="K99" s="124"/>
      <c r="L99" s="124"/>
      <c r="M99" s="124">
        <f t="shared" si="8"/>
        <v>0</v>
      </c>
      <c r="N99" s="124">
        <f t="shared" si="9"/>
        <v>0</v>
      </c>
      <c r="O99" s="163">
        <f t="shared" si="10"/>
        <v>0</v>
      </c>
      <c r="P99" s="164">
        <f t="shared" si="11"/>
        <v>0</v>
      </c>
    </row>
    <row r="100" spans="1:16" ht="47.25" hidden="1" outlineLevel="1" x14ac:dyDescent="0.25">
      <c r="A100" s="31" t="str">
        <f>'F4.2'!A100</f>
        <v>HO
DPR 5.4b</v>
      </c>
      <c r="B100" s="128" t="str">
        <f>'F4.2'!B100</f>
        <v>K'kheda: Procurement of HT Motors(GS/HP Water pump)for U-1&amp;2 and Procurement of HT Motors (ACW)for U-3&amp;4</v>
      </c>
      <c r="C100" s="31" t="str">
        <f>'F4.2'!D100</f>
        <v>MERC/TECH 1/CAPEX/20142015/01218</v>
      </c>
      <c r="D100" s="65">
        <f>IF('F4.2'!F100=0,"-",'F4.2'!F100)</f>
        <v>41968</v>
      </c>
      <c r="E100" s="93">
        <f>'F4.2'!H100</f>
        <v>1</v>
      </c>
      <c r="F100" s="123">
        <f>'F4.2'!T100</f>
        <v>0.4</v>
      </c>
      <c r="G100" s="123">
        <f>'F4.2'!AN100</f>
        <v>0.4</v>
      </c>
      <c r="H100" s="124">
        <f t="shared" si="7"/>
        <v>0</v>
      </c>
      <c r="I100" s="123">
        <f>'F4.2'!U100</f>
        <v>0</v>
      </c>
      <c r="J100" s="123">
        <f>'F4.2'!AO100</f>
        <v>0</v>
      </c>
      <c r="K100" s="124"/>
      <c r="L100" s="124"/>
      <c r="M100" s="124">
        <f t="shared" si="8"/>
        <v>0</v>
      </c>
      <c r="N100" s="124">
        <f t="shared" si="9"/>
        <v>0</v>
      </c>
      <c r="O100" s="163">
        <f t="shared" si="10"/>
        <v>0</v>
      </c>
      <c r="P100" s="164">
        <f t="shared" si="11"/>
        <v>0</v>
      </c>
    </row>
    <row r="101" spans="1:16" ht="63" hidden="1" outlineLevel="1" x14ac:dyDescent="0.25">
      <c r="A101" s="27" t="str">
        <f>'F4.2'!A101</f>
        <v>HO
DPR 6</v>
      </c>
      <c r="B101" s="28" t="str">
        <f>'F4.2'!B101</f>
        <v>Supply, Installation, Commissioning and Operation &amp; Maintenance Services of Continuous Ambient Air Quality Monitoring Stations (CAAQMS) at various TPS</v>
      </c>
      <c r="C101" s="27" t="str">
        <f>'F4.2'!D101</f>
        <v>MERC/CAPEX/20162017/00423</v>
      </c>
      <c r="D101" s="90">
        <f>IF('F4.2'!F101=0,"-",'F4.2'!F101)</f>
        <v>42585</v>
      </c>
      <c r="E101" s="92">
        <f>'F4.2'!H101</f>
        <v>3.96</v>
      </c>
      <c r="F101" s="123">
        <f>'F4.2'!T101</f>
        <v>0</v>
      </c>
      <c r="G101" s="123">
        <f>'F4.2'!AN101</f>
        <v>0</v>
      </c>
      <c r="H101" s="123">
        <f t="shared" si="7"/>
        <v>0</v>
      </c>
      <c r="I101" s="123">
        <f>'F4.2'!U101</f>
        <v>0</v>
      </c>
      <c r="J101" s="123">
        <f>'F4.2'!AO101</f>
        <v>0</v>
      </c>
      <c r="K101" s="123"/>
      <c r="L101" s="123"/>
      <c r="M101" s="123">
        <f t="shared" si="8"/>
        <v>0</v>
      </c>
      <c r="N101" s="123">
        <f t="shared" si="9"/>
        <v>0</v>
      </c>
      <c r="O101" s="163">
        <f t="shared" si="10"/>
        <v>0</v>
      </c>
      <c r="P101" s="164">
        <f t="shared" si="11"/>
        <v>0</v>
      </c>
    </row>
    <row r="102" spans="1:16" ht="47.25" hidden="1" outlineLevel="1" x14ac:dyDescent="0.25">
      <c r="A102" s="31" t="str">
        <f>'F4.2'!A102</f>
        <v>HO
DPR 6.2</v>
      </c>
      <c r="B102" s="62" t="str">
        <f>'F4.2'!B102</f>
        <v>KHAPERKHEDA (U-1 to 4)</v>
      </c>
      <c r="C102" s="31" t="str">
        <f>'F4.2'!D102</f>
        <v>MERC/CAPEX/20162017/00423</v>
      </c>
      <c r="D102" s="65">
        <f>IF('F4.2'!F102=0,"-",'F4.2'!F102)</f>
        <v>42585</v>
      </c>
      <c r="E102" s="93">
        <f>'F4.2'!H102</f>
        <v>3.96</v>
      </c>
      <c r="F102" s="123">
        <f>'F4.2'!T102</f>
        <v>2.8151998680000001</v>
      </c>
      <c r="G102" s="123">
        <f>'F4.2'!AN102</f>
        <v>2.8151998680000001</v>
      </c>
      <c r="H102" s="124">
        <f t="shared" si="7"/>
        <v>0</v>
      </c>
      <c r="I102" s="123">
        <f>'F4.2'!U102</f>
        <v>0.30211959999999999</v>
      </c>
      <c r="J102" s="123">
        <f>'F4.2'!AO102</f>
        <v>0.30211959999999999</v>
      </c>
      <c r="K102" s="124"/>
      <c r="L102" s="124"/>
      <c r="M102" s="124">
        <f t="shared" si="8"/>
        <v>0.30211959999999999</v>
      </c>
      <c r="N102" s="124">
        <f t="shared" si="9"/>
        <v>0</v>
      </c>
      <c r="O102" s="163">
        <f t="shared" si="10"/>
        <v>0.30211959999999999</v>
      </c>
      <c r="P102" s="164">
        <f t="shared" si="11"/>
        <v>0</v>
      </c>
    </row>
    <row r="103" spans="1:16" ht="47.25" hidden="1" outlineLevel="1" x14ac:dyDescent="0.25">
      <c r="A103" s="27" t="str">
        <f>'F4.2'!A103</f>
        <v>HO
DPR 7</v>
      </c>
      <c r="B103" s="28" t="str">
        <f>'F4.2'!B103</f>
        <v>Installation of Real Time Online Coal-Ash Analyzer at various TPS</v>
      </c>
      <c r="C103" s="27" t="str">
        <f>'F4.2'!D103</f>
        <v>MERC/CAPEX/20162017/00774</v>
      </c>
      <c r="D103" s="90">
        <f>IF('F4.2'!F103=0,"-",'F4.2'!F103)</f>
        <v>42643</v>
      </c>
      <c r="E103" s="92">
        <f>'F4.2'!H103</f>
        <v>4.0552000000000001</v>
      </c>
      <c r="F103" s="123">
        <f>'F4.2'!T103</f>
        <v>0</v>
      </c>
      <c r="G103" s="123">
        <f>'F4.2'!AN103</f>
        <v>0</v>
      </c>
      <c r="H103" s="123">
        <f t="shared" si="7"/>
        <v>0</v>
      </c>
      <c r="I103" s="123">
        <f>'F4.2'!U103</f>
        <v>0</v>
      </c>
      <c r="J103" s="123">
        <f>'F4.2'!AO103</f>
        <v>0</v>
      </c>
      <c r="K103" s="123"/>
      <c r="L103" s="123"/>
      <c r="M103" s="123">
        <f t="shared" si="8"/>
        <v>0</v>
      </c>
      <c r="N103" s="123">
        <f t="shared" si="9"/>
        <v>0</v>
      </c>
      <c r="O103" s="163">
        <f t="shared" si="10"/>
        <v>0</v>
      </c>
      <c r="P103" s="164">
        <f t="shared" si="11"/>
        <v>0</v>
      </c>
    </row>
    <row r="104" spans="1:16" ht="47.25" hidden="1" outlineLevel="1" x14ac:dyDescent="0.25">
      <c r="A104" s="31" t="str">
        <f>'F4.2'!A104</f>
        <v>HO
DPR 7.2</v>
      </c>
      <c r="B104" s="62" t="str">
        <f>'F4.2'!B104</f>
        <v>Khaperkheda TPS</v>
      </c>
      <c r="C104" s="31" t="str">
        <f>'F4.2'!D104</f>
        <v>MERC/CAPEX/20162017/00774</v>
      </c>
      <c r="D104" s="65">
        <f>IF('F4.2'!F104=0,"-",'F4.2'!F104)</f>
        <v>42643</v>
      </c>
      <c r="E104" s="93">
        <f>'F4.2'!H104</f>
        <v>4.0552000000000001</v>
      </c>
      <c r="F104" s="123">
        <f>'F4.2'!T104</f>
        <v>0</v>
      </c>
      <c r="G104" s="123">
        <f>'F4.2'!AN104</f>
        <v>0</v>
      </c>
      <c r="H104" s="124">
        <f t="shared" si="7"/>
        <v>0</v>
      </c>
      <c r="I104" s="123">
        <f>'F4.2'!U104</f>
        <v>0</v>
      </c>
      <c r="J104" s="123">
        <f>'F4.2'!AO104</f>
        <v>0</v>
      </c>
      <c r="K104" s="124"/>
      <c r="L104" s="124"/>
      <c r="M104" s="124">
        <f t="shared" si="8"/>
        <v>0</v>
      </c>
      <c r="N104" s="124">
        <f t="shared" si="9"/>
        <v>0</v>
      </c>
      <c r="O104" s="163">
        <f t="shared" si="10"/>
        <v>0</v>
      </c>
      <c r="P104" s="164">
        <f t="shared" si="11"/>
        <v>0</v>
      </c>
    </row>
    <row r="105" spans="1:16" ht="47.25" hidden="1" outlineLevel="1" x14ac:dyDescent="0.25">
      <c r="A105" s="27" t="str">
        <f>'F4.2'!A105</f>
        <v>HO
DPR 8</v>
      </c>
      <c r="B105" s="28" t="str">
        <f>'F4.2'!B105</f>
        <v>Replacement of Fire Tenders at Various Power Stations of Mahagenco</v>
      </c>
      <c r="C105" s="27" t="str">
        <f>'F4.2'!D105</f>
        <v>MERC/CAPEX/20172018/4653</v>
      </c>
      <c r="D105" s="90">
        <f>IF('F4.2'!F105=0,"-",'F4.2'!F105)</f>
        <v>43052</v>
      </c>
      <c r="E105" s="92">
        <f>'F4.2'!H105</f>
        <v>2.7</v>
      </c>
      <c r="F105" s="123">
        <f>'F4.2'!T105</f>
        <v>0</v>
      </c>
      <c r="G105" s="123">
        <f>'F4.2'!AN105</f>
        <v>0</v>
      </c>
      <c r="H105" s="123">
        <f t="shared" si="7"/>
        <v>0</v>
      </c>
      <c r="I105" s="123">
        <f>'F4.2'!U105</f>
        <v>0</v>
      </c>
      <c r="J105" s="123">
        <f>'F4.2'!AO105</f>
        <v>0</v>
      </c>
      <c r="K105" s="123"/>
      <c r="L105" s="123"/>
      <c r="M105" s="123">
        <f t="shared" si="8"/>
        <v>0</v>
      </c>
      <c r="N105" s="123">
        <f t="shared" si="9"/>
        <v>0</v>
      </c>
      <c r="O105" s="163">
        <f t="shared" si="10"/>
        <v>0</v>
      </c>
      <c r="P105" s="164">
        <f t="shared" si="11"/>
        <v>0</v>
      </c>
    </row>
    <row r="106" spans="1:16" ht="47.25" hidden="1" outlineLevel="1" x14ac:dyDescent="0.25">
      <c r="A106" s="31" t="str">
        <f>'F4.2'!A106</f>
        <v>HO
DPR 8.1</v>
      </c>
      <c r="B106" s="62" t="str">
        <f>'F4.2'!B106</f>
        <v>Advance Multipurpose Fire Tender for KPKD 1-4</v>
      </c>
      <c r="C106" s="31" t="str">
        <f>'F4.2'!D106</f>
        <v>MERC/CAPEX/20172018/4653</v>
      </c>
      <c r="D106" s="65">
        <f>IF('F4.2'!F106=0,"-",'F4.2'!F106)</f>
        <v>43052</v>
      </c>
      <c r="E106" s="93">
        <f>'F4.2'!H106</f>
        <v>1.45</v>
      </c>
      <c r="F106" s="123">
        <f>'F4.2'!T106</f>
        <v>1.7765</v>
      </c>
      <c r="G106" s="123">
        <f>'F4.2'!AN106</f>
        <v>1.7765</v>
      </c>
      <c r="H106" s="124">
        <f t="shared" si="7"/>
        <v>0</v>
      </c>
      <c r="I106" s="123">
        <f>'F4.2'!U106</f>
        <v>0</v>
      </c>
      <c r="J106" s="123">
        <f>'F4.2'!AO106</f>
        <v>0</v>
      </c>
      <c r="K106" s="124"/>
      <c r="L106" s="124"/>
      <c r="M106" s="124">
        <f t="shared" si="8"/>
        <v>0</v>
      </c>
      <c r="N106" s="124">
        <f t="shared" si="9"/>
        <v>0</v>
      </c>
      <c r="O106" s="163">
        <f t="shared" si="10"/>
        <v>0</v>
      </c>
      <c r="P106" s="164">
        <f t="shared" si="11"/>
        <v>0</v>
      </c>
    </row>
    <row r="107" spans="1:16" ht="47.25" hidden="1" outlineLevel="1" x14ac:dyDescent="0.25">
      <c r="A107" s="31" t="str">
        <f>'F4.2'!A107</f>
        <v>HO
DPR 8.2</v>
      </c>
      <c r="B107" s="62" t="str">
        <f>'F4.2'!B107</f>
        <v>Normal Multipurpose Fire Tender KPKD 1-4</v>
      </c>
      <c r="C107" s="31" t="str">
        <f>'F4.2'!D107</f>
        <v>MERC/CAPEX/20172018/4653</v>
      </c>
      <c r="D107" s="65">
        <f>IF('F4.2'!F107=0,"-",'F4.2'!F107)</f>
        <v>43052</v>
      </c>
      <c r="E107" s="93">
        <f>'F4.2'!H107</f>
        <v>1.25</v>
      </c>
      <c r="F107" s="123">
        <f>'F4.2'!T107</f>
        <v>0</v>
      </c>
      <c r="G107" s="123">
        <f>'F4.2'!AN107</f>
        <v>0</v>
      </c>
      <c r="H107" s="124">
        <f t="shared" si="7"/>
        <v>0</v>
      </c>
      <c r="I107" s="123">
        <f>'F4.2'!U107</f>
        <v>2.1846524010000001</v>
      </c>
      <c r="J107" s="123">
        <f>'F4.2'!AO107</f>
        <v>2.1846524010000001</v>
      </c>
      <c r="K107" s="124"/>
      <c r="L107" s="124"/>
      <c r="M107" s="124">
        <f t="shared" si="8"/>
        <v>2.1846524010000001</v>
      </c>
      <c r="N107" s="124">
        <f t="shared" si="9"/>
        <v>0</v>
      </c>
      <c r="O107" s="163">
        <f t="shared" si="10"/>
        <v>1.25</v>
      </c>
      <c r="P107" s="164">
        <f t="shared" si="11"/>
        <v>0.93465240100000013</v>
      </c>
    </row>
    <row r="108" spans="1:16" ht="15.75" hidden="1" outlineLevel="1" x14ac:dyDescent="0.25">
      <c r="A108" s="130">
        <f>'F4.2'!A108</f>
        <v>0</v>
      </c>
      <c r="B108" s="131" t="str">
        <f>'F4.2'!B108</f>
        <v>IDC</v>
      </c>
      <c r="C108" s="31" t="str">
        <f>'F4.2'!D108</f>
        <v>MERC/CAPEX/20172018/4653</v>
      </c>
      <c r="D108" s="65">
        <f>IF('F4.2'!F108=0,"-",'F4.2'!F108)</f>
        <v>43052</v>
      </c>
      <c r="E108" s="93">
        <f>'F4.2'!H108</f>
        <v>0</v>
      </c>
      <c r="F108" s="123">
        <f>'F4.2'!T108</f>
        <v>0</v>
      </c>
      <c r="G108" s="123">
        <f>'F4.2'!AN108</f>
        <v>0</v>
      </c>
      <c r="H108" s="124">
        <f t="shared" si="7"/>
        <v>0</v>
      </c>
      <c r="I108" s="123">
        <f>'F4.2'!U108</f>
        <v>0</v>
      </c>
      <c r="J108" s="123">
        <f>'F4.2'!AO108</f>
        <v>0</v>
      </c>
      <c r="K108" s="124"/>
      <c r="L108" s="124"/>
      <c r="M108" s="124">
        <f t="shared" si="8"/>
        <v>0</v>
      </c>
      <c r="N108" s="124">
        <f t="shared" si="9"/>
        <v>0</v>
      </c>
      <c r="O108" s="163">
        <f t="shared" si="10"/>
        <v>0</v>
      </c>
      <c r="P108" s="164">
        <f t="shared" si="11"/>
        <v>0</v>
      </c>
    </row>
    <row r="109" spans="1:16" ht="47.25" hidden="1" outlineLevel="1" x14ac:dyDescent="0.25">
      <c r="A109" s="27" t="str">
        <f>'F4.2'!A109</f>
        <v>HO
DPR 9</v>
      </c>
      <c r="B109" s="28" t="str">
        <f>'F4.2'!B109</f>
        <v>Pipe conveyor system for transporting Coal from WCL Coal mines to Koradi &amp; Khaperkheda TPS</v>
      </c>
      <c r="C109" s="27" t="str">
        <f>'F4.2'!D109</f>
        <v>MERC/CAPEX/2017-18/0208</v>
      </c>
      <c r="D109" s="90">
        <f>IF('F4.2'!F109=0,"-",'F4.2'!F109)</f>
        <v>43139</v>
      </c>
      <c r="E109" s="92">
        <f>'F4.2'!H109</f>
        <v>226.30239130434779</v>
      </c>
      <c r="F109" s="123">
        <f>'F4.2'!T109</f>
        <v>0</v>
      </c>
      <c r="G109" s="123">
        <f>'F4.2'!AN109</f>
        <v>0</v>
      </c>
      <c r="H109" s="123">
        <f t="shared" si="7"/>
        <v>0</v>
      </c>
      <c r="I109" s="123">
        <f>'F4.2'!U109</f>
        <v>0</v>
      </c>
      <c r="J109" s="123">
        <f>'F4.2'!AO109</f>
        <v>0</v>
      </c>
      <c r="K109" s="123"/>
      <c r="L109" s="123"/>
      <c r="M109" s="123">
        <f t="shared" si="8"/>
        <v>0</v>
      </c>
      <c r="N109" s="123">
        <f t="shared" si="9"/>
        <v>0</v>
      </c>
      <c r="O109" s="163">
        <f t="shared" si="10"/>
        <v>0</v>
      </c>
      <c r="P109" s="164">
        <f t="shared" si="11"/>
        <v>0</v>
      </c>
    </row>
    <row r="110" spans="1:16" ht="47.25" hidden="1" outlineLevel="1" x14ac:dyDescent="0.25">
      <c r="A110" s="31" t="str">
        <f>'F4.2'!A110</f>
        <v>HO
DPR 9.1</v>
      </c>
      <c r="B110" s="62" t="str">
        <f>'F4.2'!B110</f>
        <v>Pipe conveyor system for transporting Coal from WCL Coal mines to Koradi &amp; Khaperkheda TPS</v>
      </c>
      <c r="C110" s="31" t="str">
        <f>'F4.2'!D110</f>
        <v>MERC/CAPEX/2017-18/0208</v>
      </c>
      <c r="D110" s="65">
        <f>IF('F4.2'!F110=0,"-",'F4.2'!F110)</f>
        <v>43139</v>
      </c>
      <c r="E110" s="93">
        <f>'F4.2'!H110</f>
        <v>226.30239130434779</v>
      </c>
      <c r="F110" s="123">
        <f>'F4.2'!T110</f>
        <v>229.37</v>
      </c>
      <c r="G110" s="123">
        <f>'F4.2'!AN110</f>
        <v>0</v>
      </c>
      <c r="H110" s="124">
        <f t="shared" si="7"/>
        <v>229.37</v>
      </c>
      <c r="I110" s="123">
        <f>'F4.2'!U110</f>
        <v>37.33</v>
      </c>
      <c r="J110" s="123">
        <f>'F4.2'!AO110</f>
        <v>0</v>
      </c>
      <c r="K110" s="124"/>
      <c r="L110" s="124"/>
      <c r="M110" s="124">
        <f t="shared" si="8"/>
        <v>0</v>
      </c>
      <c r="N110" s="124">
        <f t="shared" si="9"/>
        <v>266.7</v>
      </c>
      <c r="O110" s="163">
        <f t="shared" si="10"/>
        <v>0</v>
      </c>
      <c r="P110" s="164">
        <f t="shared" si="11"/>
        <v>0</v>
      </c>
    </row>
    <row r="111" spans="1:16" ht="47.25" hidden="1" outlineLevel="1" x14ac:dyDescent="0.25">
      <c r="A111" s="27" t="str">
        <f>'F4.2'!A111</f>
        <v>HO
DPR 10</v>
      </c>
      <c r="B111" s="28" t="str">
        <f>'F4.2'!B111</f>
        <v>Implementation of IB recommendations- Civil works at various TPS of Mahagenco</v>
      </c>
      <c r="C111" s="27" t="str">
        <f>'F4.2'!D111</f>
        <v>MERC/CAPEX/20172018/0177</v>
      </c>
      <c r="D111" s="90">
        <f>IF('F4.2'!F111=0,"-",'F4.2'!F111)</f>
        <v>43137</v>
      </c>
      <c r="E111" s="92">
        <f>'F4.2'!H111</f>
        <v>4.4603999999999999</v>
      </c>
      <c r="F111" s="123">
        <f>'F4.2'!T111</f>
        <v>0</v>
      </c>
      <c r="G111" s="123">
        <f>'F4.2'!AN111</f>
        <v>0</v>
      </c>
      <c r="H111" s="123">
        <f t="shared" si="7"/>
        <v>0</v>
      </c>
      <c r="I111" s="123">
        <f>'F4.2'!U111</f>
        <v>0</v>
      </c>
      <c r="J111" s="123">
        <f>'F4.2'!AO111</f>
        <v>0</v>
      </c>
      <c r="K111" s="123"/>
      <c r="L111" s="123"/>
      <c r="M111" s="123">
        <f t="shared" si="8"/>
        <v>0</v>
      </c>
      <c r="N111" s="123">
        <f t="shared" si="9"/>
        <v>0</v>
      </c>
      <c r="O111" s="163">
        <f t="shared" si="10"/>
        <v>0</v>
      </c>
      <c r="P111" s="164">
        <f t="shared" si="11"/>
        <v>0</v>
      </c>
    </row>
    <row r="112" spans="1:16" ht="63" hidden="1" outlineLevel="1" x14ac:dyDescent="0.25">
      <c r="A112" s="31" t="str">
        <f>'F4.2'!A112</f>
        <v>HO
DPR 10.2a</v>
      </c>
      <c r="B112" s="62" t="str">
        <f>'F4.2'!B112</f>
        <v>Compond wall (IB recommdation),Plant Patrolling Roads (IB recommdation) TPS KPKD</v>
      </c>
      <c r="C112" s="31" t="str">
        <f>'F4.2'!D112</f>
        <v>MERC/CAPEX/20172018/0177</v>
      </c>
      <c r="D112" s="65">
        <f>IF('F4.2'!F112=0,"-",'F4.2'!F112)</f>
        <v>43137</v>
      </c>
      <c r="E112" s="93">
        <f>'F4.2'!H112</f>
        <v>4.4603999999999999</v>
      </c>
      <c r="F112" s="123">
        <f>'F4.2'!T112</f>
        <v>3.9268082040000003</v>
      </c>
      <c r="G112" s="123">
        <f>'F4.2'!AN112</f>
        <v>0.64975271800000001</v>
      </c>
      <c r="H112" s="124">
        <f t="shared" si="7"/>
        <v>3.2770554860000001</v>
      </c>
      <c r="I112" s="123">
        <f>'F4.2'!U112</f>
        <v>0</v>
      </c>
      <c r="J112" s="123">
        <f>'F4.2'!AO112</f>
        <v>3.2770554860000001</v>
      </c>
      <c r="K112" s="124"/>
      <c r="L112" s="124"/>
      <c r="M112" s="124">
        <f t="shared" si="8"/>
        <v>3.2770554860000001</v>
      </c>
      <c r="N112" s="124">
        <f t="shared" si="9"/>
        <v>0</v>
      </c>
      <c r="O112" s="163">
        <f t="shared" si="10"/>
        <v>3.2770554860000001</v>
      </c>
      <c r="P112" s="164">
        <f t="shared" si="11"/>
        <v>0</v>
      </c>
    </row>
    <row r="113" spans="1:16" ht="47.25" hidden="1" outlineLevel="1" x14ac:dyDescent="0.25">
      <c r="A113" s="27" t="str">
        <f>'F4.2'!A113</f>
        <v>HO
DPR 11</v>
      </c>
      <c r="B113" s="28" t="str">
        <f>'F4.2'!B113</f>
        <v>Reuse of tertiary treated water for Koradi and Khaperkheda Thermal Power Plant from Bhandewadi STP</v>
      </c>
      <c r="C113" s="27" t="str">
        <f>'F4.2'!D113</f>
        <v>MERC/CAPEX/MSPGCL/2018-19/1156</v>
      </c>
      <c r="D113" s="90">
        <f>IF('F4.2'!F113=0,"-",'F4.2'!F113)</f>
        <v>43305</v>
      </c>
      <c r="E113" s="92">
        <f>'F4.2'!H113</f>
        <v>9.23</v>
      </c>
      <c r="F113" s="123">
        <f>'F4.2'!T113</f>
        <v>0</v>
      </c>
      <c r="G113" s="123">
        <f>'F4.2'!AN113</f>
        <v>0</v>
      </c>
      <c r="H113" s="123">
        <f t="shared" si="7"/>
        <v>0</v>
      </c>
      <c r="I113" s="123">
        <f>'F4.2'!U113</f>
        <v>0</v>
      </c>
      <c r="J113" s="123">
        <f>'F4.2'!AO113</f>
        <v>0</v>
      </c>
      <c r="K113" s="123"/>
      <c r="L113" s="123"/>
      <c r="M113" s="123">
        <f t="shared" si="8"/>
        <v>0</v>
      </c>
      <c r="N113" s="123">
        <f t="shared" si="9"/>
        <v>0</v>
      </c>
      <c r="O113" s="163">
        <f t="shared" si="10"/>
        <v>0</v>
      </c>
      <c r="P113" s="164">
        <f t="shared" si="11"/>
        <v>0</v>
      </c>
    </row>
    <row r="114" spans="1:16" ht="47.25" hidden="1" outlineLevel="1" x14ac:dyDescent="0.25">
      <c r="A114" s="31" t="str">
        <f>'F4.2'!A114</f>
        <v>HO
DPR 11.1</v>
      </c>
      <c r="B114" s="62" t="str">
        <f>'F4.2'!B114</f>
        <v>Reuse of tertiary treated water for Koradi and Khaperkheda Thermal Power Plant from Bhandewadi STP</v>
      </c>
      <c r="C114" s="31" t="str">
        <f>'F4.2'!D114</f>
        <v>MERC/CAPEX/MSPGCL/2018-19/1156</v>
      </c>
      <c r="D114" s="65">
        <f>IF('F4.2'!F114=0,"-",'F4.2'!F114)</f>
        <v>43305</v>
      </c>
      <c r="E114" s="93">
        <f>'F4.2'!H114</f>
        <v>9.0500000000000007</v>
      </c>
      <c r="F114" s="123">
        <f>'F4.2'!T114</f>
        <v>13.3056650336394</v>
      </c>
      <c r="G114" s="123">
        <f>'F4.2'!AN114</f>
        <v>13.3056650336394</v>
      </c>
      <c r="H114" s="124">
        <f t="shared" si="7"/>
        <v>0</v>
      </c>
      <c r="I114" s="123">
        <f>'F4.2'!U114</f>
        <v>0</v>
      </c>
      <c r="J114" s="123">
        <f>'F4.2'!AO114</f>
        <v>0</v>
      </c>
      <c r="K114" s="124"/>
      <c r="L114" s="124"/>
      <c r="M114" s="124">
        <f t="shared" si="8"/>
        <v>0</v>
      </c>
      <c r="N114" s="124">
        <f t="shared" si="9"/>
        <v>0</v>
      </c>
      <c r="O114" s="163">
        <f t="shared" si="10"/>
        <v>0</v>
      </c>
      <c r="P114" s="164">
        <f t="shared" si="11"/>
        <v>0</v>
      </c>
    </row>
    <row r="115" spans="1:16" ht="31.5" hidden="1" outlineLevel="1" x14ac:dyDescent="0.25">
      <c r="A115" s="130">
        <f>'F4.2'!A115</f>
        <v>0</v>
      </c>
      <c r="B115" s="138" t="str">
        <f>'F4.2'!B115</f>
        <v>IDC</v>
      </c>
      <c r="C115" s="31" t="str">
        <f>'F4.2'!D115</f>
        <v>MERC/CAPEX/MSPGCL/2018-19/1156</v>
      </c>
      <c r="D115" s="65">
        <f>IF('F4.2'!F115=0,"-",'F4.2'!F115)</f>
        <v>43305</v>
      </c>
      <c r="E115" s="93">
        <f>'F4.2'!H115</f>
        <v>0.18</v>
      </c>
      <c r="F115" s="123">
        <f>'F4.2'!T115</f>
        <v>0</v>
      </c>
      <c r="G115" s="123">
        <f>'F4.2'!AN115</f>
        <v>0</v>
      </c>
      <c r="H115" s="124">
        <f t="shared" si="7"/>
        <v>0</v>
      </c>
      <c r="I115" s="123">
        <f>'F4.2'!U115</f>
        <v>0</v>
      </c>
      <c r="J115" s="123">
        <f>'F4.2'!AO115</f>
        <v>0</v>
      </c>
      <c r="K115" s="124"/>
      <c r="L115" s="124"/>
      <c r="M115" s="124">
        <f t="shared" si="8"/>
        <v>0</v>
      </c>
      <c r="N115" s="124">
        <f t="shared" si="9"/>
        <v>0</v>
      </c>
      <c r="O115" s="163">
        <f t="shared" si="10"/>
        <v>0</v>
      </c>
      <c r="P115" s="164">
        <f t="shared" si="11"/>
        <v>0</v>
      </c>
    </row>
    <row r="116" spans="1:16" ht="47.25" hidden="1" outlineLevel="1" x14ac:dyDescent="0.25">
      <c r="A116" s="27" t="str">
        <f>'F4.2'!A116</f>
        <v>HO
DPR 15</v>
      </c>
      <c r="B116" s="28" t="str">
        <f>'F4.2'!B116</f>
        <v>Implementation of Water Flow Monitoring system at Chandrapur STPS &amp; Khaperkheda TPS</v>
      </c>
      <c r="C116" s="27" t="str">
        <f>'F4.2'!D116</f>
        <v>MERC/CAPEX/2020-2021/WFH/SBR/37</v>
      </c>
      <c r="D116" s="90">
        <f>IF('F4.2'!F116=0,"-",'F4.2'!F116)</f>
        <v>44131</v>
      </c>
      <c r="E116" s="92">
        <f>'F4.2'!H116</f>
        <v>5.1754800000000003</v>
      </c>
      <c r="F116" s="123">
        <f>'F4.2'!T116</f>
        <v>0</v>
      </c>
      <c r="G116" s="123">
        <f>'F4.2'!AN116</f>
        <v>0</v>
      </c>
      <c r="H116" s="123">
        <f t="shared" si="7"/>
        <v>0</v>
      </c>
      <c r="I116" s="123">
        <f>'F4.2'!U116</f>
        <v>0</v>
      </c>
      <c r="J116" s="123">
        <f>'F4.2'!AO116</f>
        <v>0</v>
      </c>
      <c r="K116" s="123"/>
      <c r="L116" s="123"/>
      <c r="M116" s="123">
        <f t="shared" si="8"/>
        <v>0</v>
      </c>
      <c r="N116" s="123">
        <f t="shared" si="9"/>
        <v>0</v>
      </c>
      <c r="O116" s="163">
        <f t="shared" si="10"/>
        <v>0</v>
      </c>
      <c r="P116" s="164">
        <f t="shared" si="11"/>
        <v>0</v>
      </c>
    </row>
    <row r="117" spans="1:16" ht="47.25" hidden="1" outlineLevel="1" x14ac:dyDescent="0.25">
      <c r="A117" s="31" t="str">
        <f>'F4.2'!A117</f>
        <v>HO
DPR 15.3</v>
      </c>
      <c r="B117" s="108" t="str">
        <f>'F4.2'!B117</f>
        <v>Electromagnetic Flow meters at various lines &amp; Locations of 210 MW</v>
      </c>
      <c r="C117" s="31" t="str">
        <f>'F4.2'!D117</f>
        <v>MERC/CAPEX/2020-2021/WFH/SBR/37</v>
      </c>
      <c r="D117" s="65">
        <f>IF('F4.2'!F117=0,"-",'F4.2'!F117)</f>
        <v>44131</v>
      </c>
      <c r="E117" s="93">
        <f>'F4.2'!H117</f>
        <v>3.8515199999999998</v>
      </c>
      <c r="F117" s="123">
        <f>'F4.2'!T117</f>
        <v>0</v>
      </c>
      <c r="G117" s="123">
        <f>'F4.2'!AN117</f>
        <v>0</v>
      </c>
      <c r="H117" s="124">
        <f t="shared" si="7"/>
        <v>0</v>
      </c>
      <c r="I117" s="123">
        <f>'F4.2'!U117</f>
        <v>0</v>
      </c>
      <c r="J117" s="123">
        <f>'F4.2'!AO117</f>
        <v>0</v>
      </c>
      <c r="K117" s="124"/>
      <c r="L117" s="124"/>
      <c r="M117" s="124">
        <f t="shared" si="8"/>
        <v>0</v>
      </c>
      <c r="N117" s="124">
        <f t="shared" si="9"/>
        <v>0</v>
      </c>
      <c r="O117" s="163">
        <f t="shared" si="10"/>
        <v>0</v>
      </c>
      <c r="P117" s="164">
        <f t="shared" si="11"/>
        <v>0</v>
      </c>
    </row>
    <row r="118" spans="1:16" ht="63" hidden="1" outlineLevel="1" x14ac:dyDescent="0.25">
      <c r="A118" s="31" t="str">
        <f>'F4.2'!A118</f>
        <v>HO
DPR 15.4</v>
      </c>
      <c r="B118" s="108" t="str">
        <f>'F4.2'!B118</f>
        <v xml:space="preserve">Automation: Centralized SCADA, RTU, MODBUS Cable, Power cable &amp; mandatory spares
</v>
      </c>
      <c r="C118" s="31" t="str">
        <f>'F4.2'!D118</f>
        <v>MERC/CAPEX/2020-2021/WFH/SBR/37</v>
      </c>
      <c r="D118" s="65">
        <f>IF('F4.2'!F118=0,"-",'F4.2'!F118)</f>
        <v>44131</v>
      </c>
      <c r="E118" s="93">
        <f>'F4.2'!H118</f>
        <v>1.32396</v>
      </c>
      <c r="F118" s="123">
        <f>'F4.2'!T118</f>
        <v>0</v>
      </c>
      <c r="G118" s="123">
        <f>'F4.2'!AN118</f>
        <v>0</v>
      </c>
      <c r="H118" s="124">
        <f t="shared" si="7"/>
        <v>0</v>
      </c>
      <c r="I118" s="123">
        <f>'F4.2'!U118</f>
        <v>0</v>
      </c>
      <c r="J118" s="123">
        <f>'F4.2'!AO118</f>
        <v>0</v>
      </c>
      <c r="K118" s="124"/>
      <c r="L118" s="124"/>
      <c r="M118" s="124">
        <f t="shared" si="8"/>
        <v>0</v>
      </c>
      <c r="N118" s="124">
        <f t="shared" si="9"/>
        <v>0</v>
      </c>
      <c r="O118" s="163">
        <f t="shared" si="10"/>
        <v>0</v>
      </c>
      <c r="P118" s="164">
        <f t="shared" si="11"/>
        <v>0</v>
      </c>
    </row>
    <row r="119" spans="1:16" ht="31.5" hidden="1" outlineLevel="1" x14ac:dyDescent="0.25">
      <c r="A119" s="130">
        <f>'F4.2'!A119</f>
        <v>0</v>
      </c>
      <c r="B119" s="131" t="str">
        <f>'F4.2'!B119</f>
        <v>IDC</v>
      </c>
      <c r="C119" s="31" t="str">
        <f>'F4.2'!D119</f>
        <v>MERC/CAPEX/2020-2021/WFH/SBR/37</v>
      </c>
      <c r="D119" s="65">
        <f>IF('F4.2'!F119=0,"-",'F4.2'!F119)</f>
        <v>44131</v>
      </c>
      <c r="E119" s="93">
        <f>'F4.2'!H119</f>
        <v>0</v>
      </c>
      <c r="F119" s="123">
        <f>'F4.2'!T119</f>
        <v>0</v>
      </c>
      <c r="G119" s="123">
        <f>'F4.2'!AN119</f>
        <v>0</v>
      </c>
      <c r="H119" s="124">
        <f t="shared" si="7"/>
        <v>0</v>
      </c>
      <c r="I119" s="123">
        <f>'F4.2'!U119</f>
        <v>0</v>
      </c>
      <c r="J119" s="123">
        <f>'F4.2'!AO119</f>
        <v>0</v>
      </c>
      <c r="K119" s="124"/>
      <c r="L119" s="124"/>
      <c r="M119" s="124">
        <f t="shared" si="8"/>
        <v>0</v>
      </c>
      <c r="N119" s="124">
        <f t="shared" si="9"/>
        <v>0</v>
      </c>
      <c r="O119" s="163">
        <f t="shared" si="10"/>
        <v>0</v>
      </c>
      <c r="P119" s="164">
        <f t="shared" si="11"/>
        <v>0</v>
      </c>
    </row>
    <row r="120" spans="1:16" ht="31.5" hidden="1" outlineLevel="1" x14ac:dyDescent="0.25">
      <c r="A120" s="27">
        <f>'F4.2'!A120</f>
        <v>30</v>
      </c>
      <c r="B120" s="28" t="str">
        <f>'F4.2'!B120</f>
        <v>Supply of spare Generator Rotor for UNIT 1 &amp; 2, 210MW</v>
      </c>
      <c r="C120" s="27" t="str">
        <f>'F4.2'!D120</f>
        <v>MERC/CAPEX/2023-24/0184</v>
      </c>
      <c r="D120" s="90">
        <f>IF('F4.2'!F120=0,"-",'F4.2'!F120)</f>
        <v>45363</v>
      </c>
      <c r="E120" s="92">
        <f>'F4.2'!H120</f>
        <v>37.11</v>
      </c>
      <c r="F120" s="123">
        <f>'F4.2'!T120</f>
        <v>0</v>
      </c>
      <c r="G120" s="123">
        <f>'F4.2'!AN120</f>
        <v>0</v>
      </c>
      <c r="H120" s="123">
        <f t="shared" ref="H120:H164" si="15">F120-G120</f>
        <v>0</v>
      </c>
      <c r="I120" s="123">
        <f>'F4.2'!U120</f>
        <v>0</v>
      </c>
      <c r="J120" s="123">
        <f>'F4.2'!AO120</f>
        <v>0</v>
      </c>
      <c r="K120" s="123"/>
      <c r="L120" s="123"/>
      <c r="M120" s="123">
        <f t="shared" ref="M120:M164" si="16">SUM(J120:L120)</f>
        <v>0</v>
      </c>
      <c r="N120" s="123">
        <f t="shared" ref="N120:N164" si="17">H120+I120-M120</f>
        <v>0</v>
      </c>
      <c r="O120" s="163">
        <f t="shared" si="10"/>
        <v>0</v>
      </c>
      <c r="P120" s="164">
        <f t="shared" si="11"/>
        <v>0</v>
      </c>
    </row>
    <row r="121" spans="1:16" ht="31.5" hidden="1" outlineLevel="1" x14ac:dyDescent="0.25">
      <c r="A121" s="9">
        <f>'F4.2'!A121</f>
        <v>30.1</v>
      </c>
      <c r="B121" s="165" t="str">
        <f>'F4.2'!B121</f>
        <v>Supply of spare Generator Rotor for UNIT 1 &amp; 2, 210MW</v>
      </c>
      <c r="C121" s="31" t="str">
        <f>'F4.2'!D121</f>
        <v>MERC/CAPEX/2023-24/0184</v>
      </c>
      <c r="D121" s="65">
        <f>IF('F4.2'!F121=0,"-",'F4.2'!F121)</f>
        <v>45363</v>
      </c>
      <c r="E121" s="93">
        <f>'F4.2'!H121</f>
        <v>36.700000000000003</v>
      </c>
      <c r="F121" s="123">
        <f>'F4.2'!T121</f>
        <v>0</v>
      </c>
      <c r="G121" s="123">
        <f>'F4.2'!AN121</f>
        <v>0</v>
      </c>
      <c r="H121" s="124">
        <f t="shared" si="15"/>
        <v>0</v>
      </c>
      <c r="I121" s="123">
        <f>'F4.2'!U121</f>
        <v>11.01</v>
      </c>
      <c r="J121" s="123">
        <f>'F4.2'!AO121</f>
        <v>0</v>
      </c>
      <c r="K121" s="124"/>
      <c r="L121" s="124"/>
      <c r="M121" s="124">
        <f t="shared" si="16"/>
        <v>0</v>
      </c>
      <c r="N121" s="124">
        <f t="shared" si="17"/>
        <v>11.01</v>
      </c>
      <c r="O121" s="163">
        <f t="shared" si="10"/>
        <v>0</v>
      </c>
      <c r="P121" s="164">
        <f t="shared" si="11"/>
        <v>0</v>
      </c>
    </row>
    <row r="122" spans="1:16" ht="15.75" hidden="1" outlineLevel="1" x14ac:dyDescent="0.25">
      <c r="A122" s="130">
        <f>'F4.2'!A122</f>
        <v>0</v>
      </c>
      <c r="B122" s="131" t="str">
        <f>'F4.2'!B122</f>
        <v>IDC</v>
      </c>
      <c r="C122" s="31" t="str">
        <f>'F4.2'!D122</f>
        <v>MERC/CAPEX/2023-24/0184</v>
      </c>
      <c r="D122" s="65">
        <f>IF('F4.2'!F122=0,"-",'F4.2'!F122)</f>
        <v>45363</v>
      </c>
      <c r="E122" s="93">
        <f>'F4.2'!H122</f>
        <v>0.41</v>
      </c>
      <c r="F122" s="123">
        <f>'F4.2'!T122</f>
        <v>0</v>
      </c>
      <c r="G122" s="123">
        <f>'F4.2'!AN122</f>
        <v>0</v>
      </c>
      <c r="H122" s="124">
        <f t="shared" si="15"/>
        <v>0</v>
      </c>
      <c r="I122" s="123">
        <f>'F4.2'!U122</f>
        <v>0</v>
      </c>
      <c r="J122" s="123">
        <f>'F4.2'!AO122</f>
        <v>0</v>
      </c>
      <c r="K122" s="124"/>
      <c r="L122" s="124"/>
      <c r="M122" s="124">
        <f t="shared" si="16"/>
        <v>0</v>
      </c>
      <c r="N122" s="124">
        <f t="shared" si="17"/>
        <v>0</v>
      </c>
      <c r="O122" s="163">
        <f t="shared" si="10"/>
        <v>0</v>
      </c>
      <c r="P122" s="164">
        <f t="shared" si="11"/>
        <v>0</v>
      </c>
    </row>
    <row r="123" spans="1:16" ht="78.75" hidden="1" outlineLevel="1" x14ac:dyDescent="0.25">
      <c r="A123" s="27">
        <f>'F4.2'!A123</f>
        <v>31</v>
      </c>
      <c r="B123" s="28" t="str">
        <f>'F4.2'!B123</f>
        <v>Construction of 4th upstream raising of Waregaon Ash Bund from T.B.L 302.50 M to T.B.L. 305.50 M with raising of drain wells and modification of Masonary Dam (Waste Weir),       4 x210 MW, TPS, Khaperkheda</v>
      </c>
      <c r="C123" s="27" t="str">
        <f>'F4.2'!D123</f>
        <v>MERC/CAPEX/2023-2024/MSPGCL/0510</v>
      </c>
      <c r="D123" s="90">
        <f>IF('F4.2'!F123=0,"-",'F4.2'!F123)</f>
        <v>45208</v>
      </c>
      <c r="E123" s="92">
        <f>'F4.2'!H123</f>
        <v>45.053462686567165</v>
      </c>
      <c r="F123" s="123">
        <f>'F4.2'!T123</f>
        <v>0</v>
      </c>
      <c r="G123" s="123">
        <f>'F4.2'!AN123</f>
        <v>0</v>
      </c>
      <c r="H123" s="123">
        <f t="shared" si="15"/>
        <v>0</v>
      </c>
      <c r="I123" s="123">
        <f>'F4.2'!U123</f>
        <v>0</v>
      </c>
      <c r="J123" s="123">
        <f>'F4.2'!AO123</f>
        <v>0</v>
      </c>
      <c r="K123" s="123"/>
      <c r="L123" s="123"/>
      <c r="M123" s="123">
        <f t="shared" si="16"/>
        <v>0</v>
      </c>
      <c r="N123" s="123">
        <f t="shared" si="17"/>
        <v>0</v>
      </c>
      <c r="O123" s="163">
        <f t="shared" si="10"/>
        <v>0</v>
      </c>
      <c r="P123" s="164">
        <f t="shared" si="11"/>
        <v>0</v>
      </c>
    </row>
    <row r="124" spans="1:16" ht="63" hidden="1" outlineLevel="1" x14ac:dyDescent="0.25">
      <c r="A124" s="9">
        <f>'F4.2'!A124</f>
        <v>31.1</v>
      </c>
      <c r="B124" s="165" t="str">
        <f>'F4.2'!B124</f>
        <v>Construction of 4th  upstream raising of Waregaon Ash Bund from T.B.L   302.50 M to T.B.L. 305.50 M at TPS, Khaperkheda.</v>
      </c>
      <c r="C124" s="31" t="str">
        <f>'F4.2'!D124</f>
        <v>MERC/CAPEX/2023-2024/MSPGCL/0510</v>
      </c>
      <c r="D124" s="65">
        <f>IF('F4.2'!F124=0,"-",'F4.2'!F124)</f>
        <v>45208</v>
      </c>
      <c r="E124" s="93">
        <f>'F4.2'!H124</f>
        <v>31.023080597014925</v>
      </c>
      <c r="F124" s="123">
        <f>'F4.2'!T124</f>
        <v>0</v>
      </c>
      <c r="G124" s="123">
        <f>'F4.2'!AN124</f>
        <v>0</v>
      </c>
      <c r="H124" s="124">
        <f t="shared" si="15"/>
        <v>0</v>
      </c>
      <c r="I124" s="123">
        <f>'F4.2'!U124</f>
        <v>0</v>
      </c>
      <c r="J124" s="123">
        <f>'F4.2'!AO124</f>
        <v>0</v>
      </c>
      <c r="K124" s="124"/>
      <c r="L124" s="124"/>
      <c r="M124" s="124">
        <f t="shared" si="16"/>
        <v>0</v>
      </c>
      <c r="N124" s="124">
        <f t="shared" si="17"/>
        <v>0</v>
      </c>
      <c r="O124" s="163">
        <f t="shared" si="10"/>
        <v>0</v>
      </c>
      <c r="P124" s="164">
        <f t="shared" si="11"/>
        <v>0</v>
      </c>
    </row>
    <row r="125" spans="1:16" ht="31.5" hidden="1" outlineLevel="1" x14ac:dyDescent="0.25">
      <c r="A125" s="9">
        <f>'F4.2'!A125</f>
        <v>31.2</v>
      </c>
      <c r="B125" s="165" t="str">
        <f>'F4.2'!B125</f>
        <v>Raising of drain wells of Waregaon Ash Bund  TPS, Khaperkheda.</v>
      </c>
      <c r="C125" s="31" t="str">
        <f>'F4.2'!D125</f>
        <v>MERC/CAPEX/2023-2024/MSPGCL/0510</v>
      </c>
      <c r="D125" s="65">
        <f>IF('F4.2'!F125=0,"-",'F4.2'!F125)</f>
        <v>45208</v>
      </c>
      <c r="E125" s="93">
        <f>'F4.2'!H125</f>
        <v>1.6569313432835822</v>
      </c>
      <c r="F125" s="123">
        <f>'F4.2'!T125</f>
        <v>0</v>
      </c>
      <c r="G125" s="123">
        <f>'F4.2'!AN125</f>
        <v>0</v>
      </c>
      <c r="H125" s="124">
        <f t="shared" si="15"/>
        <v>0</v>
      </c>
      <c r="I125" s="123">
        <f>'F4.2'!U125</f>
        <v>0</v>
      </c>
      <c r="J125" s="123">
        <f>'F4.2'!AO125</f>
        <v>0</v>
      </c>
      <c r="K125" s="124"/>
      <c r="L125" s="124"/>
      <c r="M125" s="124">
        <f t="shared" si="16"/>
        <v>0</v>
      </c>
      <c r="N125" s="124">
        <f t="shared" si="17"/>
        <v>0</v>
      </c>
      <c r="O125" s="163">
        <f t="shared" si="10"/>
        <v>0</v>
      </c>
      <c r="P125" s="164">
        <f t="shared" si="11"/>
        <v>0</v>
      </c>
    </row>
    <row r="126" spans="1:16" ht="47.25" hidden="1" outlineLevel="1" x14ac:dyDescent="0.25">
      <c r="A126" s="9">
        <f>'F4.2'!A126</f>
        <v>31.3</v>
      </c>
      <c r="B126" s="165" t="str">
        <f>'F4.2'!B126</f>
        <v>Modification of Masonary Dam (Waste Weir) of Waregaon Ash Bund  TPS, Khaperkheda.</v>
      </c>
      <c r="C126" s="31" t="str">
        <f>'F4.2'!D126</f>
        <v>MERC/CAPEX/2023-2024/MSPGCL/0510</v>
      </c>
      <c r="D126" s="65">
        <f>IF('F4.2'!F126=0,"-",'F4.2'!F126)</f>
        <v>45208</v>
      </c>
      <c r="E126" s="93">
        <f>'F4.2'!H126</f>
        <v>10.185689552238806</v>
      </c>
      <c r="F126" s="123">
        <f>'F4.2'!T126</f>
        <v>0</v>
      </c>
      <c r="G126" s="123">
        <f>'F4.2'!AN126</f>
        <v>0</v>
      </c>
      <c r="H126" s="124">
        <f t="shared" si="15"/>
        <v>0</v>
      </c>
      <c r="I126" s="123">
        <f>'F4.2'!U126</f>
        <v>0</v>
      </c>
      <c r="J126" s="123">
        <f>'F4.2'!AO126</f>
        <v>0</v>
      </c>
      <c r="K126" s="124"/>
      <c r="L126" s="124"/>
      <c r="M126" s="124">
        <f t="shared" si="16"/>
        <v>0</v>
      </c>
      <c r="N126" s="124">
        <f t="shared" si="17"/>
        <v>0</v>
      </c>
      <c r="O126" s="163">
        <f t="shared" si="10"/>
        <v>0</v>
      </c>
      <c r="P126" s="164">
        <f t="shared" si="11"/>
        <v>0</v>
      </c>
    </row>
    <row r="127" spans="1:16" ht="31.5" hidden="1" outlineLevel="1" x14ac:dyDescent="0.25">
      <c r="A127" s="130">
        <f>'F4.2'!A127</f>
        <v>0</v>
      </c>
      <c r="B127" s="131" t="str">
        <f>'F4.2'!B127</f>
        <v>IDC</v>
      </c>
      <c r="C127" s="31" t="str">
        <f>'F4.2'!D127</f>
        <v>MERC/CAPEX/2023-2024/MSPGCL/0510</v>
      </c>
      <c r="D127" s="65">
        <f>IF('F4.2'!F127=0,"-",'F4.2'!F127)</f>
        <v>45208</v>
      </c>
      <c r="E127" s="93">
        <f>'F4.2'!H127</f>
        <v>2.1877611940298509</v>
      </c>
      <c r="F127" s="123">
        <f>'F4.2'!T127</f>
        <v>0</v>
      </c>
      <c r="G127" s="123">
        <f>'F4.2'!AN127</f>
        <v>0</v>
      </c>
      <c r="H127" s="124">
        <f t="shared" si="15"/>
        <v>0</v>
      </c>
      <c r="I127" s="123">
        <f>'F4.2'!U127</f>
        <v>0</v>
      </c>
      <c r="J127" s="123">
        <f>'F4.2'!AO127</f>
        <v>0</v>
      </c>
      <c r="K127" s="124"/>
      <c r="L127" s="124"/>
      <c r="M127" s="124">
        <f t="shared" si="16"/>
        <v>0</v>
      </c>
      <c r="N127" s="124">
        <f t="shared" si="17"/>
        <v>0</v>
      </c>
    </row>
    <row r="128" spans="1:16" ht="31.5" hidden="1" outlineLevel="1" x14ac:dyDescent="0.25">
      <c r="A128" s="27">
        <f>'F4.2'!A128</f>
        <v>32</v>
      </c>
      <c r="B128" s="28" t="str">
        <f>'F4.2'!B128</f>
        <v>Flue Gas Desulphurisation (FGD) System for Khaperkheda Unit # 1 &amp; 2</v>
      </c>
      <c r="C128" s="27" t="str">
        <f>'F4.2'!D128</f>
        <v>MERC/CAPEX/MSPGCL/2023-2024/0459</v>
      </c>
      <c r="D128" s="90">
        <f>IF('F4.2'!F128=0,"-",'F4.2'!F128)</f>
        <v>45174</v>
      </c>
      <c r="E128" s="92">
        <f>'F4.2'!H128</f>
        <v>115.34000000000002</v>
      </c>
      <c r="F128" s="123">
        <f>'F4.2'!T128</f>
        <v>0</v>
      </c>
      <c r="G128" s="123">
        <f>'F4.2'!AN128</f>
        <v>0</v>
      </c>
      <c r="H128" s="123">
        <f t="shared" si="15"/>
        <v>0</v>
      </c>
      <c r="I128" s="123">
        <f>'F4.2'!U128</f>
        <v>0</v>
      </c>
      <c r="J128" s="123">
        <f>'F4.2'!AO128</f>
        <v>0</v>
      </c>
      <c r="K128" s="123"/>
      <c r="L128" s="123"/>
      <c r="M128" s="123">
        <f t="shared" si="16"/>
        <v>0</v>
      </c>
      <c r="N128" s="123">
        <f t="shared" si="17"/>
        <v>0</v>
      </c>
      <c r="O128" s="163"/>
      <c r="P128" s="164"/>
    </row>
    <row r="129" spans="1:16" ht="31.5" hidden="1" outlineLevel="1" x14ac:dyDescent="0.25">
      <c r="A129" s="9">
        <f>'F4.2'!A129</f>
        <v>32.1</v>
      </c>
      <c r="B129" s="165" t="str">
        <f>'F4.2'!B129</f>
        <v>Flue Gas Desulphurisation (FGD) System for Khaperkheda Unit # 1 &amp; 2</v>
      </c>
      <c r="C129" s="31" t="str">
        <f>'F4.2'!D129</f>
        <v>MERC/CAPEX/MSPGCL/2023-2024/0459</v>
      </c>
      <c r="D129" s="65">
        <f>IF('F4.2'!F129=0,"-",'F4.2'!F129)</f>
        <v>45174</v>
      </c>
      <c r="E129" s="93">
        <f>'F4.2'!H129</f>
        <v>109.80000000000001</v>
      </c>
      <c r="F129" s="123">
        <f>'F4.2'!T129</f>
        <v>0</v>
      </c>
      <c r="G129" s="123">
        <f>'F4.2'!AN129</f>
        <v>0</v>
      </c>
      <c r="H129" s="124">
        <f t="shared" si="15"/>
        <v>0</v>
      </c>
      <c r="I129" s="123">
        <f>'F4.2'!U129</f>
        <v>0</v>
      </c>
      <c r="J129" s="123">
        <f>'F4.2'!AO129</f>
        <v>0</v>
      </c>
      <c r="K129" s="124"/>
      <c r="L129" s="124"/>
      <c r="M129" s="124">
        <f t="shared" si="16"/>
        <v>0</v>
      </c>
      <c r="N129" s="124">
        <f t="shared" si="17"/>
        <v>0</v>
      </c>
    </row>
    <row r="130" spans="1:16" ht="31.5" hidden="1" outlineLevel="1" x14ac:dyDescent="0.25">
      <c r="A130" s="130">
        <f>'F4.2'!A130</f>
        <v>0</v>
      </c>
      <c r="B130" s="131" t="str">
        <f>'F4.2'!B130</f>
        <v>IDC</v>
      </c>
      <c r="C130" s="31" t="str">
        <f>'F4.2'!D130</f>
        <v>MERC/CAPEX/MSPGCL/2023-2024/0459</v>
      </c>
      <c r="D130" s="65">
        <f>IF('F4.2'!F130=0,"-",'F4.2'!F130)</f>
        <v>45174</v>
      </c>
      <c r="E130" s="93">
        <f>'F4.2'!H130</f>
        <v>5.54</v>
      </c>
      <c r="F130" s="123">
        <f>'F4.2'!T130</f>
        <v>0</v>
      </c>
      <c r="G130" s="123">
        <f>'F4.2'!AN130</f>
        <v>0</v>
      </c>
      <c r="H130" s="124">
        <f t="shared" si="15"/>
        <v>0</v>
      </c>
      <c r="I130" s="123">
        <f>'F4.2'!U130</f>
        <v>0</v>
      </c>
      <c r="J130" s="123">
        <f>'F4.2'!AO130</f>
        <v>0</v>
      </c>
      <c r="K130" s="124"/>
      <c r="L130" s="124"/>
      <c r="M130" s="124">
        <f t="shared" si="16"/>
        <v>0</v>
      </c>
      <c r="N130" s="124">
        <f t="shared" si="17"/>
        <v>0</v>
      </c>
    </row>
    <row r="131" spans="1:16" ht="31.5" hidden="1" outlineLevel="1" x14ac:dyDescent="0.25">
      <c r="A131" s="27">
        <f>'F4.2'!A131</f>
        <v>33</v>
      </c>
      <c r="B131" s="28" t="str">
        <f>'F4.2'!B131</f>
        <v>Upgradation of DDC/DCS system for 
UNIT 1 &amp; 3 of 210 MWKhaperkheda TPS</v>
      </c>
      <c r="C131" s="27" t="str">
        <f>'F4.2'!D131</f>
        <v>MERC/CAPEX/MSPGCL/2023-24/601</v>
      </c>
      <c r="D131" s="90">
        <f>IF('F4.2'!F131=0,"-",'F4.2'!F131)</f>
        <v>45240</v>
      </c>
      <c r="E131" s="92">
        <f>'F4.2'!H131</f>
        <v>39.14</v>
      </c>
      <c r="F131" s="123">
        <f>'F4.2'!T131</f>
        <v>0</v>
      </c>
      <c r="G131" s="123">
        <f>'F4.2'!AN131</f>
        <v>0</v>
      </c>
      <c r="H131" s="123">
        <f t="shared" si="15"/>
        <v>0</v>
      </c>
      <c r="I131" s="123">
        <f>'F4.2'!U131</f>
        <v>0</v>
      </c>
      <c r="J131" s="123">
        <f>'F4.2'!AO131</f>
        <v>0</v>
      </c>
      <c r="K131" s="123"/>
      <c r="L131" s="123"/>
      <c r="M131" s="123">
        <f t="shared" si="16"/>
        <v>0</v>
      </c>
      <c r="N131" s="123">
        <f t="shared" si="17"/>
        <v>0</v>
      </c>
      <c r="O131" s="163"/>
      <c r="P131" s="164"/>
    </row>
    <row r="132" spans="1:16" ht="31.5" hidden="1" outlineLevel="1" x14ac:dyDescent="0.25">
      <c r="A132" s="9">
        <f>'F4.2'!A132</f>
        <v>33.1</v>
      </c>
      <c r="B132" s="165" t="str">
        <f>'F4.2'!B132</f>
        <v>Upgradation of DDC/DCS system for 
UNIT 1 &amp; 3 of 210 MWKhaperkheda TPS</v>
      </c>
      <c r="C132" s="31" t="str">
        <f>'F4.2'!D132</f>
        <v>MERC/CAPEX/MSPGCL/2023-24/601</v>
      </c>
      <c r="D132" s="65">
        <f>IF('F4.2'!F132=0,"-",'F4.2'!F132)</f>
        <v>45240</v>
      </c>
      <c r="E132" s="93">
        <f>'F4.2'!H132</f>
        <v>38.700000000000003</v>
      </c>
      <c r="F132" s="123">
        <f>'F4.2'!T132</f>
        <v>0</v>
      </c>
      <c r="G132" s="123">
        <f>'F4.2'!AN132</f>
        <v>0</v>
      </c>
      <c r="H132" s="124">
        <f t="shared" si="15"/>
        <v>0</v>
      </c>
      <c r="I132" s="123">
        <f>'F4.2'!U132</f>
        <v>0</v>
      </c>
      <c r="J132" s="123">
        <f>'F4.2'!AO132</f>
        <v>0</v>
      </c>
      <c r="K132" s="124"/>
      <c r="L132" s="124"/>
      <c r="M132" s="124">
        <f t="shared" si="16"/>
        <v>0</v>
      </c>
      <c r="N132" s="124">
        <f t="shared" si="17"/>
        <v>0</v>
      </c>
    </row>
    <row r="133" spans="1:16" ht="31.5" hidden="1" outlineLevel="1" x14ac:dyDescent="0.25">
      <c r="A133" s="9">
        <f>'F4.2'!A133</f>
        <v>0</v>
      </c>
      <c r="B133" s="165" t="str">
        <f>'F4.2'!B133</f>
        <v>IDC</v>
      </c>
      <c r="C133" s="31" t="str">
        <f>'F4.2'!D133</f>
        <v>MERC/CAPEX/MSPGCL/2023-24/601</v>
      </c>
      <c r="D133" s="65">
        <f>IF('F4.2'!F133=0,"-",'F4.2'!F133)</f>
        <v>45240</v>
      </c>
      <c r="E133" s="93">
        <f>'F4.2'!H133</f>
        <v>0.44</v>
      </c>
      <c r="F133" s="123">
        <f>'F4.2'!T133</f>
        <v>0</v>
      </c>
      <c r="G133" s="123">
        <f>'F4.2'!AN133</f>
        <v>0</v>
      </c>
      <c r="H133" s="124">
        <f t="shared" si="15"/>
        <v>0</v>
      </c>
      <c r="I133" s="123">
        <f>'F4.2'!U133</f>
        <v>0</v>
      </c>
      <c r="J133" s="123">
        <f>'F4.2'!AO133</f>
        <v>0</v>
      </c>
      <c r="K133" s="124"/>
      <c r="L133" s="124"/>
      <c r="M133" s="124">
        <f t="shared" si="16"/>
        <v>0</v>
      </c>
      <c r="N133" s="124">
        <f t="shared" si="17"/>
        <v>0</v>
      </c>
    </row>
    <row r="134" spans="1:16" ht="94.5" hidden="1" outlineLevel="1" x14ac:dyDescent="0.25">
      <c r="A134" s="27">
        <f>'F4.2'!A134</f>
        <v>34</v>
      </c>
      <c r="B134" s="28" t="str">
        <f>'F4.2'!B134</f>
        <v>Supply &amp; commissioning of interconnection conveyor belt, Elecon make complete impact type crusher, Procurement of 4 NOs. Bull Dozer BEML BD-155 and Eco friendly and power efficient chiller system at Khaperkheda TPS</v>
      </c>
      <c r="C134" s="27" t="str">
        <f>'F4.2'!D134</f>
        <v>MERC/CAPEX/2023-2024/MSPGCL/0142</v>
      </c>
      <c r="D134" s="90">
        <f>IF('F4.2'!F134=0,"-",'F4.2'!F134)</f>
        <v>45349</v>
      </c>
      <c r="E134" s="92">
        <f>'F4.2'!H134</f>
        <v>28.32</v>
      </c>
      <c r="F134" s="123">
        <f>'F4.2'!T134</f>
        <v>0</v>
      </c>
      <c r="G134" s="123">
        <f>'F4.2'!AN134</f>
        <v>0</v>
      </c>
      <c r="H134" s="123">
        <f t="shared" si="15"/>
        <v>0</v>
      </c>
      <c r="I134" s="123">
        <f>'F4.2'!U134</f>
        <v>0</v>
      </c>
      <c r="J134" s="123">
        <f>'F4.2'!AO134</f>
        <v>0</v>
      </c>
      <c r="K134" s="123"/>
      <c r="L134" s="123"/>
      <c r="M134" s="123">
        <f t="shared" si="16"/>
        <v>0</v>
      </c>
      <c r="N134" s="123">
        <f t="shared" si="17"/>
        <v>0</v>
      </c>
      <c r="O134" s="163"/>
      <c r="P134" s="164"/>
    </row>
    <row r="135" spans="1:16" ht="78.75" hidden="1" outlineLevel="1" x14ac:dyDescent="0.25">
      <c r="A135" s="9">
        <f>'F4.2'!A135</f>
        <v>34.1</v>
      </c>
      <c r="B135" s="165" t="str">
        <f>'F4.2'!B135</f>
        <v>Design, engineering, manufacturing, supply, erection &amp; commissioning of interconnection conveyor belt from 1 X 500MW to 4 X 210MW stack yard at CHP Khaperkheda TPS</v>
      </c>
      <c r="C135" s="31" t="str">
        <f>'F4.2'!D135</f>
        <v>MERC/CAPEX/2023-2024/MSPGCL/0142</v>
      </c>
      <c r="D135" s="65">
        <f>IF('F4.2'!F135=0,"-",'F4.2'!F135)</f>
        <v>45349</v>
      </c>
      <c r="E135" s="93">
        <f>'F4.2'!H135</f>
        <v>5.43</v>
      </c>
      <c r="F135" s="123">
        <f>'F4.2'!T135</f>
        <v>0</v>
      </c>
      <c r="G135" s="123">
        <f>'F4.2'!AN135</f>
        <v>0</v>
      </c>
      <c r="H135" s="124">
        <f t="shared" si="15"/>
        <v>0</v>
      </c>
      <c r="I135" s="123">
        <f>'F4.2'!U135</f>
        <v>0</v>
      </c>
      <c r="J135" s="123">
        <f>'F4.2'!AO135</f>
        <v>0</v>
      </c>
      <c r="K135" s="124"/>
      <c r="L135" s="124"/>
      <c r="M135" s="124">
        <f t="shared" si="16"/>
        <v>0</v>
      </c>
      <c r="N135" s="124">
        <f t="shared" si="17"/>
        <v>0</v>
      </c>
    </row>
    <row r="136" spans="1:16" ht="47.25" hidden="1" outlineLevel="1" x14ac:dyDescent="0.25">
      <c r="A136" s="9">
        <f>'F4.2'!A136</f>
        <v>34.200000000000003</v>
      </c>
      <c r="B136" s="165" t="str">
        <f>'F4.2'!B136</f>
        <v>Supply &amp; installation of Elecon–make complete impact type crusher at CHP-I, Khaperkheda TPS</v>
      </c>
      <c r="C136" s="31" t="str">
        <f>'F4.2'!D136</f>
        <v>MERC/CAPEX/2023-2024/MSPGCL/0142</v>
      </c>
      <c r="D136" s="65">
        <f>IF('F4.2'!F136=0,"-",'F4.2'!F136)</f>
        <v>45349</v>
      </c>
      <c r="E136" s="93">
        <f>'F4.2'!H136</f>
        <v>4.29</v>
      </c>
      <c r="F136" s="123">
        <f>'F4.2'!T136</f>
        <v>0</v>
      </c>
      <c r="G136" s="123">
        <f>'F4.2'!AN136</f>
        <v>0</v>
      </c>
      <c r="H136" s="124">
        <f t="shared" si="15"/>
        <v>0</v>
      </c>
      <c r="I136" s="123">
        <f>'F4.2'!U136</f>
        <v>0</v>
      </c>
      <c r="J136" s="123">
        <f>'F4.2'!AO136</f>
        <v>0</v>
      </c>
      <c r="K136" s="124"/>
      <c r="L136" s="124"/>
      <c r="M136" s="124">
        <f t="shared" si="16"/>
        <v>0</v>
      </c>
      <c r="N136" s="124">
        <f t="shared" si="17"/>
        <v>0</v>
      </c>
    </row>
    <row r="137" spans="1:16" ht="31.5" hidden="1" outlineLevel="1" x14ac:dyDescent="0.25">
      <c r="A137" s="9">
        <f>'F4.2'!A137</f>
        <v>34.299999999999997</v>
      </c>
      <c r="B137" s="165" t="str">
        <f>'F4.2'!B137</f>
        <v>Procurement of 4 NOs. Bull Dozer BEML BD-155  at CHP, Khaperkheda TPS</v>
      </c>
      <c r="C137" s="31" t="str">
        <f>'F4.2'!D137</f>
        <v>MERC/CAPEX/2023-2024/MSPGCL/0142</v>
      </c>
      <c r="D137" s="65">
        <f>IF('F4.2'!F137=0,"-",'F4.2'!F137)</f>
        <v>45349</v>
      </c>
      <c r="E137" s="93">
        <f>'F4.2'!H137</f>
        <v>5.2549999999999999</v>
      </c>
      <c r="F137" s="123">
        <f>'F4.2'!T137</f>
        <v>0</v>
      </c>
      <c r="G137" s="123">
        <f>'F4.2'!AN137</f>
        <v>0</v>
      </c>
      <c r="H137" s="124">
        <f t="shared" si="15"/>
        <v>0</v>
      </c>
      <c r="I137" s="123">
        <f>'F4.2'!U137</f>
        <v>0</v>
      </c>
      <c r="J137" s="123">
        <f>'F4.2'!AO137</f>
        <v>0</v>
      </c>
      <c r="K137" s="124"/>
      <c r="L137" s="124"/>
      <c r="M137" s="124">
        <f t="shared" si="16"/>
        <v>0</v>
      </c>
      <c r="N137" s="124">
        <f t="shared" si="17"/>
        <v>0</v>
      </c>
    </row>
    <row r="138" spans="1:16" ht="78.75" hidden="1" outlineLevel="1" x14ac:dyDescent="0.25">
      <c r="A138" s="9">
        <f>'F4.2'!A138</f>
        <v>34.4</v>
      </c>
      <c r="B138" s="165" t="str">
        <f>'F4.2'!B138</f>
        <v>Supply, erection, &amp; commissioning of Eco friendly and power efficient chiller system for khaperkheda TPS Unit 1 to 4, Service Building and WTP in place of present reciprocating type Chiller system</v>
      </c>
      <c r="C138" s="31" t="str">
        <f>'F4.2'!D138</f>
        <v>MERC/CAPEX/2023-2024/MSPGCL/0142</v>
      </c>
      <c r="D138" s="65">
        <f>IF('F4.2'!F138=0,"-",'F4.2'!F138)</f>
        <v>45349</v>
      </c>
      <c r="E138" s="93">
        <f>'F4.2'!H138</f>
        <v>11.96</v>
      </c>
      <c r="F138" s="123">
        <f>'F4.2'!T138</f>
        <v>0</v>
      </c>
      <c r="G138" s="123">
        <f>'F4.2'!AN138</f>
        <v>0</v>
      </c>
      <c r="H138" s="124">
        <f t="shared" si="15"/>
        <v>0</v>
      </c>
      <c r="I138" s="123">
        <f>'F4.2'!U138</f>
        <v>0</v>
      </c>
      <c r="J138" s="123">
        <f>'F4.2'!AO138</f>
        <v>0</v>
      </c>
      <c r="K138" s="124"/>
      <c r="L138" s="124"/>
      <c r="M138" s="124">
        <f t="shared" si="16"/>
        <v>0</v>
      </c>
      <c r="N138" s="124">
        <f t="shared" si="17"/>
        <v>0</v>
      </c>
    </row>
    <row r="139" spans="1:16" ht="31.5" hidden="1" outlineLevel="1" x14ac:dyDescent="0.25">
      <c r="A139" s="9">
        <f>'F4.2'!A139</f>
        <v>0</v>
      </c>
      <c r="B139" s="165" t="str">
        <f>'F4.2'!B139</f>
        <v>IDC</v>
      </c>
      <c r="C139" s="31" t="str">
        <f>'F4.2'!D139</f>
        <v>MERC/CAPEX/2023-2024/MSPGCL/0142</v>
      </c>
      <c r="D139" s="65">
        <f>IF('F4.2'!F139=0,"-",'F4.2'!F139)</f>
        <v>45349</v>
      </c>
      <c r="E139" s="93">
        <f>'F4.2'!H139</f>
        <v>1.385</v>
      </c>
      <c r="F139" s="123">
        <f>'F4.2'!T139</f>
        <v>0</v>
      </c>
      <c r="G139" s="123">
        <f>'F4.2'!AN139</f>
        <v>0</v>
      </c>
      <c r="H139" s="124">
        <f t="shared" si="15"/>
        <v>0</v>
      </c>
      <c r="I139" s="123">
        <f>'F4.2'!U139</f>
        <v>0</v>
      </c>
      <c r="J139" s="123">
        <f>'F4.2'!AO139</f>
        <v>0</v>
      </c>
      <c r="K139" s="124"/>
      <c r="L139" s="124"/>
      <c r="M139" s="124">
        <f t="shared" si="16"/>
        <v>0</v>
      </c>
      <c r="N139" s="124">
        <f t="shared" si="17"/>
        <v>0</v>
      </c>
    </row>
    <row r="140" spans="1:16" ht="31.5" hidden="1" outlineLevel="1" x14ac:dyDescent="0.25">
      <c r="A140" s="27">
        <f>'F4.2'!A140</f>
        <v>35</v>
      </c>
      <c r="B140" s="28" t="str">
        <f>'F4.2'!B140</f>
        <v>5 Nos. of Boiler Improvement Schemes for Unit No. 1 to 4</v>
      </c>
      <c r="C140" s="27" t="str">
        <f>'F4.2'!D140</f>
        <v>MERC/CAPEX/2024-2025/MSPGCL/0251</v>
      </c>
      <c r="D140" s="90">
        <f>IF('F4.2'!F140=0,"-",'F4.2'!F140)</f>
        <v>45400</v>
      </c>
      <c r="E140" s="92">
        <f>'F4.2'!H140</f>
        <v>32.44</v>
      </c>
      <c r="F140" s="123">
        <f>'F4.2'!T140</f>
        <v>0</v>
      </c>
      <c r="G140" s="123">
        <f>'F4.2'!AN140</f>
        <v>0</v>
      </c>
      <c r="H140" s="123">
        <f t="shared" si="15"/>
        <v>0</v>
      </c>
      <c r="I140" s="123">
        <f>'F4.2'!U140</f>
        <v>0</v>
      </c>
      <c r="J140" s="123">
        <f>'F4.2'!AO140</f>
        <v>0</v>
      </c>
      <c r="K140" s="123"/>
      <c r="L140" s="123"/>
      <c r="M140" s="123">
        <f t="shared" si="16"/>
        <v>0</v>
      </c>
      <c r="N140" s="123">
        <f t="shared" si="17"/>
        <v>0</v>
      </c>
      <c r="O140" s="163"/>
      <c r="P140" s="164"/>
    </row>
    <row r="141" spans="1:16" ht="47.25" hidden="1" outlineLevel="1" x14ac:dyDescent="0.25">
      <c r="A141" s="9">
        <f>'F4.2'!A141</f>
        <v>35.1</v>
      </c>
      <c r="B141" s="165" t="str">
        <f>'F4.2'!B141</f>
        <v>Procurement &amp; replacement of Re-Heater Rear Pendent Assembly Coils for unit no. 3 &amp; 4 (210 MW)</v>
      </c>
      <c r="C141" s="31" t="str">
        <f>'F4.2'!D141</f>
        <v>MERC/CAPEX/2024-2025/MSPGCL/0251</v>
      </c>
      <c r="D141" s="65">
        <f>IF('F4.2'!F141=0,"-",'F4.2'!F141)</f>
        <v>45400</v>
      </c>
      <c r="E141" s="93">
        <f>'F4.2'!H141</f>
        <v>8.86</v>
      </c>
      <c r="F141" s="123">
        <f>'F4.2'!T141</f>
        <v>0</v>
      </c>
      <c r="G141" s="123">
        <f>'F4.2'!AN141</f>
        <v>0</v>
      </c>
      <c r="H141" s="124">
        <f t="shared" si="15"/>
        <v>0</v>
      </c>
      <c r="I141" s="123">
        <f>'F4.2'!U141</f>
        <v>0</v>
      </c>
      <c r="J141" s="123">
        <f>'F4.2'!AO141</f>
        <v>0</v>
      </c>
      <c r="K141" s="124"/>
      <c r="L141" s="124"/>
      <c r="M141" s="124">
        <f t="shared" si="16"/>
        <v>0</v>
      </c>
      <c r="N141" s="124">
        <f t="shared" si="17"/>
        <v>0</v>
      </c>
    </row>
    <row r="142" spans="1:16" ht="31.5" hidden="1" outlineLevel="1" x14ac:dyDescent="0.25">
      <c r="A142" s="9">
        <f>'F4.2'!A142</f>
        <v>35.200000000000003</v>
      </c>
      <c r="B142" s="165" t="str">
        <f>'F4.2'!B142</f>
        <v>Procurement Complete Set of Sky Climber For Unit#1 To 5 Boilers.</v>
      </c>
      <c r="C142" s="31" t="str">
        <f>'F4.2'!D142</f>
        <v>MERC/CAPEX/2024-2025/MSPGCL/0251</v>
      </c>
      <c r="D142" s="65">
        <f>IF('F4.2'!F142=0,"-",'F4.2'!F142)</f>
        <v>45400</v>
      </c>
      <c r="E142" s="93">
        <f>'F4.2'!H142</f>
        <v>3.32</v>
      </c>
      <c r="F142" s="123">
        <f>'F4.2'!T142</f>
        <v>0</v>
      </c>
      <c r="G142" s="123">
        <f>'F4.2'!AN142</f>
        <v>0</v>
      </c>
      <c r="H142" s="124">
        <f t="shared" si="15"/>
        <v>0</v>
      </c>
      <c r="I142" s="123">
        <f>'F4.2'!U142</f>
        <v>0</v>
      </c>
      <c r="J142" s="123">
        <f>'F4.2'!AO142</f>
        <v>0</v>
      </c>
      <c r="K142" s="124"/>
      <c r="L142" s="124"/>
      <c r="M142" s="124">
        <f t="shared" si="16"/>
        <v>0</v>
      </c>
      <c r="N142" s="124">
        <f t="shared" si="17"/>
        <v>0</v>
      </c>
    </row>
    <row r="143" spans="1:16" ht="63" hidden="1" outlineLevel="1" x14ac:dyDescent="0.25">
      <c r="A143" s="9">
        <f>'F4.2'!A143</f>
        <v>35.299999999999997</v>
      </c>
      <c r="B143" s="165" t="str">
        <f>'F4.2'!B143</f>
        <v>Replacement of glasswool insulation and GI/CORRUGATED sheets of boiler and hot air ducts at unit 1to 4 KHAPERKHEDA TPS</v>
      </c>
      <c r="C143" s="31" t="str">
        <f>'F4.2'!D143</f>
        <v>MERC/CAPEX/2024-2025/MSPGCL/0251</v>
      </c>
      <c r="D143" s="65">
        <f>IF('F4.2'!F143=0,"-",'F4.2'!F143)</f>
        <v>45400</v>
      </c>
      <c r="E143" s="93">
        <f>'F4.2'!H143</f>
        <v>2.19</v>
      </c>
      <c r="F143" s="123">
        <f>'F4.2'!T143</f>
        <v>0</v>
      </c>
      <c r="G143" s="123">
        <f>'F4.2'!AN143</f>
        <v>0</v>
      </c>
      <c r="H143" s="124">
        <f t="shared" si="15"/>
        <v>0</v>
      </c>
      <c r="I143" s="123">
        <f>'F4.2'!U143</f>
        <v>0</v>
      </c>
      <c r="J143" s="123">
        <f>'F4.2'!AO143</f>
        <v>0</v>
      </c>
      <c r="K143" s="124"/>
      <c r="L143" s="124"/>
      <c r="M143" s="124">
        <f t="shared" si="16"/>
        <v>0</v>
      </c>
      <c r="N143" s="124">
        <f t="shared" si="17"/>
        <v>0</v>
      </c>
    </row>
    <row r="144" spans="1:16" ht="78.75" hidden="1" outlineLevel="1" x14ac:dyDescent="0.25">
      <c r="A144" s="9">
        <f>'F4.2'!A144</f>
        <v>35.4</v>
      </c>
      <c r="B144" s="165" t="str">
        <f>'F4.2'!B144</f>
        <v>Procurement, design, manufacture, supply &amp; delivery, dismantling, retrofitting, erection, commissioning and testing of gravimetric belt conveyor type coal feeders for unit no. 1 &amp; 2.</v>
      </c>
      <c r="C144" s="31" t="str">
        <f>'F4.2'!D144</f>
        <v>MERC/CAPEX/2024-2025/MSPGCL/0251</v>
      </c>
      <c r="D144" s="65">
        <f>IF('F4.2'!F144=0,"-",'F4.2'!F144)</f>
        <v>45400</v>
      </c>
      <c r="E144" s="93">
        <f>'F4.2'!H144</f>
        <v>6.68</v>
      </c>
      <c r="F144" s="123">
        <f>'F4.2'!T144</f>
        <v>0</v>
      </c>
      <c r="G144" s="123">
        <f>'F4.2'!AN144</f>
        <v>0</v>
      </c>
      <c r="H144" s="124">
        <f t="shared" si="15"/>
        <v>0</v>
      </c>
      <c r="I144" s="123">
        <f>'F4.2'!U144</f>
        <v>0</v>
      </c>
      <c r="J144" s="123">
        <f>'F4.2'!AO144</f>
        <v>0</v>
      </c>
      <c r="K144" s="124"/>
      <c r="L144" s="124"/>
      <c r="M144" s="124">
        <f t="shared" si="16"/>
        <v>0</v>
      </c>
      <c r="N144" s="124">
        <f t="shared" si="17"/>
        <v>0</v>
      </c>
    </row>
    <row r="145" spans="1:16" ht="47.25" hidden="1" outlineLevel="1" x14ac:dyDescent="0.25">
      <c r="A145" s="9">
        <f>'F4.2'!A145</f>
        <v>35.5</v>
      </c>
      <c r="B145" s="165" t="str">
        <f>'F4.2'!B145</f>
        <v>Procurement and Replacement of Air Preheater Baskets for Unit no. 1 to 4 (4x 210MW).</v>
      </c>
      <c r="C145" s="31" t="str">
        <f>'F4.2'!D145</f>
        <v>MERC/CAPEX/2024-2025/MSPGCL/0251</v>
      </c>
      <c r="D145" s="65">
        <f>IF('F4.2'!F145=0,"-",'F4.2'!F145)</f>
        <v>45400</v>
      </c>
      <c r="E145" s="93">
        <f>'F4.2'!H145</f>
        <v>9.0500000000000007</v>
      </c>
      <c r="F145" s="123">
        <f>'F4.2'!T145</f>
        <v>0</v>
      </c>
      <c r="G145" s="123">
        <f>'F4.2'!AN145</f>
        <v>0</v>
      </c>
      <c r="H145" s="124">
        <f t="shared" si="15"/>
        <v>0</v>
      </c>
      <c r="I145" s="123">
        <f>'F4.2'!U145</f>
        <v>0</v>
      </c>
      <c r="J145" s="123">
        <f>'F4.2'!AO145</f>
        <v>0</v>
      </c>
      <c r="K145" s="124"/>
      <c r="L145" s="124"/>
      <c r="M145" s="124">
        <f t="shared" si="16"/>
        <v>0</v>
      </c>
      <c r="N145" s="124">
        <f t="shared" si="17"/>
        <v>0</v>
      </c>
    </row>
    <row r="146" spans="1:16" ht="31.5" hidden="1" outlineLevel="1" x14ac:dyDescent="0.25">
      <c r="A146" s="27">
        <f>'F4.2'!A146</f>
        <v>0</v>
      </c>
      <c r="B146" s="165" t="str">
        <f>'F4.2'!B146</f>
        <v>IDC</v>
      </c>
      <c r="C146" s="31" t="str">
        <f>'F4.2'!D146</f>
        <v>MERC/CAPEX/2024-2025/MSPGCL/0251</v>
      </c>
      <c r="D146" s="65">
        <f>IF('F4.2'!F146=0,"-",'F4.2'!F146)</f>
        <v>45400</v>
      </c>
      <c r="E146" s="93">
        <f>'F4.2'!H146</f>
        <v>2.34</v>
      </c>
      <c r="F146" s="123">
        <f>'F4.2'!T146</f>
        <v>0</v>
      </c>
      <c r="G146" s="123">
        <f>'F4.2'!AN146</f>
        <v>0</v>
      </c>
      <c r="H146" s="124">
        <f t="shared" si="15"/>
        <v>0</v>
      </c>
      <c r="I146" s="123">
        <f>'F4.2'!U146</f>
        <v>0</v>
      </c>
      <c r="J146" s="123">
        <f>'F4.2'!AO146</f>
        <v>0</v>
      </c>
      <c r="K146" s="124"/>
      <c r="L146" s="124"/>
      <c r="M146" s="124">
        <f t="shared" si="16"/>
        <v>0</v>
      </c>
      <c r="N146" s="124">
        <f t="shared" si="17"/>
        <v>0</v>
      </c>
    </row>
    <row r="147" spans="1:16" ht="47.25" hidden="1" outlineLevel="1" x14ac:dyDescent="0.25">
      <c r="A147" s="27" t="str">
        <f>'F4.2'!A147</f>
        <v>HO
DPR 13</v>
      </c>
      <c r="B147" s="28" t="str">
        <f>'F4.2'!B147</f>
        <v>Construction of new Administrative Building for Mahagenco at Vidyut Bhawan, Katol Road, Nagpur</v>
      </c>
      <c r="C147" s="27" t="str">
        <f>'F4.2'!D147</f>
        <v>MERC/CAPEX/2021-2022/MSPGCL/063</v>
      </c>
      <c r="D147" s="90">
        <f>IF('F4.2'!F147=0,"-",'F4.2'!F147)</f>
        <v>44604</v>
      </c>
      <c r="E147" s="92">
        <f>'F4.2'!H147</f>
        <v>57</v>
      </c>
      <c r="F147" s="123">
        <f>'F4.2'!T147</f>
        <v>0</v>
      </c>
      <c r="G147" s="123">
        <f>'F4.2'!AN147</f>
        <v>0</v>
      </c>
      <c r="H147" s="123">
        <f t="shared" si="15"/>
        <v>0</v>
      </c>
      <c r="I147" s="123">
        <f>'F4.2'!U147</f>
        <v>0</v>
      </c>
      <c r="J147" s="123">
        <f>'F4.2'!AO147</f>
        <v>0</v>
      </c>
      <c r="K147" s="123"/>
      <c r="L147" s="123"/>
      <c r="M147" s="123">
        <f t="shared" si="16"/>
        <v>0</v>
      </c>
      <c r="N147" s="123">
        <f t="shared" si="17"/>
        <v>0</v>
      </c>
      <c r="O147" s="163"/>
      <c r="P147" s="164"/>
    </row>
    <row r="148" spans="1:16" ht="47.25" hidden="1" outlineLevel="1" x14ac:dyDescent="0.25">
      <c r="A148" s="9">
        <f>'F4.2'!A148</f>
        <v>1</v>
      </c>
      <c r="B148" s="165" t="str">
        <f>'F4.2'!B148</f>
        <v>Construction of new Administrative Building for Mahagenco at Vidyut Bhawan, Katol Road, Nagpur</v>
      </c>
      <c r="C148" s="31" t="str">
        <f>'F4.2'!D148</f>
        <v>MERC/CAPEX/2021-2022/MSPGCL/063</v>
      </c>
      <c r="D148" s="65">
        <f>IF('F4.2'!F148=0,"-",'F4.2'!F148)</f>
        <v>44604</v>
      </c>
      <c r="E148" s="93">
        <f>'F4.2'!H148</f>
        <v>54.24</v>
      </c>
      <c r="F148" s="123">
        <f>'F4.2'!T148</f>
        <v>0</v>
      </c>
      <c r="G148" s="123">
        <f>'F4.2'!AN148</f>
        <v>0</v>
      </c>
      <c r="H148" s="124">
        <f t="shared" si="15"/>
        <v>0</v>
      </c>
      <c r="I148" s="123">
        <f>'F4.2'!U148</f>
        <v>0</v>
      </c>
      <c r="J148" s="123">
        <f>'F4.2'!AO148</f>
        <v>0</v>
      </c>
      <c r="K148" s="124"/>
      <c r="L148" s="124"/>
      <c r="M148" s="124">
        <f t="shared" si="16"/>
        <v>0</v>
      </c>
      <c r="N148" s="124">
        <f t="shared" si="17"/>
        <v>0</v>
      </c>
    </row>
    <row r="149" spans="1:16" ht="31.5" hidden="1" outlineLevel="1" x14ac:dyDescent="0.25">
      <c r="A149" s="107">
        <f>'F4.2'!A149</f>
        <v>0</v>
      </c>
      <c r="B149" s="62" t="str">
        <f>'F4.2'!B149</f>
        <v>IDC</v>
      </c>
      <c r="C149" s="31" t="str">
        <f>'F4.2'!D149</f>
        <v>MERC/CAPEX/2021-2022/MSPGCL/063</v>
      </c>
      <c r="D149" s="65">
        <f>IF('F4.2'!F149=0,"-",'F4.2'!F149)</f>
        <v>44604</v>
      </c>
      <c r="E149" s="93">
        <f>'F4.2'!H149</f>
        <v>2.76</v>
      </c>
      <c r="F149" s="123">
        <f>'F4.2'!T149</f>
        <v>0</v>
      </c>
      <c r="G149" s="123">
        <f>'F4.2'!AN149</f>
        <v>0</v>
      </c>
      <c r="H149" s="124">
        <f t="shared" si="15"/>
        <v>0</v>
      </c>
      <c r="I149" s="123">
        <f>'F4.2'!U149</f>
        <v>0</v>
      </c>
      <c r="J149" s="123">
        <f>'F4.2'!AO149</f>
        <v>0</v>
      </c>
      <c r="K149" s="124"/>
      <c r="L149" s="124"/>
      <c r="M149" s="124">
        <f t="shared" si="16"/>
        <v>0</v>
      </c>
      <c r="N149" s="124">
        <f t="shared" si="17"/>
        <v>0</v>
      </c>
    </row>
    <row r="150" spans="1:16" ht="47.25" hidden="1" outlineLevel="1" x14ac:dyDescent="0.25">
      <c r="A150" s="27" t="str">
        <f>'F4.2'!A150</f>
        <v>HO
DPR 16</v>
      </c>
      <c r="B150" s="28" t="str">
        <f>'F4.2'!B150</f>
        <v>Centralized Monitoring Solution</v>
      </c>
      <c r="C150" s="27" t="str">
        <f>'F4.2'!D150</f>
        <v>MERC/CAPEX/MSPGCL/2023-24/0576</v>
      </c>
      <c r="D150" s="90">
        <f>IF('F4.2'!F150=0,"-",'F4.2'!F150)</f>
        <v>45232</v>
      </c>
      <c r="E150" s="92">
        <f>'F4.2'!H150</f>
        <v>69.308999999999997</v>
      </c>
      <c r="F150" s="123">
        <f>'F4.2'!T150</f>
        <v>0</v>
      </c>
      <c r="G150" s="123">
        <f>'F4.2'!AN150</f>
        <v>0</v>
      </c>
      <c r="H150" s="123">
        <f t="shared" si="15"/>
        <v>0</v>
      </c>
      <c r="I150" s="123">
        <f>'F4.2'!U150</f>
        <v>0</v>
      </c>
      <c r="J150" s="123">
        <f>'F4.2'!AO150</f>
        <v>0</v>
      </c>
      <c r="K150" s="123"/>
      <c r="L150" s="123"/>
      <c r="M150" s="123">
        <f t="shared" si="16"/>
        <v>0</v>
      </c>
      <c r="N150" s="123">
        <f t="shared" si="17"/>
        <v>0</v>
      </c>
      <c r="O150" s="163"/>
      <c r="P150" s="164"/>
    </row>
    <row r="151" spans="1:16" ht="31.5" hidden="1" outlineLevel="1" x14ac:dyDescent="0.25">
      <c r="A151" s="9">
        <f>'F4.2'!A151</f>
        <v>1</v>
      </c>
      <c r="B151" s="165" t="str">
        <f>'F4.2'!B151</f>
        <v>Centralized Monitoring Solution</v>
      </c>
      <c r="C151" s="31" t="str">
        <f>'F4.2'!D151</f>
        <v>MERC/CAPEX/MSPGCL/2023-24/0576</v>
      </c>
      <c r="D151" s="65">
        <f>IF('F4.2'!F151=0,"-",'F4.2'!F151)</f>
        <v>45232</v>
      </c>
      <c r="E151" s="93">
        <f>'F4.2'!H151</f>
        <v>66.009</v>
      </c>
      <c r="F151" s="123">
        <f>'F4.2'!T151</f>
        <v>0</v>
      </c>
      <c r="G151" s="123">
        <f>'F4.2'!AN151</f>
        <v>0</v>
      </c>
      <c r="H151" s="124">
        <f t="shared" si="15"/>
        <v>0</v>
      </c>
      <c r="I151" s="123">
        <f>'F4.2'!U151</f>
        <v>0</v>
      </c>
      <c r="J151" s="123">
        <f>'F4.2'!AO151</f>
        <v>0</v>
      </c>
      <c r="K151" s="124"/>
      <c r="L151" s="124"/>
      <c r="M151" s="124">
        <f t="shared" si="16"/>
        <v>0</v>
      </c>
      <c r="N151" s="124">
        <f t="shared" si="17"/>
        <v>0</v>
      </c>
    </row>
    <row r="152" spans="1:16" ht="31.5" hidden="1" outlineLevel="1" x14ac:dyDescent="0.25">
      <c r="A152" s="107">
        <f>'F4.2'!A152</f>
        <v>0</v>
      </c>
      <c r="B152" s="62" t="str">
        <f>'F4.2'!B152</f>
        <v>IDC</v>
      </c>
      <c r="C152" s="31" t="str">
        <f>'F4.2'!D152</f>
        <v>MERC/CAPEX/MSPGCL/2023-24/0576</v>
      </c>
      <c r="D152" s="65">
        <f>IF('F4.2'!F152=0,"-",'F4.2'!F152)</f>
        <v>45232</v>
      </c>
      <c r="E152" s="93">
        <f>'F4.2'!H152</f>
        <v>3.3</v>
      </c>
      <c r="F152" s="123">
        <f>'F4.2'!T152</f>
        <v>0</v>
      </c>
      <c r="G152" s="123">
        <f>'F4.2'!AN152</f>
        <v>0</v>
      </c>
      <c r="H152" s="124">
        <f t="shared" si="15"/>
        <v>0</v>
      </c>
      <c r="I152" s="123">
        <f>'F4.2'!U152</f>
        <v>0</v>
      </c>
      <c r="J152" s="123">
        <f>'F4.2'!AO152</f>
        <v>0</v>
      </c>
      <c r="K152" s="124"/>
      <c r="L152" s="124"/>
      <c r="M152" s="124">
        <f t="shared" si="16"/>
        <v>0</v>
      </c>
      <c r="N152" s="124">
        <f t="shared" si="17"/>
        <v>0</v>
      </c>
    </row>
    <row r="153" spans="1:16" ht="94.5" hidden="1" outlineLevel="1" x14ac:dyDescent="0.25">
      <c r="A153" s="168" t="str">
        <f>'F4.2'!A153</f>
        <v>HO
DPR-17</v>
      </c>
      <c r="B153" s="28" t="str">
        <f>'F4.2'!B153</f>
        <v>Various DPR Schemes for The work of maintaining the zero discharge condition of Pond No. 2 &amp; Pond No.3 and providing the facilities on peripheral area of Pond No.3 such as roads / bridges with lightening arrangement at Koradi TPS</v>
      </c>
      <c r="C153" s="27" t="str">
        <f>'F4.2'!D153</f>
        <v>MERC/CAPEX/2018-2019/1242</v>
      </c>
      <c r="D153" s="90">
        <f>IF('F4.2'!F153=0,"-",'F4.2'!F153)</f>
        <v>43365</v>
      </c>
      <c r="E153" s="92">
        <f>'F4.2'!H153</f>
        <v>15.744307644459999</v>
      </c>
      <c r="F153" s="123">
        <f>'F4.2'!T153</f>
        <v>0</v>
      </c>
      <c r="G153" s="123">
        <f>'F4.2'!AN153</f>
        <v>0</v>
      </c>
      <c r="H153" s="123">
        <f t="shared" si="15"/>
        <v>0</v>
      </c>
      <c r="I153" s="123">
        <f>'F4.2'!U153</f>
        <v>0</v>
      </c>
      <c r="J153" s="123">
        <f>'F4.2'!AO153</f>
        <v>0</v>
      </c>
      <c r="K153" s="123"/>
      <c r="L153" s="123"/>
      <c r="M153" s="123">
        <f t="shared" si="16"/>
        <v>0</v>
      </c>
      <c r="N153" s="123">
        <f t="shared" si="17"/>
        <v>0</v>
      </c>
      <c r="O153" s="163"/>
      <c r="P153" s="164"/>
    </row>
    <row r="154" spans="1:16" ht="47.25" hidden="1" outlineLevel="1" x14ac:dyDescent="0.25">
      <c r="A154" s="173" t="str">
        <f>'F4.2'!A154</f>
        <v>HO
DPR 17.1</v>
      </c>
      <c r="B154" s="174" t="str">
        <f>'F4.2'!B154</f>
        <v>The work of maintaining the zero discharge condition of Pond No.2 &amp; Pond No.3 at KTPS Koradi</v>
      </c>
      <c r="C154" s="31" t="str">
        <f>'F4.2'!D154</f>
        <v>MERC/CAPEX/2018-2019/1242</v>
      </c>
      <c r="D154" s="65">
        <f>IF('F4.2'!F154=0,"-",'F4.2'!F154)</f>
        <v>43365</v>
      </c>
      <c r="E154" s="93">
        <f>'F4.2'!H154</f>
        <v>4.2067621104799997</v>
      </c>
      <c r="F154" s="123">
        <f>'F4.2'!T154</f>
        <v>0</v>
      </c>
      <c r="G154" s="123">
        <f>'F4.2'!AN154</f>
        <v>0</v>
      </c>
      <c r="H154" s="124">
        <f t="shared" si="15"/>
        <v>0</v>
      </c>
      <c r="I154" s="123">
        <f>'F4.2'!U154</f>
        <v>0</v>
      </c>
      <c r="J154" s="123">
        <f>'F4.2'!AO154</f>
        <v>0</v>
      </c>
      <c r="K154" s="124"/>
      <c r="L154" s="124"/>
      <c r="M154" s="124">
        <f t="shared" si="16"/>
        <v>0</v>
      </c>
      <c r="N154" s="124">
        <f t="shared" si="17"/>
        <v>0</v>
      </c>
    </row>
    <row r="155" spans="1:16" ht="47.25" hidden="1" outlineLevel="1" x14ac:dyDescent="0.25">
      <c r="A155" s="173" t="str">
        <f>'F4.2'!A155</f>
        <v>HO
DPR 17.2</v>
      </c>
      <c r="B155" s="174" t="str">
        <f>'F4.2'!B155</f>
        <v>Providing the facilities on peripheral area of Pond No.3 such as roads / bridges with lightening arrangement at Koradi TPS</v>
      </c>
      <c r="C155" s="31" t="str">
        <f>'F4.2'!D155</f>
        <v>MERC/CAPEX/2018-2019/1242</v>
      </c>
      <c r="D155" s="65">
        <f>IF('F4.2'!F155=0,"-",'F4.2'!F155)</f>
        <v>43365</v>
      </c>
      <c r="E155" s="93">
        <f>'F4.2'!H155</f>
        <v>11.537545533979999</v>
      </c>
      <c r="F155" s="123">
        <f>'F4.2'!T155</f>
        <v>0</v>
      </c>
      <c r="G155" s="123">
        <f>'F4.2'!AN155</f>
        <v>0</v>
      </c>
      <c r="H155" s="124">
        <f t="shared" si="15"/>
        <v>0</v>
      </c>
      <c r="I155" s="123">
        <f>'F4.2'!U155</f>
        <v>0</v>
      </c>
      <c r="J155" s="123">
        <f>'F4.2'!AO155</f>
        <v>0</v>
      </c>
      <c r="K155" s="124"/>
      <c r="L155" s="124"/>
      <c r="M155" s="124">
        <f t="shared" si="16"/>
        <v>0</v>
      </c>
      <c r="N155" s="124">
        <f t="shared" si="17"/>
        <v>0</v>
      </c>
    </row>
    <row r="156" spans="1:16" ht="110.25" hidden="1" outlineLevel="1" x14ac:dyDescent="0.25">
      <c r="A156" s="27">
        <f>'F4.2'!A156</f>
        <v>2</v>
      </c>
      <c r="B156" s="28" t="str">
        <f>'F4.2'!B156</f>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56" s="31" t="str">
        <f>'F4.2'!D156</f>
        <v>MERC/CAPEX/2024-2025/478</v>
      </c>
      <c r="D156" s="65">
        <f>IF('F4.2'!F156=0,"-",'F4.2'!F156)</f>
        <v>45510</v>
      </c>
      <c r="E156" s="93">
        <f>'F4.2'!H156</f>
        <v>33.76</v>
      </c>
      <c r="F156" s="123">
        <f>'F4.2'!T156</f>
        <v>0</v>
      </c>
      <c r="G156" s="123">
        <f>'F4.2'!AN156</f>
        <v>0</v>
      </c>
      <c r="H156" s="124">
        <f t="shared" ref="H156:H159" si="18">F156-G156</f>
        <v>0</v>
      </c>
      <c r="I156" s="123">
        <f>'F4.2'!U156</f>
        <v>0</v>
      </c>
      <c r="J156" s="123">
        <f>'F4.2'!AO156</f>
        <v>0</v>
      </c>
      <c r="K156" s="124"/>
      <c r="L156" s="124"/>
      <c r="M156" s="124">
        <f t="shared" ref="M156:M159" si="19">SUM(J156:L156)</f>
        <v>0</v>
      </c>
      <c r="N156" s="124">
        <f t="shared" ref="N156:N159" si="20">H156+I156-M156</f>
        <v>0</v>
      </c>
    </row>
    <row r="157" spans="1:16" ht="45" hidden="1" outlineLevel="1" x14ac:dyDescent="0.25">
      <c r="A157" s="9">
        <f>'F4.2'!A157</f>
        <v>2.7</v>
      </c>
      <c r="B157" s="167" t="str">
        <f>'F4.2'!B157</f>
        <v>Up-gradation of Generator Protections Relays in Unit 1 to 4 of 210 MW Khaperkheda TPS.</v>
      </c>
      <c r="C157" s="31" t="str">
        <f>'F4.2'!D157</f>
        <v>MERC/CAPEX/2024-2025/478</v>
      </c>
      <c r="D157" s="65">
        <f>IF('F4.2'!F157=0,"-",'F4.2'!F157)</f>
        <v>45510</v>
      </c>
      <c r="E157" s="93">
        <f>'F4.2'!H157</f>
        <v>8.31</v>
      </c>
      <c r="F157" s="123">
        <f>'F4.2'!T157</f>
        <v>0</v>
      </c>
      <c r="G157" s="123">
        <f>'F4.2'!AN157</f>
        <v>0</v>
      </c>
      <c r="H157" s="124">
        <f t="shared" si="18"/>
        <v>0</v>
      </c>
      <c r="I157" s="123">
        <f>'F4.2'!U157</f>
        <v>0</v>
      </c>
      <c r="J157" s="123">
        <f>'F4.2'!AO157</f>
        <v>0</v>
      </c>
      <c r="K157" s="124"/>
      <c r="L157" s="124"/>
      <c r="M157" s="124">
        <f t="shared" si="19"/>
        <v>0</v>
      </c>
      <c r="N157" s="124">
        <f t="shared" si="20"/>
        <v>0</v>
      </c>
    </row>
    <row r="158" spans="1:16" ht="15.75" hidden="1" outlineLevel="1" x14ac:dyDescent="0.25">
      <c r="A158" s="9">
        <f>'F4.2'!A158</f>
        <v>0</v>
      </c>
      <c r="B158" s="166" t="str">
        <f>'F4.2'!B158</f>
        <v>IDC</v>
      </c>
      <c r="C158" s="31" t="str">
        <f>'F4.2'!D158</f>
        <v>MERC/CAPEX/2024-2025/478</v>
      </c>
      <c r="D158" s="65" t="str">
        <f>IF('F4.2'!F158=0,"-",'F4.2'!F158)</f>
        <v>-</v>
      </c>
      <c r="E158" s="93">
        <f>'F4.2'!H158</f>
        <v>0.86</v>
      </c>
      <c r="F158" s="123">
        <f>'F4.2'!T158</f>
        <v>0</v>
      </c>
      <c r="G158" s="123">
        <f>'F4.2'!AN158</f>
        <v>0</v>
      </c>
      <c r="H158" s="124">
        <f t="shared" si="18"/>
        <v>0</v>
      </c>
      <c r="I158" s="123">
        <f>'F4.2'!U158</f>
        <v>0</v>
      </c>
      <c r="J158" s="123">
        <f>'F4.2'!AO158</f>
        <v>0</v>
      </c>
      <c r="K158" s="124"/>
      <c r="L158" s="124"/>
      <c r="M158" s="124">
        <f t="shared" si="19"/>
        <v>0</v>
      </c>
      <c r="N158" s="124">
        <f t="shared" si="20"/>
        <v>0</v>
      </c>
    </row>
    <row r="159" spans="1:16" ht="15.75" hidden="1" outlineLevel="1" x14ac:dyDescent="0.25">
      <c r="A159" s="9">
        <f>'F4.2'!A159</f>
        <v>0</v>
      </c>
      <c r="B159" s="166">
        <f>'F4.2'!B159</f>
        <v>0</v>
      </c>
      <c r="C159" s="31">
        <f>'F4.2'!D159</f>
        <v>0</v>
      </c>
      <c r="D159" s="65" t="str">
        <f>IF('F4.2'!F159=0,"-",'F4.2'!F159)</f>
        <v>-</v>
      </c>
      <c r="E159" s="93">
        <f>'F4.2'!H159</f>
        <v>0</v>
      </c>
      <c r="F159" s="123">
        <f>'F4.2'!T159</f>
        <v>0</v>
      </c>
      <c r="G159" s="123">
        <f>'F4.2'!AN159</f>
        <v>0</v>
      </c>
      <c r="H159" s="124">
        <f t="shared" si="18"/>
        <v>0</v>
      </c>
      <c r="I159" s="123">
        <f>'F4.2'!U159</f>
        <v>0</v>
      </c>
      <c r="J159" s="123">
        <f>'F4.2'!AO159</f>
        <v>0</v>
      </c>
      <c r="K159" s="124"/>
      <c r="L159" s="124"/>
      <c r="M159" s="124">
        <f t="shared" si="19"/>
        <v>0</v>
      </c>
      <c r="N159" s="124">
        <f t="shared" si="20"/>
        <v>0</v>
      </c>
    </row>
    <row r="160" spans="1:16" ht="15.75" hidden="1" outlineLevel="1" x14ac:dyDescent="0.25">
      <c r="A160" s="9">
        <f>'F4.2'!A160</f>
        <v>0</v>
      </c>
      <c r="B160" s="26" t="str">
        <f>'F4.2'!B160</f>
        <v>(ii) Submitted to MERC, Yet to receive approval</v>
      </c>
      <c r="C160" s="27">
        <f>'F4.2'!D160</f>
        <v>0</v>
      </c>
      <c r="D160" s="90" t="str">
        <f>IF('F4.2'!F160=0,"-",'F4.2'!F160)</f>
        <v>-</v>
      </c>
      <c r="E160" s="92">
        <f>'F4.2'!H160</f>
        <v>0</v>
      </c>
      <c r="F160" s="123">
        <f>'F4.2'!T160</f>
        <v>0</v>
      </c>
      <c r="G160" s="123">
        <f>'F4.2'!AN160</f>
        <v>0</v>
      </c>
      <c r="H160" s="123">
        <f t="shared" si="15"/>
        <v>0</v>
      </c>
      <c r="I160" s="123">
        <f>'F4.2'!U160</f>
        <v>0</v>
      </c>
      <c r="J160" s="123">
        <f>'F4.2'!AO160</f>
        <v>0</v>
      </c>
      <c r="K160" s="123"/>
      <c r="L160" s="123"/>
      <c r="M160" s="123">
        <f t="shared" si="16"/>
        <v>0</v>
      </c>
      <c r="N160" s="123">
        <f t="shared" si="17"/>
        <v>0</v>
      </c>
      <c r="O160" s="163"/>
      <c r="P160" s="164"/>
    </row>
    <row r="161" spans="1:16" ht="78.75" hidden="1" outlineLevel="1" x14ac:dyDescent="0.25">
      <c r="A161" s="27">
        <f>'F4.2'!A161</f>
        <v>1</v>
      </c>
      <c r="B161" s="28" t="str">
        <f>'F4.2'!B161</f>
        <v>DPR on Refurbishment of Spare HPT Module Unit 1 &amp; 2 at TM-I and Procurement of Complete Gear Box Assemblies of Coal Mills XRP 803 ½ HP &amp; XRP 883 for Unit No. 1 to 4 (4x210 MW), Khaperkheda TPS</v>
      </c>
      <c r="C161" s="27" t="str">
        <f>'F4.2'!D161</f>
        <v>Yet to be approved</v>
      </c>
      <c r="D161" s="90" t="str">
        <f>IF('F4.2'!F161=0,"-",'F4.2'!F161)</f>
        <v>-</v>
      </c>
      <c r="E161" s="92">
        <f>'F4.2'!H161</f>
        <v>0</v>
      </c>
      <c r="F161" s="123">
        <f>'F4.2'!T161</f>
        <v>0</v>
      </c>
      <c r="G161" s="123">
        <f>'F4.2'!AN161</f>
        <v>0</v>
      </c>
      <c r="H161" s="123">
        <f t="shared" si="15"/>
        <v>0</v>
      </c>
      <c r="I161" s="123">
        <f>'F4.2'!U161</f>
        <v>0</v>
      </c>
      <c r="J161" s="123">
        <f>'F4.2'!AO161</f>
        <v>0</v>
      </c>
      <c r="K161" s="123"/>
      <c r="L161" s="123"/>
      <c r="M161" s="123">
        <f t="shared" si="16"/>
        <v>0</v>
      </c>
      <c r="N161" s="123">
        <f t="shared" si="17"/>
        <v>0</v>
      </c>
      <c r="O161" s="163"/>
      <c r="P161" s="164"/>
    </row>
    <row r="162" spans="1:16" ht="45" hidden="1" outlineLevel="1" x14ac:dyDescent="0.25">
      <c r="A162" s="9">
        <f>'F4.2'!A162</f>
        <v>1.1000000000000001</v>
      </c>
      <c r="B162" s="166" t="str">
        <f>'F4.2'!B162</f>
        <v>Refurbishment of spare HPT module Unit 1 &amp; 2 at TM-I (4X210 MW), KHAPERKHEDA TPS</v>
      </c>
      <c r="C162" s="31" t="str">
        <f>'F4.2'!D162</f>
        <v>Yet to be approved</v>
      </c>
      <c r="D162" s="65" t="str">
        <f>IF('F4.2'!F162=0,"-",'F4.2'!F162)</f>
        <v>-</v>
      </c>
      <c r="E162" s="93">
        <f>'F4.2'!H162</f>
        <v>0</v>
      </c>
      <c r="F162" s="123">
        <f>'F4.2'!T162</f>
        <v>0</v>
      </c>
      <c r="G162" s="123">
        <f>'F4.2'!AN162</f>
        <v>0</v>
      </c>
      <c r="H162" s="124">
        <f t="shared" si="15"/>
        <v>0</v>
      </c>
      <c r="I162" s="123">
        <f>'F4.2'!U162</f>
        <v>0</v>
      </c>
      <c r="J162" s="123">
        <f>'F4.2'!AO162</f>
        <v>0</v>
      </c>
      <c r="K162" s="124"/>
      <c r="L162" s="124"/>
      <c r="M162" s="124">
        <f t="shared" si="16"/>
        <v>0</v>
      </c>
      <c r="N162" s="124">
        <f t="shared" si="17"/>
        <v>0</v>
      </c>
    </row>
    <row r="163" spans="1:16" ht="45" hidden="1" outlineLevel="1" x14ac:dyDescent="0.25">
      <c r="A163" s="9">
        <f>'F4.2'!A163</f>
        <v>1.2</v>
      </c>
      <c r="B163" s="166" t="str">
        <f>'F4.2'!B163</f>
        <v>Procurement of Complete Gear Box Assemblies of Coal Mills XRP 883 for Unit-1 to 4 (210MW).</v>
      </c>
      <c r="C163" s="31" t="str">
        <f>'F4.2'!D163</f>
        <v>Yet to be approved</v>
      </c>
      <c r="D163" s="65" t="str">
        <f>IF('F4.2'!F163=0,"-",'F4.2'!F163)</f>
        <v>-</v>
      </c>
      <c r="E163" s="93">
        <f>'F4.2'!H163</f>
        <v>0</v>
      </c>
      <c r="F163" s="123">
        <f>'F4.2'!T163</f>
        <v>0</v>
      </c>
      <c r="G163" s="123">
        <f>'F4.2'!AN163</f>
        <v>0</v>
      </c>
      <c r="H163" s="124">
        <f t="shared" si="15"/>
        <v>0</v>
      </c>
      <c r="I163" s="123">
        <f>'F4.2'!U163</f>
        <v>0</v>
      </c>
      <c r="J163" s="123">
        <f>'F4.2'!AO163</f>
        <v>0</v>
      </c>
      <c r="K163" s="124"/>
      <c r="L163" s="124"/>
      <c r="M163" s="124">
        <f t="shared" si="16"/>
        <v>0</v>
      </c>
      <c r="N163" s="124">
        <f t="shared" si="17"/>
        <v>0</v>
      </c>
    </row>
    <row r="164" spans="1:16" ht="15.75" hidden="1" outlineLevel="1" x14ac:dyDescent="0.25">
      <c r="A164" s="9">
        <f>'F4.2'!A164</f>
        <v>0</v>
      </c>
      <c r="B164" s="166" t="str">
        <f>'F4.2'!B164</f>
        <v>IDC</v>
      </c>
      <c r="C164" s="31" t="str">
        <f>'F4.2'!D164</f>
        <v>Yet to be approved</v>
      </c>
      <c r="D164" s="65" t="str">
        <f>IF('F4.2'!F164=0,"-",'F4.2'!F164)</f>
        <v>-</v>
      </c>
      <c r="E164" s="93">
        <f>'F4.2'!H164</f>
        <v>0</v>
      </c>
      <c r="F164" s="123">
        <f>'F4.2'!T164</f>
        <v>0</v>
      </c>
      <c r="G164" s="123">
        <f>'F4.2'!AN164</f>
        <v>0</v>
      </c>
      <c r="H164" s="124">
        <f t="shared" si="15"/>
        <v>0</v>
      </c>
      <c r="I164" s="123">
        <f>'F4.2'!U164</f>
        <v>0</v>
      </c>
      <c r="J164" s="123">
        <f>'F4.2'!AO164</f>
        <v>0</v>
      </c>
      <c r="K164" s="124"/>
      <c r="L164" s="124"/>
      <c r="M164" s="124">
        <f t="shared" si="16"/>
        <v>0</v>
      </c>
      <c r="N164" s="124">
        <f t="shared" si="17"/>
        <v>0</v>
      </c>
    </row>
    <row r="165" spans="1:16" ht="15.75" hidden="1" outlineLevel="1" x14ac:dyDescent="0.25">
      <c r="A165" s="9">
        <f>'F4.2'!A165</f>
        <v>0</v>
      </c>
      <c r="B165" s="26" t="str">
        <f>'F4.2'!B165</f>
        <v>(ii) Yet to be submitted to MERC</v>
      </c>
      <c r="C165" s="31">
        <f>'F4.2'!D165</f>
        <v>0</v>
      </c>
      <c r="D165" s="65" t="str">
        <f>IF('F4.2'!F165=0,"-",'F4.2'!F165)</f>
        <v>-</v>
      </c>
      <c r="E165" s="93">
        <f>'F4.2'!H165</f>
        <v>0</v>
      </c>
      <c r="F165" s="123">
        <f>'F4.2'!T165</f>
        <v>0</v>
      </c>
      <c r="G165" s="123">
        <f>'F4.2'!AN165</f>
        <v>0</v>
      </c>
      <c r="H165" s="124">
        <f t="shared" ref="H165:H228" si="21">F165-G165</f>
        <v>0</v>
      </c>
      <c r="I165" s="123">
        <f>'F4.2'!U165</f>
        <v>0</v>
      </c>
      <c r="J165" s="123">
        <f>'F4.2'!AO165</f>
        <v>0</v>
      </c>
      <c r="K165" s="124"/>
      <c r="L165" s="124"/>
      <c r="M165" s="124">
        <f t="shared" ref="M165:M228" si="22">SUM(J165:L165)</f>
        <v>0</v>
      </c>
      <c r="N165" s="124">
        <f t="shared" ref="N165:N228" si="23">H165+I165-M165</f>
        <v>0</v>
      </c>
      <c r="O165" s="163"/>
      <c r="P165" s="164"/>
    </row>
    <row r="166" spans="1:16" ht="94.5" hidden="1" outlineLevel="1" x14ac:dyDescent="0.25">
      <c r="A166" s="27">
        <f>'F4.2'!A166</f>
        <v>1</v>
      </c>
      <c r="B166" s="28" t="str">
        <f>'F4.2'!B166</f>
        <v>SUPPLY INSTALLATION TESTING &amp; COMMISSIONING REVAMPING OF FIRE DETECTION &amp; ALARM AND PROTECTION SYSTEM FROM FIRE AND PROVIDING RAPID EXTINGUISHING CLEAN AGENT (CA) SYSTEM AT UNIT -3,4 &amp; 5 ATKPKD TPS</v>
      </c>
      <c r="C166" s="31">
        <f>'F4.2'!D166</f>
        <v>0</v>
      </c>
      <c r="D166" s="65" t="str">
        <f>IF('F4.2'!F166=0,"-",'F4.2'!F166)</f>
        <v>-</v>
      </c>
      <c r="E166" s="93">
        <f>'F4.2'!H166</f>
        <v>0</v>
      </c>
      <c r="F166" s="123">
        <f>'F4.2'!T166</f>
        <v>0</v>
      </c>
      <c r="G166" s="123">
        <f>'F4.2'!AN166</f>
        <v>0</v>
      </c>
      <c r="H166" s="124">
        <f t="shared" si="21"/>
        <v>0</v>
      </c>
      <c r="I166" s="123">
        <f>'F4.2'!U166</f>
        <v>0</v>
      </c>
      <c r="J166" s="123">
        <f>'F4.2'!AO166</f>
        <v>0</v>
      </c>
      <c r="K166" s="124"/>
      <c r="L166" s="124"/>
      <c r="M166" s="124">
        <f t="shared" si="22"/>
        <v>0</v>
      </c>
      <c r="N166" s="124">
        <f t="shared" si="23"/>
        <v>0</v>
      </c>
      <c r="O166" s="163"/>
      <c r="P166" s="164"/>
    </row>
    <row r="167" spans="1:16" ht="90" hidden="1" outlineLevel="1" x14ac:dyDescent="0.25">
      <c r="A167" s="9">
        <f>'F4.2'!A167</f>
        <v>1.1000000000000001</v>
      </c>
      <c r="B167" s="167" t="str">
        <f>'F4.2'!B167</f>
        <v xml:space="preserve">Supply Installation Testing &amp; Commissioning , Revamping of fire protection and providing rapid extinguishing clean agent (CA) system at unit # 3 ,4 210 MW TPS, KHAPERKHEDA </v>
      </c>
      <c r="C167" s="31">
        <f>'F4.2'!D167</f>
        <v>0</v>
      </c>
      <c r="D167" s="65" t="str">
        <f>IF('F4.2'!F167=0,"-",'F4.2'!F167)</f>
        <v>-</v>
      </c>
      <c r="E167" s="93">
        <f>'F4.2'!H167</f>
        <v>0</v>
      </c>
      <c r="F167" s="123">
        <f>'F4.2'!T167</f>
        <v>0</v>
      </c>
      <c r="G167" s="123">
        <f>'F4.2'!AN167</f>
        <v>0</v>
      </c>
      <c r="H167" s="124">
        <f t="shared" si="21"/>
        <v>0</v>
      </c>
      <c r="I167" s="123">
        <f>'F4.2'!U167</f>
        <v>0</v>
      </c>
      <c r="J167" s="123">
        <f>'F4.2'!AO167</f>
        <v>0</v>
      </c>
      <c r="K167" s="124"/>
      <c r="L167" s="124"/>
      <c r="M167" s="124">
        <f t="shared" si="22"/>
        <v>0</v>
      </c>
      <c r="N167" s="124">
        <f t="shared" si="23"/>
        <v>0</v>
      </c>
      <c r="O167" s="163"/>
      <c r="P167" s="164"/>
    </row>
    <row r="168" spans="1:16" ht="31.5" hidden="1" outlineLevel="1" x14ac:dyDescent="0.25">
      <c r="A168" s="27">
        <f>'F4.2'!A168</f>
        <v>2</v>
      </c>
      <c r="B168" s="28" t="str">
        <f>'F4.2'!B168</f>
        <v>Restoration of various Fire protection system at Khaperkheda TPS</v>
      </c>
      <c r="C168" s="31">
        <f>'F4.2'!D168</f>
        <v>0</v>
      </c>
      <c r="D168" s="65" t="str">
        <f>IF('F4.2'!F168=0,"-",'F4.2'!F168)</f>
        <v>-</v>
      </c>
      <c r="E168" s="93">
        <f>'F4.2'!H168</f>
        <v>0</v>
      </c>
      <c r="F168" s="123">
        <f>'F4.2'!T168</f>
        <v>0</v>
      </c>
      <c r="G168" s="123">
        <f>'F4.2'!AN168</f>
        <v>0</v>
      </c>
      <c r="H168" s="124">
        <f t="shared" si="21"/>
        <v>0</v>
      </c>
      <c r="I168" s="123">
        <f>'F4.2'!U168</f>
        <v>0</v>
      </c>
      <c r="J168" s="123">
        <f>'F4.2'!AO168</f>
        <v>0</v>
      </c>
      <c r="K168" s="124"/>
      <c r="L168" s="124"/>
      <c r="M168" s="124">
        <f t="shared" si="22"/>
        <v>0</v>
      </c>
      <c r="N168" s="124">
        <f t="shared" si="23"/>
        <v>0</v>
      </c>
      <c r="O168" s="163"/>
      <c r="P168" s="164"/>
    </row>
    <row r="169" spans="1:16" ht="45" hidden="1" outlineLevel="1" x14ac:dyDescent="0.25">
      <c r="A169" s="9">
        <f>'F4.2'!A169</f>
        <v>2.1</v>
      </c>
      <c r="B169" s="167" t="str">
        <f>'F4.2'!B169</f>
        <v xml:space="preserve">Restoration of fire hydrant ring and fire water spray Header at Khaperkheda TPS   </v>
      </c>
      <c r="C169" s="31">
        <f>'F4.2'!D169</f>
        <v>0</v>
      </c>
      <c r="D169" s="65" t="str">
        <f>IF('F4.2'!F169=0,"-",'F4.2'!F169)</f>
        <v>-</v>
      </c>
      <c r="E169" s="93">
        <f>'F4.2'!H169</f>
        <v>0</v>
      </c>
      <c r="F169" s="123">
        <f>'F4.2'!T169</f>
        <v>0</v>
      </c>
      <c r="G169" s="123">
        <f>'F4.2'!AN169</f>
        <v>0</v>
      </c>
      <c r="H169" s="124">
        <f t="shared" si="21"/>
        <v>0</v>
      </c>
      <c r="I169" s="123">
        <f>'F4.2'!U169</f>
        <v>0</v>
      </c>
      <c r="J169" s="123">
        <f>'F4.2'!AO169</f>
        <v>0</v>
      </c>
      <c r="K169" s="124"/>
      <c r="L169" s="124"/>
      <c r="M169" s="124">
        <f t="shared" si="22"/>
        <v>0</v>
      </c>
      <c r="N169" s="124">
        <f t="shared" si="23"/>
        <v>0</v>
      </c>
      <c r="O169" s="163"/>
      <c r="P169" s="164"/>
    </row>
    <row r="170" spans="1:16" ht="30" hidden="1" outlineLevel="1" x14ac:dyDescent="0.25">
      <c r="A170" s="9">
        <f>'F4.2'!A170</f>
        <v>2.2000000000000002</v>
      </c>
      <c r="B170" s="167" t="str">
        <f>'F4.2'!B170</f>
        <v>Restoration of deluge valve system at CHP-210MW</v>
      </c>
      <c r="C170" s="31">
        <f>'F4.2'!D170</f>
        <v>0</v>
      </c>
      <c r="D170" s="65" t="str">
        <f>IF('F4.2'!F170=0,"-",'F4.2'!F170)</f>
        <v>-</v>
      </c>
      <c r="E170" s="93">
        <f>'F4.2'!H170</f>
        <v>0</v>
      </c>
      <c r="F170" s="123">
        <f>'F4.2'!T170</f>
        <v>0</v>
      </c>
      <c r="G170" s="123">
        <f>'F4.2'!AN170</f>
        <v>0</v>
      </c>
      <c r="H170" s="124">
        <f t="shared" si="21"/>
        <v>0</v>
      </c>
      <c r="I170" s="123">
        <f>'F4.2'!U170</f>
        <v>0</v>
      </c>
      <c r="J170" s="123">
        <f>'F4.2'!AO170</f>
        <v>0</v>
      </c>
      <c r="K170" s="124"/>
      <c r="L170" s="124"/>
      <c r="M170" s="124">
        <f t="shared" si="22"/>
        <v>0</v>
      </c>
      <c r="N170" s="124">
        <f t="shared" si="23"/>
        <v>0</v>
      </c>
      <c r="O170" s="163"/>
      <c r="P170" s="164"/>
    </row>
    <row r="171" spans="1:16" ht="31.5" hidden="1" outlineLevel="1" x14ac:dyDescent="0.25">
      <c r="A171" s="27">
        <f>'F4.2'!A171</f>
        <v>3</v>
      </c>
      <c r="B171" s="28" t="str">
        <f>'F4.2'!B171</f>
        <v>VARIOUS SCHEMES PROPOSED FOR IMPROVEMENT OF CHP-I (4 X 210 MW).</v>
      </c>
      <c r="C171" s="31">
        <f>'F4.2'!D171</f>
        <v>0</v>
      </c>
      <c r="D171" s="65" t="str">
        <f>IF('F4.2'!F171=0,"-",'F4.2'!F171)</f>
        <v>-</v>
      </c>
      <c r="E171" s="93">
        <f>'F4.2'!H171</f>
        <v>0</v>
      </c>
      <c r="F171" s="123">
        <f>'F4.2'!T171</f>
        <v>0</v>
      </c>
      <c r="G171" s="123">
        <f>'F4.2'!AN171</f>
        <v>0</v>
      </c>
      <c r="H171" s="124">
        <f t="shared" si="21"/>
        <v>0</v>
      </c>
      <c r="I171" s="123">
        <f>'F4.2'!U171</f>
        <v>0</v>
      </c>
      <c r="J171" s="123">
        <f>'F4.2'!AO171</f>
        <v>0</v>
      </c>
      <c r="K171" s="124"/>
      <c r="L171" s="124"/>
      <c r="M171" s="124">
        <f t="shared" si="22"/>
        <v>0</v>
      </c>
      <c r="N171" s="124">
        <f t="shared" si="23"/>
        <v>0</v>
      </c>
      <c r="O171" s="163"/>
      <c r="P171" s="164"/>
    </row>
    <row r="172" spans="1:16" ht="75" hidden="1" outlineLevel="1" x14ac:dyDescent="0.25">
      <c r="A172" s="9">
        <f>'F4.2'!A172</f>
        <v>3.1</v>
      </c>
      <c r="B172" s="167" t="str">
        <f>'F4.2'!B172</f>
        <v>Design, Manufacturing, Supply, Erection, Commissioning &amp; Testing of Coal Flow Management system for Coal Bunkers in CHP-I (4 X 210MW), Khaperkheda TPS.</v>
      </c>
      <c r="C172" s="31">
        <f>'F4.2'!D172</f>
        <v>0</v>
      </c>
      <c r="D172" s="65" t="str">
        <f>IF('F4.2'!F172=0,"-",'F4.2'!F172)</f>
        <v>-</v>
      </c>
      <c r="E172" s="93">
        <f>'F4.2'!H172</f>
        <v>0</v>
      </c>
      <c r="F172" s="123">
        <f>'F4.2'!T172</f>
        <v>0</v>
      </c>
      <c r="G172" s="123">
        <f>'F4.2'!AN172</f>
        <v>0</v>
      </c>
      <c r="H172" s="124">
        <f t="shared" si="21"/>
        <v>0</v>
      </c>
      <c r="I172" s="123">
        <f>'F4.2'!U172</f>
        <v>0</v>
      </c>
      <c r="J172" s="123">
        <f>'F4.2'!AO172</f>
        <v>0</v>
      </c>
      <c r="K172" s="124"/>
      <c r="L172" s="124"/>
      <c r="M172" s="124">
        <f t="shared" si="22"/>
        <v>0</v>
      </c>
      <c r="N172" s="124">
        <f t="shared" si="23"/>
        <v>0</v>
      </c>
      <c r="O172" s="163"/>
      <c r="P172" s="164"/>
    </row>
    <row r="173" spans="1:16" ht="90" hidden="1" outlineLevel="1" x14ac:dyDescent="0.25">
      <c r="A173" s="9">
        <f>'F4.2'!A173</f>
        <v>3.2</v>
      </c>
      <c r="B173" s="167" t="str">
        <f>'F4.2'!B173</f>
        <v>Design, engineering, manufacturing, supply, installation and commissioning of Dedusting System for Crusher House and Bunker area in Unit 3 &amp; 4 at CHP-I (4 X 210MW), Khaperkheda TPS.</v>
      </c>
      <c r="C173" s="31">
        <f>'F4.2'!D173</f>
        <v>0</v>
      </c>
      <c r="D173" s="65" t="str">
        <f>IF('F4.2'!F173=0,"-",'F4.2'!F173)</f>
        <v>-</v>
      </c>
      <c r="E173" s="93">
        <f>'F4.2'!H173</f>
        <v>0</v>
      </c>
      <c r="F173" s="123">
        <f>'F4.2'!T173</f>
        <v>0</v>
      </c>
      <c r="G173" s="123">
        <f>'F4.2'!AN173</f>
        <v>0</v>
      </c>
      <c r="H173" s="124">
        <f t="shared" si="21"/>
        <v>0</v>
      </c>
      <c r="I173" s="123">
        <f>'F4.2'!U173</f>
        <v>0</v>
      </c>
      <c r="J173" s="123">
        <f>'F4.2'!AO173</f>
        <v>0</v>
      </c>
      <c r="K173" s="124"/>
      <c r="L173" s="124"/>
      <c r="M173" s="124">
        <f t="shared" si="22"/>
        <v>0</v>
      </c>
      <c r="N173" s="124">
        <f t="shared" si="23"/>
        <v>0</v>
      </c>
      <c r="O173" s="163"/>
      <c r="P173" s="164"/>
    </row>
    <row r="174" spans="1:16" ht="75" hidden="1" outlineLevel="1" x14ac:dyDescent="0.25">
      <c r="A174" s="9">
        <f>'F4.2'!A174</f>
        <v>3.3</v>
      </c>
      <c r="B174" s="167" t="str">
        <f>'F4.2'!B174</f>
        <v>Renovation including replacement of Power &amp; Control cables with  automation &amp; upgradation of Stacker Reclaimer No. 1 in CHP-I (4 X 210MW), TPS Khaperkheda."</v>
      </c>
      <c r="C174" s="31">
        <f>'F4.2'!D174</f>
        <v>0</v>
      </c>
      <c r="D174" s="65" t="str">
        <f>IF('F4.2'!F174=0,"-",'F4.2'!F174)</f>
        <v>-</v>
      </c>
      <c r="E174" s="93">
        <f>'F4.2'!H174</f>
        <v>0</v>
      </c>
      <c r="F174" s="123">
        <f>'F4.2'!T174</f>
        <v>0</v>
      </c>
      <c r="G174" s="123">
        <f>'F4.2'!AN174</f>
        <v>0</v>
      </c>
      <c r="H174" s="124">
        <f t="shared" si="21"/>
        <v>0</v>
      </c>
      <c r="I174" s="123">
        <f>'F4.2'!U174</f>
        <v>0</v>
      </c>
      <c r="J174" s="123">
        <f>'F4.2'!AO174</f>
        <v>0</v>
      </c>
      <c r="K174" s="124"/>
      <c r="L174" s="124"/>
      <c r="M174" s="124">
        <f t="shared" si="22"/>
        <v>0</v>
      </c>
      <c r="N174" s="124">
        <f t="shared" si="23"/>
        <v>0</v>
      </c>
      <c r="O174" s="163"/>
      <c r="P174" s="164"/>
    </row>
    <row r="175" spans="1:16" ht="15.75" hidden="1" outlineLevel="1" x14ac:dyDescent="0.25">
      <c r="A175" s="27">
        <f>'F4.2'!A175</f>
        <v>4</v>
      </c>
      <c r="B175" s="28" t="str">
        <f>'F4.2'!B175</f>
        <v>Flue Gas Desulphrisation</v>
      </c>
      <c r="C175" s="31">
        <f>'F4.2'!D175</f>
        <v>0</v>
      </c>
      <c r="D175" s="65" t="str">
        <f>IF('F4.2'!F175=0,"-",'F4.2'!F175)</f>
        <v>-</v>
      </c>
      <c r="E175" s="93">
        <f>'F4.2'!H175</f>
        <v>0</v>
      </c>
      <c r="F175" s="123">
        <f>'F4.2'!T175</f>
        <v>0</v>
      </c>
      <c r="G175" s="123">
        <f>'F4.2'!AN175</f>
        <v>0</v>
      </c>
      <c r="H175" s="124">
        <f t="shared" si="21"/>
        <v>0</v>
      </c>
      <c r="I175" s="123">
        <f>'F4.2'!U175</f>
        <v>0</v>
      </c>
      <c r="J175" s="123">
        <f>'F4.2'!AO175</f>
        <v>0</v>
      </c>
      <c r="K175" s="124"/>
      <c r="L175" s="124"/>
      <c r="M175" s="124">
        <f t="shared" si="22"/>
        <v>0</v>
      </c>
      <c r="N175" s="124">
        <f t="shared" si="23"/>
        <v>0</v>
      </c>
      <c r="O175" s="163"/>
      <c r="P175" s="164"/>
    </row>
    <row r="176" spans="1:16" ht="30" hidden="1" outlineLevel="1" x14ac:dyDescent="0.25">
      <c r="A176" s="9">
        <f>'F4.2'!A176</f>
        <v>4.0999999999999996</v>
      </c>
      <c r="B176" s="167" t="str">
        <f>'F4.2'!B176</f>
        <v>FGD installation of 210MW unit 1 &amp; 2 at Khaperkheda</v>
      </c>
      <c r="C176" s="31">
        <f>'F4.2'!D176</f>
        <v>0</v>
      </c>
      <c r="D176" s="65" t="str">
        <f>IF('F4.2'!F176=0,"-",'F4.2'!F176)</f>
        <v>-</v>
      </c>
      <c r="E176" s="93">
        <f>'F4.2'!H176</f>
        <v>0</v>
      </c>
      <c r="F176" s="123">
        <f>'F4.2'!T176</f>
        <v>0</v>
      </c>
      <c r="G176" s="123">
        <f>'F4.2'!AN176</f>
        <v>0</v>
      </c>
      <c r="H176" s="124">
        <f t="shared" si="21"/>
        <v>0</v>
      </c>
      <c r="I176" s="123">
        <f>'F4.2'!U176</f>
        <v>0</v>
      </c>
      <c r="J176" s="123">
        <f>'F4.2'!AO176</f>
        <v>0</v>
      </c>
      <c r="K176" s="124"/>
      <c r="L176" s="124"/>
      <c r="M176" s="124">
        <f t="shared" si="22"/>
        <v>0</v>
      </c>
      <c r="N176" s="124">
        <f t="shared" si="23"/>
        <v>0</v>
      </c>
      <c r="O176" s="163"/>
      <c r="P176" s="164"/>
    </row>
    <row r="177" spans="1:16" ht="31.5" hidden="1" outlineLevel="1" x14ac:dyDescent="0.25">
      <c r="A177" s="27">
        <f>'F4.2'!A177</f>
        <v>5</v>
      </c>
      <c r="B177" s="28" t="str">
        <f>'F4.2'!B177</f>
        <v>Upgradation of DDC/DCS system for UNIT 2 &amp; 4 of 210 MW Khaperkheda TPS</v>
      </c>
      <c r="C177" s="31">
        <f>'F4.2'!D177</f>
        <v>0</v>
      </c>
      <c r="D177" s="65" t="str">
        <f>IF('F4.2'!F177=0,"-",'F4.2'!F177)</f>
        <v>-</v>
      </c>
      <c r="E177" s="93">
        <f>'F4.2'!H177</f>
        <v>0</v>
      </c>
      <c r="F177" s="123">
        <f>'F4.2'!T177</f>
        <v>0</v>
      </c>
      <c r="G177" s="123">
        <f>'F4.2'!AN177</f>
        <v>0</v>
      </c>
      <c r="H177" s="124">
        <f t="shared" si="21"/>
        <v>0</v>
      </c>
      <c r="I177" s="123">
        <f>'F4.2'!U177</f>
        <v>0</v>
      </c>
      <c r="J177" s="123">
        <f>'F4.2'!AO177</f>
        <v>0</v>
      </c>
      <c r="K177" s="124"/>
      <c r="L177" s="124"/>
      <c r="M177" s="124">
        <f t="shared" si="22"/>
        <v>0</v>
      </c>
      <c r="N177" s="124">
        <f t="shared" si="23"/>
        <v>0</v>
      </c>
      <c r="O177" s="163"/>
      <c r="P177" s="164"/>
    </row>
    <row r="178" spans="1:16" ht="45" hidden="1" outlineLevel="1" x14ac:dyDescent="0.25">
      <c r="A178" s="9">
        <f>'F4.2'!A178</f>
        <v>5.0999999999999996</v>
      </c>
      <c r="B178" s="167" t="str">
        <f>'F4.2'!B178</f>
        <v>Upgradation of DDC/DCS system for UNIT 2 &amp; 4 of 210 MW Khaperkheda TPS</v>
      </c>
      <c r="C178" s="31">
        <f>'F4.2'!D178</f>
        <v>0</v>
      </c>
      <c r="D178" s="65" t="str">
        <f>IF('F4.2'!F178=0,"-",'F4.2'!F178)</f>
        <v>-</v>
      </c>
      <c r="E178" s="93">
        <f>'F4.2'!H178</f>
        <v>0</v>
      </c>
      <c r="F178" s="123">
        <f>'F4.2'!T178</f>
        <v>0</v>
      </c>
      <c r="G178" s="123">
        <f>'F4.2'!AN178</f>
        <v>0</v>
      </c>
      <c r="H178" s="124">
        <f t="shared" si="21"/>
        <v>0</v>
      </c>
      <c r="I178" s="123">
        <f>'F4.2'!U178</f>
        <v>0</v>
      </c>
      <c r="J178" s="123">
        <f>'F4.2'!AO178</f>
        <v>0</v>
      </c>
      <c r="K178" s="124"/>
      <c r="L178" s="124"/>
      <c r="M178" s="124">
        <f t="shared" si="22"/>
        <v>0</v>
      </c>
      <c r="N178" s="124">
        <f t="shared" si="23"/>
        <v>0</v>
      </c>
      <c r="O178" s="163"/>
      <c r="P178" s="164"/>
    </row>
    <row r="179" spans="1:16" ht="157.5" hidden="1" outlineLevel="1" x14ac:dyDescent="0.25">
      <c r="A179" s="27">
        <f>'F4.2'!A179</f>
        <v>6</v>
      </c>
      <c r="B179" s="28" t="str">
        <f>'F4.2'!B179</f>
        <v>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v>
      </c>
      <c r="C179" s="31">
        <f>'F4.2'!D179</f>
        <v>0</v>
      </c>
      <c r="D179" s="65" t="str">
        <f>IF('F4.2'!F179=0,"-",'F4.2'!F179)</f>
        <v>-</v>
      </c>
      <c r="E179" s="93">
        <f>'F4.2'!H179</f>
        <v>0</v>
      </c>
      <c r="F179" s="123">
        <f>'F4.2'!T179</f>
        <v>0</v>
      </c>
      <c r="G179" s="123">
        <f>'F4.2'!AN179</f>
        <v>0</v>
      </c>
      <c r="H179" s="124">
        <f t="shared" si="21"/>
        <v>0</v>
      </c>
      <c r="I179" s="123">
        <f>'F4.2'!U179</f>
        <v>0</v>
      </c>
      <c r="J179" s="123">
        <f>'F4.2'!AO179</f>
        <v>0</v>
      </c>
      <c r="K179" s="124"/>
      <c r="L179" s="124"/>
      <c r="M179" s="124">
        <f t="shared" si="22"/>
        <v>0</v>
      </c>
      <c r="N179" s="124">
        <f t="shared" si="23"/>
        <v>0</v>
      </c>
      <c r="O179" s="163"/>
      <c r="P179" s="164"/>
    </row>
    <row r="180" spans="1:16" ht="120" hidden="1" outlineLevel="1" x14ac:dyDescent="0.25">
      <c r="A180" s="9">
        <f>'F4.2'!A180</f>
        <v>6.1</v>
      </c>
      <c r="B180" s="167" t="str">
        <f>'F4.2'!B180</f>
        <v>Implementation of Flexible Operation 
Solutions – 40% Technical Minimum 
Loading with minimum 3% ramp rate 
during 70-100% loading, minimum 2% 
ramp rate during 55-70% loading and 
minimum 1% ramp rate during 40-55% 
loading at Unit#1 to 4 Khaperkheda TPS.</v>
      </c>
      <c r="C180" s="31">
        <f>'F4.2'!D180</f>
        <v>0</v>
      </c>
      <c r="D180" s="65" t="str">
        <f>IF('F4.2'!F180=0,"-",'F4.2'!F180)</f>
        <v>-</v>
      </c>
      <c r="E180" s="93">
        <f>'F4.2'!H180</f>
        <v>0</v>
      </c>
      <c r="F180" s="123">
        <f>'F4.2'!T180</f>
        <v>0</v>
      </c>
      <c r="G180" s="123">
        <f>'F4.2'!AN180</f>
        <v>0</v>
      </c>
      <c r="H180" s="124">
        <f t="shared" si="21"/>
        <v>0</v>
      </c>
      <c r="I180" s="123">
        <f>'F4.2'!U180</f>
        <v>0</v>
      </c>
      <c r="J180" s="123">
        <f>'F4.2'!AO180</f>
        <v>0</v>
      </c>
      <c r="K180" s="124"/>
      <c r="L180" s="124"/>
      <c r="M180" s="124">
        <f t="shared" si="22"/>
        <v>0</v>
      </c>
      <c r="N180" s="124">
        <f t="shared" si="23"/>
        <v>0</v>
      </c>
      <c r="O180" s="163"/>
      <c r="P180" s="164"/>
    </row>
    <row r="181" spans="1:16" ht="60" hidden="1" outlineLevel="1" x14ac:dyDescent="0.25">
      <c r="A181" s="9">
        <f>'F4.2'!A181</f>
        <v>6.2</v>
      </c>
      <c r="B181" s="167" t="str">
        <f>'F4.2'!B181</f>
        <v>Upgradation of various governing Element for smooth operation for flexible operation of TG set at 40% technical minimum operation.</v>
      </c>
      <c r="C181" s="31">
        <f>'F4.2'!D181</f>
        <v>0</v>
      </c>
      <c r="D181" s="65" t="str">
        <f>IF('F4.2'!F181=0,"-",'F4.2'!F181)</f>
        <v>-</v>
      </c>
      <c r="E181" s="93">
        <f>'F4.2'!H181</f>
        <v>0</v>
      </c>
      <c r="F181" s="123">
        <f>'F4.2'!T181</f>
        <v>0</v>
      </c>
      <c r="G181" s="123">
        <f>'F4.2'!AN181</f>
        <v>0</v>
      </c>
      <c r="H181" s="124">
        <f t="shared" si="21"/>
        <v>0</v>
      </c>
      <c r="I181" s="123">
        <f>'F4.2'!U181</f>
        <v>0</v>
      </c>
      <c r="J181" s="123">
        <f>'F4.2'!AO181</f>
        <v>0</v>
      </c>
      <c r="K181" s="124"/>
      <c r="L181" s="124"/>
      <c r="M181" s="124">
        <f t="shared" si="22"/>
        <v>0</v>
      </c>
      <c r="N181" s="124">
        <f t="shared" si="23"/>
        <v>0</v>
      </c>
      <c r="O181" s="163"/>
      <c r="P181" s="164"/>
    </row>
    <row r="182" spans="1:16" ht="94.5" hidden="1" outlineLevel="1" x14ac:dyDescent="0.25">
      <c r="A182" s="9">
        <f>'F4.2'!A182</f>
        <v>7</v>
      </c>
      <c r="B182" s="28" t="str">
        <f>'F4.2'!B182</f>
        <v>Upgradation of Battery Charger , UPS system , GEHO PLC and VFD, ID VFD, supply of Efficiency Measuring Instruments and Supply, erection and commissioning of Sox, Nox , CO,  Opacity, ETP and Oxygen Analyser for Unit 1 to 4 of 210 MW at Khaperkheda TPS.</v>
      </c>
      <c r="C182" s="31">
        <f>'F4.2'!D182</f>
        <v>0</v>
      </c>
      <c r="D182" s="65" t="str">
        <f>IF('F4.2'!F182=0,"-",'F4.2'!F182)</f>
        <v>-</v>
      </c>
      <c r="E182" s="93">
        <f>'F4.2'!H182</f>
        <v>0</v>
      </c>
      <c r="F182" s="123">
        <f>'F4.2'!T182</f>
        <v>0</v>
      </c>
      <c r="G182" s="123">
        <f>'F4.2'!AN182</f>
        <v>0</v>
      </c>
      <c r="H182" s="124">
        <f t="shared" si="21"/>
        <v>0</v>
      </c>
      <c r="I182" s="123">
        <f>'F4.2'!U182</f>
        <v>0</v>
      </c>
      <c r="J182" s="123">
        <f>'F4.2'!AO182</f>
        <v>0</v>
      </c>
      <c r="K182" s="124"/>
      <c r="L182" s="124"/>
      <c r="M182" s="124">
        <f t="shared" si="22"/>
        <v>0</v>
      </c>
      <c r="N182" s="124">
        <f t="shared" si="23"/>
        <v>0</v>
      </c>
      <c r="O182" s="163"/>
      <c r="P182" s="164"/>
    </row>
    <row r="183" spans="1:16" ht="47.25" hidden="1" outlineLevel="1" x14ac:dyDescent="0.25">
      <c r="A183" s="9">
        <f>'F4.2'!A183</f>
        <v>7.1</v>
      </c>
      <c r="B183" s="213" t="str">
        <f>'F4.2'!B183</f>
        <v xml:space="preserve"> Supply of Efficiency Monitoring Instruments for performance optimization group (POG) at Khaperkheda TPS.</v>
      </c>
      <c r="C183" s="31">
        <f>'F4.2'!D183</f>
        <v>0</v>
      </c>
      <c r="D183" s="65" t="str">
        <f>IF('F4.2'!F183=0,"-",'F4.2'!F183)</f>
        <v>-</v>
      </c>
      <c r="E183" s="93">
        <f>'F4.2'!H183</f>
        <v>0</v>
      </c>
      <c r="F183" s="123">
        <f>'F4.2'!T183</f>
        <v>0</v>
      </c>
      <c r="G183" s="123">
        <f>'F4.2'!AN183</f>
        <v>0</v>
      </c>
      <c r="H183" s="124">
        <f t="shared" si="21"/>
        <v>0</v>
      </c>
      <c r="I183" s="123">
        <f>'F4.2'!U183</f>
        <v>0</v>
      </c>
      <c r="J183" s="123">
        <f>'F4.2'!AO183</f>
        <v>0</v>
      </c>
      <c r="K183" s="124"/>
      <c r="L183" s="124"/>
      <c r="M183" s="124">
        <f t="shared" si="22"/>
        <v>0</v>
      </c>
      <c r="N183" s="124">
        <f t="shared" si="23"/>
        <v>0</v>
      </c>
      <c r="O183" s="163"/>
      <c r="P183" s="164"/>
    </row>
    <row r="184" spans="1:16" ht="47.25" hidden="1" outlineLevel="1" x14ac:dyDescent="0.25">
      <c r="A184" s="9">
        <f>'F4.2'!A184</f>
        <v>7.2</v>
      </c>
      <c r="B184" s="213" t="str">
        <f>'F4.2'!B184</f>
        <v xml:space="preserve"> Upgradation of 220 V, 24 V DC Float cum boost battery charger at Unit#1 to 4 Khaperkheda TPS.</v>
      </c>
      <c r="C184" s="31">
        <f>'F4.2'!D184</f>
        <v>0</v>
      </c>
      <c r="D184" s="65" t="str">
        <f>IF('F4.2'!F184=0,"-",'F4.2'!F184)</f>
        <v>-</v>
      </c>
      <c r="E184" s="93">
        <f>'F4.2'!H184</f>
        <v>0</v>
      </c>
      <c r="F184" s="123">
        <f>'F4.2'!T184</f>
        <v>0</v>
      </c>
      <c r="G184" s="123">
        <f>'F4.2'!AN184</f>
        <v>0</v>
      </c>
      <c r="H184" s="124">
        <f t="shared" si="21"/>
        <v>0</v>
      </c>
      <c r="I184" s="123">
        <f>'F4.2'!U184</f>
        <v>0</v>
      </c>
      <c r="J184" s="123">
        <f>'F4.2'!AO184</f>
        <v>0</v>
      </c>
      <c r="K184" s="124"/>
      <c r="L184" s="124"/>
      <c r="M184" s="124">
        <f t="shared" si="22"/>
        <v>0</v>
      </c>
      <c r="N184" s="124">
        <f t="shared" si="23"/>
        <v>0</v>
      </c>
      <c r="O184" s="163"/>
      <c r="P184" s="164"/>
    </row>
    <row r="185" spans="1:16" ht="31.5" hidden="1" outlineLevel="1" x14ac:dyDescent="0.25">
      <c r="A185" s="9">
        <f>'F4.2'!A185</f>
        <v>7.3</v>
      </c>
      <c r="B185" s="213" t="str">
        <f>'F4.2'!B185</f>
        <v xml:space="preserve"> Upgradation of  2X50 KVA UPS at Unit#1 to 4 Khaperkheda TPS.   </v>
      </c>
      <c r="C185" s="31">
        <f>'F4.2'!D185</f>
        <v>0</v>
      </c>
      <c r="D185" s="65" t="str">
        <f>IF('F4.2'!F185=0,"-",'F4.2'!F185)</f>
        <v>-</v>
      </c>
      <c r="E185" s="93">
        <f>'F4.2'!H185</f>
        <v>0</v>
      </c>
      <c r="F185" s="123">
        <f>'F4.2'!T185</f>
        <v>0</v>
      </c>
      <c r="G185" s="123">
        <f>'F4.2'!AN185</f>
        <v>0</v>
      </c>
      <c r="H185" s="124">
        <f t="shared" si="21"/>
        <v>0</v>
      </c>
      <c r="I185" s="123">
        <f>'F4.2'!U185</f>
        <v>0</v>
      </c>
      <c r="J185" s="123">
        <f>'F4.2'!AO185</f>
        <v>0</v>
      </c>
      <c r="K185" s="124"/>
      <c r="L185" s="124"/>
      <c r="M185" s="124">
        <f t="shared" si="22"/>
        <v>0</v>
      </c>
      <c r="N185" s="124">
        <f t="shared" si="23"/>
        <v>0</v>
      </c>
      <c r="O185" s="163"/>
      <c r="P185" s="164"/>
    </row>
    <row r="186" spans="1:16" ht="47.25" hidden="1" outlineLevel="1" x14ac:dyDescent="0.25">
      <c r="A186" s="9">
        <f>'F4.2'!A186</f>
        <v>7.4</v>
      </c>
      <c r="B186" s="213" t="str">
        <f>'F4.2'!B186</f>
        <v>Supply, Erection and Commissioning of Sox, Nox , CO,  Opacity and ETP Analyser for Unit 1 to 4 of 210 MW at Khaperkheda TPS</v>
      </c>
      <c r="C186" s="31">
        <f>'F4.2'!D186</f>
        <v>0</v>
      </c>
      <c r="D186" s="65" t="str">
        <f>IF('F4.2'!F186=0,"-",'F4.2'!F186)</f>
        <v>-</v>
      </c>
      <c r="E186" s="93">
        <f>'F4.2'!H186</f>
        <v>0</v>
      </c>
      <c r="F186" s="123">
        <f>'F4.2'!T186</f>
        <v>0</v>
      </c>
      <c r="G186" s="123">
        <f>'F4.2'!AN186</f>
        <v>0</v>
      </c>
      <c r="H186" s="124">
        <f t="shared" si="21"/>
        <v>0</v>
      </c>
      <c r="I186" s="123">
        <f>'F4.2'!U186</f>
        <v>0</v>
      </c>
      <c r="J186" s="123">
        <f>'F4.2'!AO186</f>
        <v>0</v>
      </c>
      <c r="K186" s="124"/>
      <c r="L186" s="124"/>
      <c r="M186" s="124">
        <f t="shared" si="22"/>
        <v>0</v>
      </c>
      <c r="N186" s="124">
        <f t="shared" si="23"/>
        <v>0</v>
      </c>
      <c r="O186" s="163"/>
      <c r="P186" s="164"/>
    </row>
    <row r="187" spans="1:16" ht="47.25" hidden="1" outlineLevel="1" x14ac:dyDescent="0.25">
      <c r="A187" s="9">
        <f>'F4.2'!A187</f>
        <v>7.5</v>
      </c>
      <c r="B187" s="213" t="str">
        <f>'F4.2'!B187</f>
        <v>Upgradation of GEHO PLC and VFD along with HCSD system Instrumentaion at Unit 3 &amp; 4 Khaperkheda TPS.</v>
      </c>
      <c r="C187" s="31">
        <f>'F4.2'!D187</f>
        <v>0</v>
      </c>
      <c r="D187" s="65" t="str">
        <f>IF('F4.2'!F187=0,"-",'F4.2'!F187)</f>
        <v>-</v>
      </c>
      <c r="E187" s="93">
        <f>'F4.2'!H187</f>
        <v>0</v>
      </c>
      <c r="F187" s="123">
        <f>'F4.2'!T187</f>
        <v>0</v>
      </c>
      <c r="G187" s="123">
        <f>'F4.2'!AN187</f>
        <v>0</v>
      </c>
      <c r="H187" s="124">
        <f t="shared" si="21"/>
        <v>0</v>
      </c>
      <c r="I187" s="123">
        <f>'F4.2'!U187</f>
        <v>0</v>
      </c>
      <c r="J187" s="123">
        <f>'F4.2'!AO187</f>
        <v>0</v>
      </c>
      <c r="K187" s="124"/>
      <c r="L187" s="124"/>
      <c r="M187" s="124">
        <f t="shared" si="22"/>
        <v>0</v>
      </c>
      <c r="N187" s="124">
        <f t="shared" si="23"/>
        <v>0</v>
      </c>
      <c r="O187" s="163"/>
      <c r="P187" s="164"/>
    </row>
    <row r="188" spans="1:16" ht="47.25" hidden="1" outlineLevel="1" x14ac:dyDescent="0.25">
      <c r="A188" s="9">
        <f>'F4.2'!A188</f>
        <v>7.6</v>
      </c>
      <c r="B188" s="213" t="str">
        <f>'F4.2'!B188</f>
        <v xml:space="preserve"> Supply, Erection &amp; Commissioning of Oxygen Analyzer for combustion optimization for Unit#1 to 5 Khaperkheda TPS.</v>
      </c>
      <c r="C188" s="31">
        <f>'F4.2'!D188</f>
        <v>0</v>
      </c>
      <c r="D188" s="65" t="str">
        <f>IF('F4.2'!F188=0,"-",'F4.2'!F188)</f>
        <v>-</v>
      </c>
      <c r="E188" s="93">
        <f>'F4.2'!H188</f>
        <v>0</v>
      </c>
      <c r="F188" s="123">
        <f>'F4.2'!T188</f>
        <v>0</v>
      </c>
      <c r="G188" s="123">
        <f>'F4.2'!AN188</f>
        <v>0</v>
      </c>
      <c r="H188" s="124">
        <f t="shared" si="21"/>
        <v>0</v>
      </c>
      <c r="I188" s="123">
        <f>'F4.2'!U188</f>
        <v>0</v>
      </c>
      <c r="J188" s="123">
        <f>'F4.2'!AO188</f>
        <v>0</v>
      </c>
      <c r="K188" s="124"/>
      <c r="L188" s="124"/>
      <c r="M188" s="124">
        <f t="shared" si="22"/>
        <v>0</v>
      </c>
      <c r="N188" s="124">
        <f t="shared" si="23"/>
        <v>0</v>
      </c>
      <c r="O188" s="163"/>
      <c r="P188" s="164"/>
    </row>
    <row r="189" spans="1:16" ht="31.5" hidden="1" outlineLevel="1" x14ac:dyDescent="0.25">
      <c r="A189" s="9">
        <f>'F4.2'!A189</f>
        <v>7.7</v>
      </c>
      <c r="B189" s="213" t="str">
        <f>'F4.2'!B189</f>
        <v xml:space="preserve"> Upgradation of VFD for ID FAN in Unit# 3 &amp; 4, 210MW khaperkheda TPS.</v>
      </c>
      <c r="C189" s="31">
        <f>'F4.2'!D189</f>
        <v>0</v>
      </c>
      <c r="D189" s="65" t="str">
        <f>IF('F4.2'!F189=0,"-",'F4.2'!F189)</f>
        <v>-</v>
      </c>
      <c r="E189" s="93">
        <f>'F4.2'!H189</f>
        <v>0</v>
      </c>
      <c r="F189" s="123">
        <f>'F4.2'!T189</f>
        <v>0</v>
      </c>
      <c r="G189" s="123">
        <f>'F4.2'!AN189</f>
        <v>0</v>
      </c>
      <c r="H189" s="124">
        <f t="shared" si="21"/>
        <v>0</v>
      </c>
      <c r="I189" s="123">
        <f>'F4.2'!U189</f>
        <v>0</v>
      </c>
      <c r="J189" s="123">
        <f>'F4.2'!AO189</f>
        <v>0</v>
      </c>
      <c r="K189" s="124"/>
      <c r="L189" s="124"/>
      <c r="M189" s="124">
        <f t="shared" si="22"/>
        <v>0</v>
      </c>
      <c r="N189" s="124">
        <f t="shared" si="23"/>
        <v>0</v>
      </c>
      <c r="O189" s="163"/>
      <c r="P189" s="164"/>
    </row>
    <row r="190" spans="1:16" ht="63" hidden="1" outlineLevel="1" x14ac:dyDescent="0.25">
      <c r="A190" s="9">
        <f>'F4.2'!A190</f>
        <v>7.8</v>
      </c>
      <c r="B190" s="213" t="str">
        <f>'F4.2'!B190</f>
        <v>Scheme 8 Supply, erection &amp; commissioning of PLC and SCADA System of
Ash Evacuation and Disposal System  for
UNIT 3 and 4 Of 210 MW Khaperkheda TPS</v>
      </c>
      <c r="C190" s="31">
        <f>'F4.2'!D190</f>
        <v>0</v>
      </c>
      <c r="D190" s="65" t="str">
        <f>IF('F4.2'!F190=0,"-",'F4.2'!F190)</f>
        <v>-</v>
      </c>
      <c r="E190" s="93">
        <f>'F4.2'!H190</f>
        <v>0</v>
      </c>
      <c r="F190" s="123">
        <f>'F4.2'!T190</f>
        <v>0</v>
      </c>
      <c r="G190" s="123">
        <f>'F4.2'!AN190</f>
        <v>0</v>
      </c>
      <c r="H190" s="124">
        <f t="shared" si="21"/>
        <v>0</v>
      </c>
      <c r="I190" s="123">
        <f>'F4.2'!U190</f>
        <v>0</v>
      </c>
      <c r="J190" s="123">
        <f>'F4.2'!AO190</f>
        <v>0</v>
      </c>
      <c r="K190" s="124"/>
      <c r="L190" s="124"/>
      <c r="M190" s="124">
        <f t="shared" si="22"/>
        <v>0</v>
      </c>
      <c r="N190" s="124">
        <f t="shared" si="23"/>
        <v>0</v>
      </c>
      <c r="O190" s="163"/>
      <c r="P190" s="164"/>
    </row>
    <row r="191" spans="1:16" ht="126" hidden="1" outlineLevel="1" x14ac:dyDescent="0.25">
      <c r="A191" s="27">
        <f>'F4.2'!A191</f>
        <v>8</v>
      </c>
      <c r="B191" s="28" t="str">
        <f>'F4.2'!B191</f>
        <v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v>
      </c>
      <c r="C191" s="31">
        <f>'F4.2'!D191</f>
        <v>0</v>
      </c>
      <c r="D191" s="65" t="str">
        <f>IF('F4.2'!F191=0,"-",'F4.2'!F191)</f>
        <v>-</v>
      </c>
      <c r="E191" s="93">
        <f>'F4.2'!H191</f>
        <v>0</v>
      </c>
      <c r="F191" s="123">
        <f>'F4.2'!T191</f>
        <v>0</v>
      </c>
      <c r="G191" s="123">
        <f>'F4.2'!AN191</f>
        <v>0</v>
      </c>
      <c r="H191" s="124">
        <f t="shared" si="21"/>
        <v>0</v>
      </c>
      <c r="I191" s="123">
        <f>'F4.2'!U191</f>
        <v>0</v>
      </c>
      <c r="J191" s="123">
        <f>'F4.2'!AO191</f>
        <v>0</v>
      </c>
      <c r="K191" s="124"/>
      <c r="L191" s="124"/>
      <c r="M191" s="124">
        <f t="shared" si="22"/>
        <v>0</v>
      </c>
      <c r="N191" s="124">
        <f t="shared" si="23"/>
        <v>0</v>
      </c>
      <c r="O191" s="163"/>
      <c r="P191" s="164"/>
    </row>
    <row r="192" spans="1:16" ht="94.5" hidden="1" outlineLevel="1" x14ac:dyDescent="0.25">
      <c r="A192" s="9">
        <f>'F4.2'!A192</f>
        <v>8.1</v>
      </c>
      <c r="B192" s="213" t="str">
        <f>'F4.2'!B192</f>
        <v>Supply and installation of Air washer unit in unit 1 and 2  , 6.6 KV breaker room, Turbine MCC room Battery room Boiler MCC room for cooling of all the Electrical Panels and AHP stage I Pump House  control room air washer system</v>
      </c>
      <c r="C192" s="31">
        <f>'F4.2'!D192</f>
        <v>0</v>
      </c>
      <c r="D192" s="65" t="str">
        <f>IF('F4.2'!F192=0,"-",'F4.2'!F192)</f>
        <v>-</v>
      </c>
      <c r="E192" s="93">
        <f>'F4.2'!H192</f>
        <v>0</v>
      </c>
      <c r="F192" s="123">
        <f>'F4.2'!T192</f>
        <v>0</v>
      </c>
      <c r="G192" s="123">
        <f>'F4.2'!AN192</f>
        <v>0</v>
      </c>
      <c r="H192" s="124">
        <f t="shared" si="21"/>
        <v>0</v>
      </c>
      <c r="I192" s="123">
        <f>'F4.2'!U192</f>
        <v>0</v>
      </c>
      <c r="J192" s="123">
        <f>'F4.2'!AO192</f>
        <v>0</v>
      </c>
      <c r="K192" s="124"/>
      <c r="L192" s="124"/>
      <c r="M192" s="124">
        <f t="shared" si="22"/>
        <v>0</v>
      </c>
      <c r="N192" s="124">
        <f t="shared" si="23"/>
        <v>0</v>
      </c>
      <c r="O192" s="163"/>
      <c r="P192" s="164"/>
    </row>
    <row r="193" spans="1:16" ht="94.5" hidden="1" outlineLevel="1" x14ac:dyDescent="0.25">
      <c r="A193" s="9">
        <f>'F4.2'!A193</f>
        <v>8.1999999999999993</v>
      </c>
      <c r="B193" s="213" t="str">
        <f>'F4.2'!B193</f>
        <v>Refurbishment of Air washer unit of 3 and 4, 6.6 KV breaker room, Turbine MCC room Battery room Boiler MCC room for cooling of all the Electrical Panels and Refurbishment of GEHO pump House and AHP stage II Pump House  control room air washer system</v>
      </c>
      <c r="C193" s="31">
        <f>'F4.2'!D193</f>
        <v>0</v>
      </c>
      <c r="D193" s="65" t="str">
        <f>IF('F4.2'!F193=0,"-",'F4.2'!F193)</f>
        <v>-</v>
      </c>
      <c r="E193" s="93">
        <f>'F4.2'!H193</f>
        <v>0</v>
      </c>
      <c r="F193" s="123">
        <f>'F4.2'!T193</f>
        <v>0</v>
      </c>
      <c r="G193" s="123">
        <f>'F4.2'!AN193</f>
        <v>0</v>
      </c>
      <c r="H193" s="124">
        <f t="shared" si="21"/>
        <v>0</v>
      </c>
      <c r="I193" s="123">
        <f>'F4.2'!U193</f>
        <v>0</v>
      </c>
      <c r="J193" s="123">
        <f>'F4.2'!AO193</f>
        <v>0</v>
      </c>
      <c r="K193" s="124"/>
      <c r="L193" s="124"/>
      <c r="M193" s="124">
        <f t="shared" si="22"/>
        <v>0</v>
      </c>
      <c r="N193" s="124">
        <f t="shared" si="23"/>
        <v>0</v>
      </c>
      <c r="O193" s="163"/>
      <c r="P193" s="164"/>
    </row>
    <row r="194" spans="1:16" ht="31.5" hidden="1" outlineLevel="1" x14ac:dyDescent="0.25">
      <c r="A194" s="9">
        <f>'F4.2'!A194</f>
        <v>8.3000000000000007</v>
      </c>
      <c r="B194" s="213" t="str">
        <f>'F4.2'!B194</f>
        <v>Procurement of Complete  LPT rotor for unit 1 and 2</v>
      </c>
      <c r="C194" s="31">
        <f>'F4.2'!D194</f>
        <v>0</v>
      </c>
      <c r="D194" s="65" t="str">
        <f>IF('F4.2'!F194=0,"-",'F4.2'!F194)</f>
        <v>-</v>
      </c>
      <c r="E194" s="93">
        <f>'F4.2'!H194</f>
        <v>0</v>
      </c>
      <c r="F194" s="123">
        <f>'F4.2'!T194</f>
        <v>0</v>
      </c>
      <c r="G194" s="123">
        <f>'F4.2'!AN194</f>
        <v>0</v>
      </c>
      <c r="H194" s="124">
        <f t="shared" si="21"/>
        <v>0</v>
      </c>
      <c r="I194" s="123">
        <f>'F4.2'!U194</f>
        <v>0</v>
      </c>
      <c r="J194" s="123">
        <f>'F4.2'!AO194</f>
        <v>0</v>
      </c>
      <c r="K194" s="124"/>
      <c r="L194" s="124"/>
      <c r="M194" s="124">
        <f t="shared" si="22"/>
        <v>0</v>
      </c>
      <c r="N194" s="124">
        <f t="shared" si="23"/>
        <v>0</v>
      </c>
      <c r="O194" s="163"/>
      <c r="P194" s="164"/>
    </row>
    <row r="195" spans="1:16" ht="31.5" hidden="1" outlineLevel="1" x14ac:dyDescent="0.25">
      <c r="A195" s="9">
        <f>'F4.2'!A195</f>
        <v>8.4</v>
      </c>
      <c r="B195" s="213" t="str">
        <f>'F4.2'!B195</f>
        <v>Revamping of diesel engine driven fire fighting  pump system with engine.</v>
      </c>
      <c r="C195" s="31">
        <f>'F4.2'!D195</f>
        <v>0</v>
      </c>
      <c r="D195" s="65" t="str">
        <f>IF('F4.2'!F195=0,"-",'F4.2'!F195)</f>
        <v>-</v>
      </c>
      <c r="E195" s="93">
        <f>'F4.2'!H195</f>
        <v>0</v>
      </c>
      <c r="F195" s="123">
        <f>'F4.2'!T195</f>
        <v>0</v>
      </c>
      <c r="G195" s="123">
        <f>'F4.2'!AN195</f>
        <v>0</v>
      </c>
      <c r="H195" s="124">
        <f t="shared" si="21"/>
        <v>0</v>
      </c>
      <c r="I195" s="123">
        <f>'F4.2'!U195</f>
        <v>0</v>
      </c>
      <c r="J195" s="123">
        <f>'F4.2'!AO195</f>
        <v>0</v>
      </c>
      <c r="K195" s="124"/>
      <c r="L195" s="124"/>
      <c r="M195" s="124">
        <f t="shared" si="22"/>
        <v>0</v>
      </c>
      <c r="N195" s="124">
        <f t="shared" si="23"/>
        <v>0</v>
      </c>
      <c r="O195" s="163"/>
      <c r="P195" s="164"/>
    </row>
    <row r="196" spans="1:16" ht="36" hidden="1" outlineLevel="1" x14ac:dyDescent="0.25">
      <c r="A196" s="9">
        <f>'F4.2'!A196</f>
        <v>8.5</v>
      </c>
      <c r="B196" s="214" t="str">
        <f>'F4.2'!B196</f>
        <v>Procurement of various control valves for unit No. 1 to 4</v>
      </c>
      <c r="C196" s="31">
        <f>'F4.2'!D196</f>
        <v>0</v>
      </c>
      <c r="D196" s="65" t="str">
        <f>IF('F4.2'!F196=0,"-",'F4.2'!F196)</f>
        <v>-</v>
      </c>
      <c r="E196" s="93">
        <f>'F4.2'!H196</f>
        <v>0</v>
      </c>
      <c r="F196" s="123">
        <f>'F4.2'!T196</f>
        <v>0</v>
      </c>
      <c r="G196" s="123">
        <f>'F4.2'!AN196</f>
        <v>0</v>
      </c>
      <c r="H196" s="124">
        <f t="shared" si="21"/>
        <v>0</v>
      </c>
      <c r="I196" s="123">
        <f>'F4.2'!U196</f>
        <v>0</v>
      </c>
      <c r="J196" s="123">
        <f>'F4.2'!AO196</f>
        <v>0</v>
      </c>
      <c r="K196" s="124"/>
      <c r="L196" s="124"/>
      <c r="M196" s="124">
        <f t="shared" si="22"/>
        <v>0</v>
      </c>
      <c r="N196" s="124">
        <f t="shared" si="23"/>
        <v>0</v>
      </c>
      <c r="O196" s="163"/>
      <c r="P196" s="164"/>
    </row>
    <row r="197" spans="1:16" ht="47.25" hidden="1" outlineLevel="1" x14ac:dyDescent="0.25">
      <c r="A197" s="27">
        <f>'F4.2'!A197</f>
        <v>9</v>
      </c>
      <c r="B197" s="28" t="str">
        <f>'F4.2'!B197</f>
        <v>Procurement of IP Rotor and Inner casing for unit 1 and 2. Procurement of IP rotor and inner casing for unit 3 and 4</v>
      </c>
      <c r="C197" s="31">
        <f>'F4.2'!D197</f>
        <v>0</v>
      </c>
      <c r="D197" s="65" t="str">
        <f>IF('F4.2'!F197=0,"-",'F4.2'!F197)</f>
        <v>-</v>
      </c>
      <c r="E197" s="93">
        <f>'F4.2'!H197</f>
        <v>0</v>
      </c>
      <c r="F197" s="123">
        <f>'F4.2'!T197</f>
        <v>0</v>
      </c>
      <c r="G197" s="123">
        <f>'F4.2'!AN197</f>
        <v>0</v>
      </c>
      <c r="H197" s="124">
        <f t="shared" si="21"/>
        <v>0</v>
      </c>
      <c r="I197" s="123">
        <f>'F4.2'!U197</f>
        <v>0</v>
      </c>
      <c r="J197" s="123">
        <f>'F4.2'!AO197</f>
        <v>0</v>
      </c>
      <c r="K197" s="124"/>
      <c r="L197" s="124"/>
      <c r="M197" s="124">
        <f t="shared" si="22"/>
        <v>0</v>
      </c>
      <c r="N197" s="124">
        <f t="shared" si="23"/>
        <v>0</v>
      </c>
      <c r="O197" s="163"/>
      <c r="P197" s="164"/>
    </row>
    <row r="198" spans="1:16" ht="31.5" hidden="1" outlineLevel="1" x14ac:dyDescent="0.25">
      <c r="A198" s="31">
        <f>'F4.2'!A198</f>
        <v>9.1</v>
      </c>
      <c r="B198" s="127" t="str">
        <f>'F4.2'!B198</f>
        <v xml:space="preserve">Procurement of IP Rotor and Inner casing for unit 1 and 2. </v>
      </c>
      <c r="C198" s="31">
        <f>'F4.2'!D198</f>
        <v>0</v>
      </c>
      <c r="D198" s="65" t="str">
        <f>IF('F4.2'!F198=0,"-",'F4.2'!F198)</f>
        <v>-</v>
      </c>
      <c r="E198" s="93">
        <f>'F4.2'!H198</f>
        <v>0</v>
      </c>
      <c r="F198" s="123">
        <f>'F4.2'!T198</f>
        <v>0</v>
      </c>
      <c r="G198" s="123">
        <f>'F4.2'!AN198</f>
        <v>0</v>
      </c>
      <c r="H198" s="124">
        <f t="shared" si="21"/>
        <v>0</v>
      </c>
      <c r="I198" s="123">
        <f>'F4.2'!U198</f>
        <v>0</v>
      </c>
      <c r="J198" s="123">
        <f>'F4.2'!AO198</f>
        <v>0</v>
      </c>
      <c r="K198" s="124"/>
      <c r="L198" s="124"/>
      <c r="M198" s="124">
        <f t="shared" si="22"/>
        <v>0</v>
      </c>
      <c r="N198" s="124">
        <f t="shared" si="23"/>
        <v>0</v>
      </c>
      <c r="O198" s="163"/>
      <c r="P198" s="164"/>
    </row>
    <row r="199" spans="1:16" ht="47.25" hidden="1" outlineLevel="1" x14ac:dyDescent="0.25">
      <c r="A199" s="31">
        <f>'F4.2'!A199</f>
        <v>9.1999999999999993</v>
      </c>
      <c r="B199" s="127" t="str">
        <f>'F4.2'!B199</f>
        <v>Procurement of IP rotor and inner casing for unit 3 and 4 along with Turbovisory sensors and panel</v>
      </c>
      <c r="C199" s="31">
        <f>'F4.2'!D199</f>
        <v>0</v>
      </c>
      <c r="D199" s="65" t="str">
        <f>IF('F4.2'!F199=0,"-",'F4.2'!F199)</f>
        <v>-</v>
      </c>
      <c r="E199" s="93">
        <f>'F4.2'!H199</f>
        <v>0</v>
      </c>
      <c r="F199" s="123">
        <f>'F4.2'!T199</f>
        <v>0</v>
      </c>
      <c r="G199" s="123">
        <f>'F4.2'!AN199</f>
        <v>0</v>
      </c>
      <c r="H199" s="124">
        <f t="shared" si="21"/>
        <v>0</v>
      </c>
      <c r="I199" s="123">
        <f>'F4.2'!U199</f>
        <v>0</v>
      </c>
      <c r="J199" s="123">
        <f>'F4.2'!AO199</f>
        <v>0</v>
      </c>
      <c r="K199" s="124"/>
      <c r="L199" s="124"/>
      <c r="M199" s="124">
        <f t="shared" si="22"/>
        <v>0</v>
      </c>
      <c r="N199" s="124">
        <f t="shared" si="23"/>
        <v>0</v>
      </c>
      <c r="O199" s="163"/>
      <c r="P199" s="164"/>
    </row>
    <row r="200" spans="1:16" ht="47.25" hidden="1" outlineLevel="1" x14ac:dyDescent="0.25">
      <c r="A200" s="31">
        <f>'F4.2'!A200</f>
        <v>9.3000000000000007</v>
      </c>
      <c r="B200" s="127" t="str">
        <f>'F4.2'!B200</f>
        <v>Supply and installation of srew compressor for supply of instrument air to unit No. 3 and 4 along with  dryer for unit No. 3 &amp; 4.</v>
      </c>
      <c r="C200" s="31">
        <f>'F4.2'!D200</f>
        <v>0</v>
      </c>
      <c r="D200" s="65" t="str">
        <f>IF('F4.2'!F200=0,"-",'F4.2'!F200)</f>
        <v>-</v>
      </c>
      <c r="E200" s="93">
        <f>'F4.2'!H200</f>
        <v>0</v>
      </c>
      <c r="F200" s="123">
        <f>'F4.2'!T200</f>
        <v>0</v>
      </c>
      <c r="G200" s="123">
        <f>'F4.2'!AN200</f>
        <v>0</v>
      </c>
      <c r="H200" s="124">
        <f t="shared" si="21"/>
        <v>0</v>
      </c>
      <c r="I200" s="123">
        <f>'F4.2'!U200</f>
        <v>0</v>
      </c>
      <c r="J200" s="123">
        <f>'F4.2'!AO200</f>
        <v>0</v>
      </c>
      <c r="K200" s="124"/>
      <c r="L200" s="124"/>
      <c r="M200" s="124">
        <f t="shared" si="22"/>
        <v>0</v>
      </c>
      <c r="N200" s="124">
        <f t="shared" si="23"/>
        <v>0</v>
      </c>
      <c r="O200" s="163"/>
      <c r="P200" s="164"/>
    </row>
    <row r="201" spans="1:16" ht="47.25" hidden="1" outlineLevel="1" x14ac:dyDescent="0.25">
      <c r="A201" s="27">
        <f>'F4.2'!A201</f>
        <v>10</v>
      </c>
      <c r="B201" s="28" t="str">
        <f>'F4.2'!B201</f>
        <v>Procurement of LP rotor for unit 3 and 4 and upgradation of  BFP cartridge and BFP Booster pump</v>
      </c>
      <c r="C201" s="31">
        <f>'F4.2'!D201</f>
        <v>0</v>
      </c>
      <c r="D201" s="65" t="str">
        <f>IF('F4.2'!F201=0,"-",'F4.2'!F201)</f>
        <v>-</v>
      </c>
      <c r="E201" s="93">
        <f>'F4.2'!H201</f>
        <v>0</v>
      </c>
      <c r="F201" s="123">
        <f>'F4.2'!T201</f>
        <v>0</v>
      </c>
      <c r="G201" s="123">
        <f>'F4.2'!AN201</f>
        <v>0</v>
      </c>
      <c r="H201" s="124">
        <f t="shared" si="21"/>
        <v>0</v>
      </c>
      <c r="I201" s="123">
        <f>'F4.2'!U201</f>
        <v>0</v>
      </c>
      <c r="J201" s="123">
        <f>'F4.2'!AO201</f>
        <v>0</v>
      </c>
      <c r="K201" s="124"/>
      <c r="L201" s="124"/>
      <c r="M201" s="124">
        <f t="shared" si="22"/>
        <v>0</v>
      </c>
      <c r="N201" s="124">
        <f t="shared" si="23"/>
        <v>0</v>
      </c>
      <c r="O201" s="163"/>
      <c r="P201" s="164"/>
    </row>
    <row r="202" spans="1:16" ht="15.75" hidden="1" outlineLevel="1" x14ac:dyDescent="0.25">
      <c r="A202" s="31">
        <f>'F4.2'!A202</f>
        <v>10.1</v>
      </c>
      <c r="B202" s="127" t="str">
        <f>'F4.2'!B202</f>
        <v>Procurement of  of LP rotor for unit 3 and 4</v>
      </c>
      <c r="C202" s="31">
        <f>'F4.2'!D202</f>
        <v>0</v>
      </c>
      <c r="D202" s="65" t="str">
        <f>IF('F4.2'!F202=0,"-",'F4.2'!F202)</f>
        <v>-</v>
      </c>
      <c r="E202" s="93">
        <f>'F4.2'!H202</f>
        <v>0</v>
      </c>
      <c r="F202" s="123">
        <f>'F4.2'!T202</f>
        <v>0</v>
      </c>
      <c r="G202" s="123">
        <f>'F4.2'!AN202</f>
        <v>0</v>
      </c>
      <c r="H202" s="124">
        <f t="shared" si="21"/>
        <v>0</v>
      </c>
      <c r="I202" s="123">
        <f>'F4.2'!U202</f>
        <v>0</v>
      </c>
      <c r="J202" s="123">
        <f>'F4.2'!AO202</f>
        <v>0</v>
      </c>
      <c r="K202" s="124"/>
      <c r="L202" s="124"/>
      <c r="M202" s="124">
        <f t="shared" si="22"/>
        <v>0</v>
      </c>
      <c r="N202" s="124">
        <f t="shared" si="23"/>
        <v>0</v>
      </c>
      <c r="O202" s="163"/>
      <c r="P202" s="164"/>
    </row>
    <row r="203" spans="1:16" ht="63" hidden="1" outlineLevel="1" x14ac:dyDescent="0.25">
      <c r="A203" s="31">
        <f>'F4.2'!A203</f>
        <v>10.199999999999999</v>
      </c>
      <c r="B203" s="127" t="str">
        <f>'F4.2'!B203</f>
        <v>Upgradation of BFP cartridge and BFP Booster pump,  motorized scoop for hydraulic coupling and drive unit for BFP and modulating BFP RC valve for Unit 3 &amp; 4</v>
      </c>
      <c r="C203" s="31">
        <f>'F4.2'!D203</f>
        <v>0</v>
      </c>
      <c r="D203" s="65" t="str">
        <f>IF('F4.2'!F203=0,"-",'F4.2'!F203)</f>
        <v>-</v>
      </c>
      <c r="E203" s="93">
        <f>'F4.2'!H203</f>
        <v>0</v>
      </c>
      <c r="F203" s="123">
        <f>'F4.2'!T203</f>
        <v>0</v>
      </c>
      <c r="G203" s="123">
        <f>'F4.2'!AN203</f>
        <v>0</v>
      </c>
      <c r="H203" s="124">
        <f t="shared" si="21"/>
        <v>0</v>
      </c>
      <c r="I203" s="123">
        <f>'F4.2'!U203</f>
        <v>0</v>
      </c>
      <c r="J203" s="123">
        <f>'F4.2'!AO203</f>
        <v>0</v>
      </c>
      <c r="K203" s="124"/>
      <c r="L203" s="124"/>
      <c r="M203" s="124">
        <f t="shared" si="22"/>
        <v>0</v>
      </c>
      <c r="N203" s="124">
        <f t="shared" si="23"/>
        <v>0</v>
      </c>
      <c r="O203" s="163"/>
      <c r="P203" s="164"/>
    </row>
    <row r="204" spans="1:16" ht="31.5" hidden="1" outlineLevel="1" x14ac:dyDescent="0.25">
      <c r="A204" s="27">
        <f>'F4.2'!A204</f>
        <v>11</v>
      </c>
      <c r="B204" s="28" t="str">
        <f>'F4.2'!B204</f>
        <v xml:space="preserve">Refurbishment of LP rotor of unit 1 and 2 and Refurbishment of HPT module of unit 1 and 2             </v>
      </c>
      <c r="C204" s="31">
        <f>'F4.2'!D204</f>
        <v>0</v>
      </c>
      <c r="D204" s="65" t="str">
        <f>IF('F4.2'!F204=0,"-",'F4.2'!F204)</f>
        <v>-</v>
      </c>
      <c r="E204" s="93">
        <f>'F4.2'!H204</f>
        <v>0</v>
      </c>
      <c r="F204" s="123">
        <f>'F4.2'!T204</f>
        <v>0</v>
      </c>
      <c r="G204" s="123">
        <f>'F4.2'!AN204</f>
        <v>0</v>
      </c>
      <c r="H204" s="124">
        <f t="shared" si="21"/>
        <v>0</v>
      </c>
      <c r="I204" s="123">
        <f>'F4.2'!U204</f>
        <v>0</v>
      </c>
      <c r="J204" s="123">
        <f>'F4.2'!AO204</f>
        <v>0</v>
      </c>
      <c r="K204" s="124"/>
      <c r="L204" s="124"/>
      <c r="M204" s="124">
        <f t="shared" si="22"/>
        <v>0</v>
      </c>
      <c r="N204" s="124">
        <f t="shared" si="23"/>
        <v>0</v>
      </c>
      <c r="O204" s="163"/>
      <c r="P204" s="164"/>
    </row>
    <row r="205" spans="1:16" ht="15.75" hidden="1" outlineLevel="1" x14ac:dyDescent="0.25">
      <c r="A205" s="31">
        <f>'F4.2'!A205</f>
        <v>11.1</v>
      </c>
      <c r="B205" s="127" t="str">
        <f>'F4.2'!B205</f>
        <v>Refurbishment of LP rotor of unit 1 and 2</v>
      </c>
      <c r="C205" s="31">
        <f>'F4.2'!D205</f>
        <v>0</v>
      </c>
      <c r="D205" s="65" t="str">
        <f>IF('F4.2'!F205=0,"-",'F4.2'!F205)</f>
        <v>-</v>
      </c>
      <c r="E205" s="93">
        <f>'F4.2'!H205</f>
        <v>0</v>
      </c>
      <c r="F205" s="123">
        <f>'F4.2'!T205</f>
        <v>0</v>
      </c>
      <c r="G205" s="123">
        <f>'F4.2'!AN205</f>
        <v>0</v>
      </c>
      <c r="H205" s="124">
        <f t="shared" si="21"/>
        <v>0</v>
      </c>
      <c r="I205" s="123">
        <f>'F4.2'!U205</f>
        <v>0</v>
      </c>
      <c r="J205" s="123">
        <f>'F4.2'!AO205</f>
        <v>0</v>
      </c>
      <c r="K205" s="124"/>
      <c r="L205" s="124"/>
      <c r="M205" s="124">
        <f t="shared" si="22"/>
        <v>0</v>
      </c>
      <c r="N205" s="124">
        <f t="shared" si="23"/>
        <v>0</v>
      </c>
      <c r="O205" s="163"/>
      <c r="P205" s="164"/>
    </row>
    <row r="206" spans="1:16" ht="31.5" hidden="1" outlineLevel="1" x14ac:dyDescent="0.25">
      <c r="A206" s="31">
        <f>'F4.2'!A206</f>
        <v>11.2</v>
      </c>
      <c r="B206" s="127" t="str">
        <f>'F4.2'!B206</f>
        <v>Refurbishment of HPT module of unit 1 and 2</v>
      </c>
      <c r="C206" s="31">
        <f>'F4.2'!D206</f>
        <v>0</v>
      </c>
      <c r="D206" s="65" t="str">
        <f>IF('F4.2'!F206=0,"-",'F4.2'!F206)</f>
        <v>-</v>
      </c>
      <c r="E206" s="93">
        <f>'F4.2'!H206</f>
        <v>0</v>
      </c>
      <c r="F206" s="123">
        <f>'F4.2'!T206</f>
        <v>0</v>
      </c>
      <c r="G206" s="123">
        <f>'F4.2'!AN206</f>
        <v>0</v>
      </c>
      <c r="H206" s="124">
        <f t="shared" si="21"/>
        <v>0</v>
      </c>
      <c r="I206" s="123">
        <f>'F4.2'!U206</f>
        <v>0</v>
      </c>
      <c r="J206" s="123">
        <f>'F4.2'!AO206</f>
        <v>0</v>
      </c>
      <c r="K206" s="124"/>
      <c r="L206" s="124"/>
      <c r="M206" s="124">
        <f t="shared" si="22"/>
        <v>0</v>
      </c>
      <c r="N206" s="124">
        <f t="shared" si="23"/>
        <v>0</v>
      </c>
      <c r="O206" s="163"/>
      <c r="P206" s="164"/>
    </row>
    <row r="207" spans="1:16" ht="47.25" hidden="1" outlineLevel="1" x14ac:dyDescent="0.25">
      <c r="A207" s="27">
        <f>'F4.2'!A207</f>
        <v>12</v>
      </c>
      <c r="B207" s="28" t="str">
        <f>'F4.2'!B207</f>
        <v>Refurbishment of LP rotor for unit 3 and 4 and Refurbishment and re-blading of HPT module of unit 3 and 4</v>
      </c>
      <c r="C207" s="31">
        <f>'F4.2'!D207</f>
        <v>0</v>
      </c>
      <c r="D207" s="65" t="str">
        <f>IF('F4.2'!F207=0,"-",'F4.2'!F207)</f>
        <v>-</v>
      </c>
      <c r="E207" s="93">
        <f>'F4.2'!H207</f>
        <v>0</v>
      </c>
      <c r="F207" s="123">
        <f>'F4.2'!T207</f>
        <v>0</v>
      </c>
      <c r="G207" s="123">
        <f>'F4.2'!AN207</f>
        <v>0</v>
      </c>
      <c r="H207" s="124">
        <f t="shared" si="21"/>
        <v>0</v>
      </c>
      <c r="I207" s="123">
        <f>'F4.2'!U207</f>
        <v>0</v>
      </c>
      <c r="J207" s="123">
        <f>'F4.2'!AO207</f>
        <v>0</v>
      </c>
      <c r="K207" s="124"/>
      <c r="L207" s="124"/>
      <c r="M207" s="124">
        <f t="shared" si="22"/>
        <v>0</v>
      </c>
      <c r="N207" s="124">
        <f t="shared" si="23"/>
        <v>0</v>
      </c>
      <c r="O207" s="163"/>
      <c r="P207" s="164"/>
    </row>
    <row r="208" spans="1:16" ht="15.75" hidden="1" outlineLevel="1" x14ac:dyDescent="0.25">
      <c r="A208" s="9">
        <f>'F4.2'!A208</f>
        <v>12.1</v>
      </c>
      <c r="B208" s="194" t="str">
        <f>'F4.2'!B208</f>
        <v>Refurbishment of LP rotors for unit 3 and 4</v>
      </c>
      <c r="C208" s="31">
        <f>'F4.2'!D208</f>
        <v>0</v>
      </c>
      <c r="D208" s="65" t="str">
        <f>IF('F4.2'!F208=0,"-",'F4.2'!F208)</f>
        <v>-</v>
      </c>
      <c r="E208" s="93">
        <f>'F4.2'!H208</f>
        <v>0</v>
      </c>
      <c r="F208" s="123">
        <f>'F4.2'!T208</f>
        <v>0</v>
      </c>
      <c r="G208" s="123">
        <f>'F4.2'!AN208</f>
        <v>0</v>
      </c>
      <c r="H208" s="124">
        <f t="shared" si="21"/>
        <v>0</v>
      </c>
      <c r="I208" s="123">
        <f>'F4.2'!U208</f>
        <v>0</v>
      </c>
      <c r="J208" s="123">
        <f>'F4.2'!AO208</f>
        <v>0</v>
      </c>
      <c r="K208" s="124"/>
      <c r="L208" s="124"/>
      <c r="M208" s="124">
        <f t="shared" si="22"/>
        <v>0</v>
      </c>
      <c r="N208" s="124">
        <f t="shared" si="23"/>
        <v>0</v>
      </c>
      <c r="O208" s="163"/>
      <c r="P208" s="164"/>
    </row>
    <row r="209" spans="1:16" ht="15.75" hidden="1" outlineLevel="1" x14ac:dyDescent="0.25">
      <c r="A209" s="9">
        <f>'F4.2'!A209</f>
        <v>12.2</v>
      </c>
      <c r="B209" s="194" t="str">
        <f>'F4.2'!B209</f>
        <v>Refurbishment of HPT modules of unit 3 and 4</v>
      </c>
      <c r="C209" s="31">
        <f>'F4.2'!D209</f>
        <v>0</v>
      </c>
      <c r="D209" s="65" t="str">
        <f>IF('F4.2'!F209=0,"-",'F4.2'!F209)</f>
        <v>-</v>
      </c>
      <c r="E209" s="93">
        <f>'F4.2'!H209</f>
        <v>0</v>
      </c>
      <c r="F209" s="123">
        <f>'F4.2'!T209</f>
        <v>0</v>
      </c>
      <c r="G209" s="123">
        <f>'F4.2'!AN209</f>
        <v>0</v>
      </c>
      <c r="H209" s="124">
        <f t="shared" si="21"/>
        <v>0</v>
      </c>
      <c r="I209" s="123">
        <f>'F4.2'!U209</f>
        <v>0</v>
      </c>
      <c r="J209" s="123">
        <f>'F4.2'!AO209</f>
        <v>0</v>
      </c>
      <c r="K209" s="124"/>
      <c r="L209" s="124"/>
      <c r="M209" s="124">
        <f t="shared" si="22"/>
        <v>0</v>
      </c>
      <c r="N209" s="124">
        <f t="shared" si="23"/>
        <v>0</v>
      </c>
      <c r="O209" s="163"/>
      <c r="P209" s="164"/>
    </row>
    <row r="210" spans="1:16" ht="94.5" hidden="1" outlineLevel="1" x14ac:dyDescent="0.25">
      <c r="A210" s="27">
        <f>'F4.2'!A210</f>
        <v>13</v>
      </c>
      <c r="B210" s="28" t="str">
        <f>'F4.2'!B210</f>
        <v xml:space="preserve"> SITC OF COMPLETE SOLUTION AND COMPREHENSIVE PROTECTION AND MONITORING PACKAGE ALONG WITH RETROFIT OF ALLIED ACCESSORIES FOR VARIOUS GTs &amp; STs INSTALLED AT 210 MW KHAPERKHEDA TPS.</v>
      </c>
      <c r="C210" s="31">
        <f>'F4.2'!D210</f>
        <v>0</v>
      </c>
      <c r="D210" s="65" t="str">
        <f>IF('F4.2'!F210=0,"-",'F4.2'!F210)</f>
        <v>-</v>
      </c>
      <c r="E210" s="93">
        <f>'F4.2'!H210</f>
        <v>0</v>
      </c>
      <c r="F210" s="123">
        <f>'F4.2'!T210</f>
        <v>0</v>
      </c>
      <c r="G210" s="123">
        <f>'F4.2'!AN210</f>
        <v>0</v>
      </c>
      <c r="H210" s="124">
        <f t="shared" si="21"/>
        <v>0</v>
      </c>
      <c r="I210" s="123">
        <f>'F4.2'!U210</f>
        <v>0</v>
      </c>
      <c r="J210" s="123">
        <f>'F4.2'!AO210</f>
        <v>0</v>
      </c>
      <c r="K210" s="124"/>
      <c r="L210" s="124"/>
      <c r="M210" s="124">
        <f t="shared" si="22"/>
        <v>0</v>
      </c>
      <c r="N210" s="124">
        <f t="shared" si="23"/>
        <v>0</v>
      </c>
      <c r="O210" s="163"/>
      <c r="P210" s="164"/>
    </row>
    <row r="211" spans="1:16" ht="90" hidden="1" outlineLevel="1" x14ac:dyDescent="0.25">
      <c r="A211" s="9">
        <f>'F4.2'!A211</f>
        <v>13.1</v>
      </c>
      <c r="B211" s="194" t="str">
        <f>'F4.2'!B211</f>
        <v>SUPPLY,INSTALLATION, TESTING &amp; COMMISSIONING OF COMPLETE SOLUTION AND COMPREHENSIVE PROTECTION AND MONITORING PACKAGE ALONG WITH RETROFIT OF ALLIED ACCESSORIES FOR VARIOUS GTs &amp; STs INSTALLED AT 210 MW KHAPERKHEDA TPS.</v>
      </c>
      <c r="C211" s="31">
        <f>'F4.2'!D211</f>
        <v>0</v>
      </c>
      <c r="D211" s="65" t="str">
        <f>IF('F4.2'!F211=0,"-",'F4.2'!F211)</f>
        <v>-</v>
      </c>
      <c r="E211" s="93">
        <f>'F4.2'!H211</f>
        <v>0</v>
      </c>
      <c r="F211" s="123">
        <f>'F4.2'!T211</f>
        <v>0</v>
      </c>
      <c r="G211" s="123">
        <f>'F4.2'!AN211</f>
        <v>0</v>
      </c>
      <c r="H211" s="124">
        <f t="shared" si="21"/>
        <v>0</v>
      </c>
      <c r="I211" s="123">
        <f>'F4.2'!U211</f>
        <v>0</v>
      </c>
      <c r="J211" s="123">
        <f>'F4.2'!AO211</f>
        <v>0</v>
      </c>
      <c r="K211" s="124"/>
      <c r="L211" s="124"/>
      <c r="M211" s="124">
        <f t="shared" si="22"/>
        <v>0</v>
      </c>
      <c r="N211" s="124">
        <f t="shared" si="23"/>
        <v>0</v>
      </c>
      <c r="O211" s="163"/>
      <c r="P211" s="164"/>
    </row>
    <row r="212" spans="1:16" ht="78.75" hidden="1" outlineLevel="1" x14ac:dyDescent="0.25">
      <c r="A212" s="27">
        <f>'F4.2'!A212</f>
        <v>14</v>
      </c>
      <c r="B212" s="28" t="str">
        <f>'F4.2'!B212</f>
        <v xml:space="preserve"> PLANT PERFORMANCE IMPROVEMENT BY DESIGN, SUPPLY, INSTALLATION &amp; COMMISSIONING OF STATE OF ART HT VACCUM CIRCUIT BREAERS AT UNIT 1 TO 4 OF 210MW KHAPERKHEDA TPS.</v>
      </c>
      <c r="C212" s="31">
        <f>'F4.2'!D212</f>
        <v>0</v>
      </c>
      <c r="D212" s="65" t="str">
        <f>IF('F4.2'!F212=0,"-",'F4.2'!F212)</f>
        <v>-</v>
      </c>
      <c r="E212" s="93">
        <f>'F4.2'!H212</f>
        <v>0</v>
      </c>
      <c r="F212" s="123">
        <f>'F4.2'!T212</f>
        <v>0</v>
      </c>
      <c r="G212" s="123">
        <f>'F4.2'!AN212</f>
        <v>0</v>
      </c>
      <c r="H212" s="124">
        <f t="shared" si="21"/>
        <v>0</v>
      </c>
      <c r="I212" s="123">
        <f>'F4.2'!U212</f>
        <v>0</v>
      </c>
      <c r="J212" s="123">
        <f>'F4.2'!AO212</f>
        <v>0</v>
      </c>
      <c r="K212" s="124"/>
      <c r="L212" s="124"/>
      <c r="M212" s="124">
        <f t="shared" si="22"/>
        <v>0</v>
      </c>
      <c r="N212" s="124">
        <f t="shared" si="23"/>
        <v>0</v>
      </c>
      <c r="O212" s="163"/>
      <c r="P212" s="164"/>
    </row>
    <row r="213" spans="1:16" ht="30" hidden="1" outlineLevel="1" x14ac:dyDescent="0.25">
      <c r="A213" s="9">
        <f>'F4.2'!A213</f>
        <v>14.1</v>
      </c>
      <c r="B213" s="194" t="str">
        <f>'F4.2'!B213</f>
        <v>DESIGN, SUPPLY, INSTALLATION,  TESTING &amp; COMMISSIONING OF HT VCB AT U # 1 &amp; 2.</v>
      </c>
      <c r="C213" s="31">
        <f>'F4.2'!D213</f>
        <v>0</v>
      </c>
      <c r="D213" s="65" t="str">
        <f>IF('F4.2'!F213=0,"-",'F4.2'!F213)</f>
        <v>-</v>
      </c>
      <c r="E213" s="93">
        <f>'F4.2'!H213</f>
        <v>0</v>
      </c>
      <c r="F213" s="123">
        <f>'F4.2'!T213</f>
        <v>0</v>
      </c>
      <c r="G213" s="123">
        <f>'F4.2'!AN213</f>
        <v>0</v>
      </c>
      <c r="H213" s="124">
        <f t="shared" si="21"/>
        <v>0</v>
      </c>
      <c r="I213" s="123">
        <f>'F4.2'!U213</f>
        <v>0</v>
      </c>
      <c r="J213" s="123">
        <f>'F4.2'!AO213</f>
        <v>0</v>
      </c>
      <c r="K213" s="124"/>
      <c r="L213" s="124"/>
      <c r="M213" s="124">
        <f t="shared" si="22"/>
        <v>0</v>
      </c>
      <c r="N213" s="124">
        <f t="shared" si="23"/>
        <v>0</v>
      </c>
      <c r="O213" s="163"/>
      <c r="P213" s="164"/>
    </row>
    <row r="214" spans="1:16" ht="30" hidden="1" outlineLevel="1" x14ac:dyDescent="0.25">
      <c r="A214" s="9">
        <f>'F4.2'!A214</f>
        <v>14.2</v>
      </c>
      <c r="B214" s="194" t="str">
        <f>'F4.2'!B214</f>
        <v>DESIGN, SUPPLY, INSTALLATION,  TESTING &amp; COMMISSIONING OF HT VCB AT U # 3 &amp; 4.</v>
      </c>
      <c r="C214" s="31">
        <f>'F4.2'!D214</f>
        <v>0</v>
      </c>
      <c r="D214" s="65" t="str">
        <f>IF('F4.2'!F214=0,"-",'F4.2'!F214)</f>
        <v>-</v>
      </c>
      <c r="E214" s="93">
        <f>'F4.2'!H214</f>
        <v>0</v>
      </c>
      <c r="F214" s="123">
        <f>'F4.2'!T214</f>
        <v>0</v>
      </c>
      <c r="G214" s="123">
        <f>'F4.2'!AN214</f>
        <v>0</v>
      </c>
      <c r="H214" s="124">
        <f t="shared" si="21"/>
        <v>0</v>
      </c>
      <c r="I214" s="123">
        <f>'F4.2'!U214</f>
        <v>0</v>
      </c>
      <c r="J214" s="123">
        <f>'F4.2'!AO214</f>
        <v>0</v>
      </c>
      <c r="K214" s="124"/>
      <c r="L214" s="124"/>
      <c r="M214" s="124">
        <f t="shared" si="22"/>
        <v>0</v>
      </c>
      <c r="N214" s="124">
        <f t="shared" si="23"/>
        <v>0</v>
      </c>
      <c r="O214" s="163"/>
      <c r="P214" s="164"/>
    </row>
    <row r="215" spans="1:16" ht="110.25" hidden="1" outlineLevel="1" x14ac:dyDescent="0.25">
      <c r="A215" s="27">
        <f>'F4.2'!A215</f>
        <v>15</v>
      </c>
      <c r="B215" s="28" t="str">
        <f>'F4.2'!B215</f>
        <v>DESIGN, SUPPLY, INSTALLATION, TESTING AND COMMISSIONING OF THE VARIOUS LIFTS IN PLACE OF THE EXISTING OLD LIFTS, LIGHTNING PROTECTION SYSTEM, EARTHING SYSTEM, AVIATION LIGHTING SYSTEM  INSTALLED AT UNIT # 1 TO 4 OF 210 MW, KHAPERKHEDA TPS ON OEM BASIS.</v>
      </c>
      <c r="C215" s="31">
        <f>'F4.2'!D215</f>
        <v>0</v>
      </c>
      <c r="D215" s="65" t="str">
        <f>IF('F4.2'!F215=0,"-",'F4.2'!F215)</f>
        <v>-</v>
      </c>
      <c r="E215" s="93">
        <f>'F4.2'!H215</f>
        <v>0</v>
      </c>
      <c r="F215" s="123">
        <f>'F4.2'!T215</f>
        <v>0</v>
      </c>
      <c r="G215" s="123">
        <f>'F4.2'!AN215</f>
        <v>0</v>
      </c>
      <c r="H215" s="124">
        <f t="shared" si="21"/>
        <v>0</v>
      </c>
      <c r="I215" s="123">
        <f>'F4.2'!U215</f>
        <v>0</v>
      </c>
      <c r="J215" s="123">
        <f>'F4.2'!AO215</f>
        <v>0</v>
      </c>
      <c r="K215" s="124"/>
      <c r="L215" s="124"/>
      <c r="M215" s="124">
        <f t="shared" si="22"/>
        <v>0</v>
      </c>
      <c r="N215" s="124">
        <f t="shared" si="23"/>
        <v>0</v>
      </c>
      <c r="O215" s="163"/>
      <c r="P215" s="164"/>
    </row>
    <row r="216" spans="1:16" ht="60" hidden="1" outlineLevel="1" x14ac:dyDescent="0.25">
      <c r="A216" s="9">
        <f>'F4.2'!A216</f>
        <v>15.1</v>
      </c>
      <c r="B216" s="194" t="str">
        <f>'F4.2'!B216</f>
        <v>DESIGN, SUPPLY, INSTALLATION, TESTING AND COMMISSIONING OF THE VARIOUS LIFTS IN PLACE OF THE EXISTING OLD LIFTS INSTALLED AT UNIT # 1 TO 4 OF 210 MW, KHAPERKHEDA TPS ON OEM BASIS.</v>
      </c>
      <c r="C216" s="31">
        <f>'F4.2'!D216</f>
        <v>0</v>
      </c>
      <c r="D216" s="65" t="str">
        <f>IF('F4.2'!F216=0,"-",'F4.2'!F216)</f>
        <v>-</v>
      </c>
      <c r="E216" s="93">
        <f>'F4.2'!H216</f>
        <v>0</v>
      </c>
      <c r="F216" s="123">
        <f>'F4.2'!T216</f>
        <v>0</v>
      </c>
      <c r="G216" s="123">
        <f>'F4.2'!AN216</f>
        <v>0</v>
      </c>
      <c r="H216" s="124">
        <f t="shared" si="21"/>
        <v>0</v>
      </c>
      <c r="I216" s="123">
        <f>'F4.2'!U216</f>
        <v>0</v>
      </c>
      <c r="J216" s="123">
        <f>'F4.2'!AO216</f>
        <v>0</v>
      </c>
      <c r="K216" s="124"/>
      <c r="L216" s="124"/>
      <c r="M216" s="124">
        <f t="shared" si="22"/>
        <v>0</v>
      </c>
      <c r="N216" s="124">
        <f t="shared" si="23"/>
        <v>0</v>
      </c>
      <c r="O216" s="163"/>
      <c r="P216" s="164"/>
    </row>
    <row r="217" spans="1:16" ht="45" hidden="1" outlineLevel="1" x14ac:dyDescent="0.25">
      <c r="A217" s="9">
        <f>'F4.2'!A217</f>
        <v>15.2</v>
      </c>
      <c r="B217" s="194" t="str">
        <f>'F4.2'!B217</f>
        <v xml:space="preserve">   Design, Engineering, Supply, Erection, Testing &amp; Commissioning of lightning protection system at  Khaperkheda TPS.</v>
      </c>
      <c r="C217" s="31">
        <f>'F4.2'!D217</f>
        <v>0</v>
      </c>
      <c r="D217" s="65" t="str">
        <f>IF('F4.2'!F217=0,"-",'F4.2'!F217)</f>
        <v>-</v>
      </c>
      <c r="E217" s="93">
        <f>'F4.2'!H217</f>
        <v>0</v>
      </c>
      <c r="F217" s="123">
        <f>'F4.2'!T217</f>
        <v>0</v>
      </c>
      <c r="G217" s="123">
        <f>'F4.2'!AN217</f>
        <v>0</v>
      </c>
      <c r="H217" s="124">
        <f t="shared" si="21"/>
        <v>0</v>
      </c>
      <c r="I217" s="123">
        <f>'F4.2'!U217</f>
        <v>0</v>
      </c>
      <c r="J217" s="123">
        <f>'F4.2'!AO217</f>
        <v>0</v>
      </c>
      <c r="K217" s="124"/>
      <c r="L217" s="124"/>
      <c r="M217" s="124">
        <f t="shared" si="22"/>
        <v>0</v>
      </c>
      <c r="N217" s="124">
        <f t="shared" si="23"/>
        <v>0</v>
      </c>
      <c r="O217" s="163"/>
      <c r="P217" s="164"/>
    </row>
    <row r="218" spans="1:16" ht="45" hidden="1" outlineLevel="1" x14ac:dyDescent="0.25">
      <c r="A218" s="9">
        <f>'F4.2'!A218</f>
        <v>15.3</v>
      </c>
      <c r="B218" s="194" t="str">
        <f>'F4.2'!B218</f>
        <v xml:space="preserve">     Design, Engineering, Supply, Erection, Testing &amp; Commissioning of Earthing of electrical system &amp; various buildings at  Khaperkheda TPS.</v>
      </c>
      <c r="C218" s="31">
        <f>'F4.2'!D218</f>
        <v>0</v>
      </c>
      <c r="D218" s="65" t="str">
        <f>IF('F4.2'!F218=0,"-",'F4.2'!F218)</f>
        <v>-</v>
      </c>
      <c r="E218" s="93">
        <f>'F4.2'!H218</f>
        <v>0</v>
      </c>
      <c r="F218" s="123">
        <f>'F4.2'!T218</f>
        <v>0</v>
      </c>
      <c r="G218" s="123">
        <f>'F4.2'!AN218</f>
        <v>0</v>
      </c>
      <c r="H218" s="124">
        <f t="shared" si="21"/>
        <v>0</v>
      </c>
      <c r="I218" s="123">
        <f>'F4.2'!U218</f>
        <v>0</v>
      </c>
      <c r="J218" s="123">
        <f>'F4.2'!AO218</f>
        <v>0</v>
      </c>
      <c r="K218" s="124"/>
      <c r="L218" s="124"/>
      <c r="M218" s="124">
        <f t="shared" si="22"/>
        <v>0</v>
      </c>
      <c r="N218" s="124">
        <f t="shared" si="23"/>
        <v>0</v>
      </c>
      <c r="O218" s="163"/>
      <c r="P218" s="164"/>
    </row>
    <row r="219" spans="1:16" ht="45" hidden="1" outlineLevel="1" x14ac:dyDescent="0.25">
      <c r="A219" s="9">
        <f>'F4.2'!A219</f>
        <v>15.4</v>
      </c>
      <c r="B219" s="194" t="str">
        <f>'F4.2'!B219</f>
        <v xml:space="preserve">         Design, Engineering, Supply, Erection, Testing &amp; Commissioning of Aviation Lighting Syatem at  Khaperkheda TPS.</v>
      </c>
      <c r="C219" s="31">
        <f>'F4.2'!D219</f>
        <v>0</v>
      </c>
      <c r="D219" s="65" t="str">
        <f>IF('F4.2'!F219=0,"-",'F4.2'!F219)</f>
        <v>-</v>
      </c>
      <c r="E219" s="93">
        <f>'F4.2'!H219</f>
        <v>0</v>
      </c>
      <c r="F219" s="123">
        <f>'F4.2'!T219</f>
        <v>0</v>
      </c>
      <c r="G219" s="123">
        <f>'F4.2'!AN219</f>
        <v>0</v>
      </c>
      <c r="H219" s="124">
        <f t="shared" si="21"/>
        <v>0</v>
      </c>
      <c r="I219" s="123">
        <f>'F4.2'!U219</f>
        <v>0</v>
      </c>
      <c r="J219" s="123">
        <f>'F4.2'!AO219</f>
        <v>0</v>
      </c>
      <c r="K219" s="124"/>
      <c r="L219" s="124"/>
      <c r="M219" s="124">
        <f t="shared" si="22"/>
        <v>0</v>
      </c>
      <c r="N219" s="124">
        <f t="shared" si="23"/>
        <v>0</v>
      </c>
      <c r="O219" s="163"/>
      <c r="P219" s="164"/>
    </row>
    <row r="220" spans="1:16" ht="31.5" hidden="1" outlineLevel="1" x14ac:dyDescent="0.25">
      <c r="A220" s="27">
        <f>'F4.2'!A220</f>
        <v>16</v>
      </c>
      <c r="B220" s="28" t="str">
        <f>'F4.2'!B220</f>
        <v>SUPPLY OF SPARE GENERATOR ROTOR FOR U#3 &amp;4, 210MW, TPS KHAPERKHEDA.</v>
      </c>
      <c r="C220" s="31">
        <f>'F4.2'!D220</f>
        <v>0</v>
      </c>
      <c r="D220" s="65" t="str">
        <f>IF('F4.2'!F220=0,"-",'F4.2'!F220)</f>
        <v>-</v>
      </c>
      <c r="E220" s="93">
        <f>'F4.2'!H220</f>
        <v>0</v>
      </c>
      <c r="F220" s="123">
        <f>'F4.2'!T220</f>
        <v>0</v>
      </c>
      <c r="G220" s="123">
        <f>'F4.2'!AN220</f>
        <v>0</v>
      </c>
      <c r="H220" s="124">
        <f t="shared" si="21"/>
        <v>0</v>
      </c>
      <c r="I220" s="123">
        <f>'F4.2'!U220</f>
        <v>0</v>
      </c>
      <c r="J220" s="123">
        <f>'F4.2'!AO220</f>
        <v>0</v>
      </c>
      <c r="K220" s="124"/>
      <c r="L220" s="124"/>
      <c r="M220" s="124">
        <f t="shared" si="22"/>
        <v>0</v>
      </c>
      <c r="N220" s="124">
        <f t="shared" si="23"/>
        <v>0</v>
      </c>
      <c r="O220" s="163"/>
      <c r="P220" s="164"/>
    </row>
    <row r="221" spans="1:16" ht="30" hidden="1" outlineLevel="1" x14ac:dyDescent="0.25">
      <c r="A221" s="9">
        <f>'F4.2'!A221</f>
        <v>16.100000000000001</v>
      </c>
      <c r="B221" s="194" t="str">
        <f>'F4.2'!B221</f>
        <v>SUPPLY OF SPARE GENERATOR ROTOR FOR U#3 &amp;4, 210MW, TPS KHAPERKHEDA.</v>
      </c>
      <c r="C221" s="31">
        <f>'F4.2'!D221</f>
        <v>0</v>
      </c>
      <c r="D221" s="65" t="str">
        <f>IF('F4.2'!F221=0,"-",'F4.2'!F221)</f>
        <v>-</v>
      </c>
      <c r="E221" s="93">
        <f>'F4.2'!H221</f>
        <v>0</v>
      </c>
      <c r="F221" s="123">
        <f>'F4.2'!T221</f>
        <v>0</v>
      </c>
      <c r="G221" s="123">
        <f>'F4.2'!AN221</f>
        <v>0</v>
      </c>
      <c r="H221" s="124">
        <f t="shared" si="21"/>
        <v>0</v>
      </c>
      <c r="I221" s="123">
        <f>'F4.2'!U221</f>
        <v>0</v>
      </c>
      <c r="J221" s="123">
        <f>'F4.2'!AO221</f>
        <v>0</v>
      </c>
      <c r="K221" s="124"/>
      <c r="L221" s="124"/>
      <c r="M221" s="124">
        <f t="shared" si="22"/>
        <v>0</v>
      </c>
      <c r="N221" s="124">
        <f t="shared" si="23"/>
        <v>0</v>
      </c>
      <c r="O221" s="163"/>
      <c r="P221" s="164"/>
    </row>
    <row r="222" spans="1:16" ht="47.25" hidden="1" outlineLevel="1" x14ac:dyDescent="0.25">
      <c r="A222" s="27">
        <f>'F4.2'!A222</f>
        <v>17</v>
      </c>
      <c r="B222" s="28" t="str">
        <f>'F4.2'!B222</f>
        <v xml:space="preserve"> PROCUREMENT OF ENERGY EFFICIENT MOTORS FOR U # 1 TO 4 OF KHAPERKHEDA TPS.</v>
      </c>
      <c r="C222" s="31">
        <f>'F4.2'!D222</f>
        <v>0</v>
      </c>
      <c r="D222" s="65" t="str">
        <f>IF('F4.2'!F222=0,"-",'F4.2'!F222)</f>
        <v>-</v>
      </c>
      <c r="E222" s="93">
        <f>'F4.2'!H222</f>
        <v>0</v>
      </c>
      <c r="F222" s="123">
        <f>'F4.2'!T222</f>
        <v>0</v>
      </c>
      <c r="G222" s="123">
        <f>'F4.2'!AN222</f>
        <v>0</v>
      </c>
      <c r="H222" s="124">
        <f t="shared" si="21"/>
        <v>0</v>
      </c>
      <c r="I222" s="123">
        <f>'F4.2'!U222</f>
        <v>0</v>
      </c>
      <c r="J222" s="123">
        <f>'F4.2'!AO222</f>
        <v>0</v>
      </c>
      <c r="K222" s="124"/>
      <c r="L222" s="124"/>
      <c r="M222" s="124">
        <f t="shared" si="22"/>
        <v>0</v>
      </c>
      <c r="N222" s="124">
        <f t="shared" si="23"/>
        <v>0</v>
      </c>
      <c r="O222" s="163"/>
      <c r="P222" s="164"/>
    </row>
    <row r="223" spans="1:16" ht="30" hidden="1" outlineLevel="1" x14ac:dyDescent="0.25">
      <c r="A223" s="9">
        <f>'F4.2'!A223</f>
        <v>17.100000000000001</v>
      </c>
      <c r="B223" s="194" t="str">
        <f>'F4.2'!B223</f>
        <v>PROCUREMENT OF ENERGY EFFICIENT MOTORS FOR U # 1 &amp; 2  OF KHAPERKHEDA TPS.</v>
      </c>
      <c r="C223" s="31">
        <f>'F4.2'!D223</f>
        <v>0</v>
      </c>
      <c r="D223" s="65" t="str">
        <f>IF('F4.2'!F223=0,"-",'F4.2'!F223)</f>
        <v>-</v>
      </c>
      <c r="E223" s="93">
        <f>'F4.2'!H223</f>
        <v>0</v>
      </c>
      <c r="F223" s="123">
        <f>'F4.2'!T223</f>
        <v>0</v>
      </c>
      <c r="G223" s="123">
        <f>'F4.2'!AN223</f>
        <v>0</v>
      </c>
      <c r="H223" s="124">
        <f t="shared" si="21"/>
        <v>0</v>
      </c>
      <c r="I223" s="123">
        <f>'F4.2'!U223</f>
        <v>0</v>
      </c>
      <c r="J223" s="123">
        <f>'F4.2'!AO223</f>
        <v>0</v>
      </c>
      <c r="K223" s="124"/>
      <c r="L223" s="124"/>
      <c r="M223" s="124">
        <f t="shared" si="22"/>
        <v>0</v>
      </c>
      <c r="N223" s="124">
        <f t="shared" si="23"/>
        <v>0</v>
      </c>
      <c r="O223" s="163"/>
      <c r="P223" s="164"/>
    </row>
    <row r="224" spans="1:16" ht="30" hidden="1" outlineLevel="1" x14ac:dyDescent="0.25">
      <c r="A224" s="9">
        <f>'F4.2'!A224</f>
        <v>17.2</v>
      </c>
      <c r="B224" s="194" t="str">
        <f>'F4.2'!B224</f>
        <v>PROCUREMENT OF ENERGY EFFICIENT MOTORS FOR U # 3 &amp; 4  OF KHAPERKHEDA TPS.</v>
      </c>
      <c r="C224" s="31">
        <f>'F4.2'!D224</f>
        <v>0</v>
      </c>
      <c r="D224" s="65" t="str">
        <f>IF('F4.2'!F224=0,"-",'F4.2'!F224)</f>
        <v>-</v>
      </c>
      <c r="E224" s="93">
        <f>'F4.2'!H224</f>
        <v>0</v>
      </c>
      <c r="F224" s="123">
        <f>'F4.2'!T224</f>
        <v>0</v>
      </c>
      <c r="G224" s="123">
        <f>'F4.2'!AN224</f>
        <v>0</v>
      </c>
      <c r="H224" s="124">
        <f t="shared" si="21"/>
        <v>0</v>
      </c>
      <c r="I224" s="123">
        <f>'F4.2'!U224</f>
        <v>0</v>
      </c>
      <c r="J224" s="123">
        <f>'F4.2'!AO224</f>
        <v>0</v>
      </c>
      <c r="K224" s="124"/>
      <c r="L224" s="124"/>
      <c r="M224" s="124">
        <f t="shared" si="22"/>
        <v>0</v>
      </c>
      <c r="N224" s="124">
        <f t="shared" si="23"/>
        <v>0</v>
      </c>
      <c r="O224" s="163"/>
      <c r="P224" s="164"/>
    </row>
    <row r="225" spans="1:16" ht="30" hidden="1" outlineLevel="1" x14ac:dyDescent="0.25">
      <c r="A225" s="9">
        <f>'F4.2'!A225</f>
        <v>17.3</v>
      </c>
      <c r="B225" s="194" t="str">
        <f>'F4.2'!B225</f>
        <v>Procurement of DC motors for U # 1 &amp; 2 of Khaperkheda TPS.</v>
      </c>
      <c r="C225" s="31">
        <f>'F4.2'!D225</f>
        <v>0</v>
      </c>
      <c r="D225" s="65" t="str">
        <f>IF('F4.2'!F225=0,"-",'F4.2'!F225)</f>
        <v>-</v>
      </c>
      <c r="E225" s="93">
        <f>'F4.2'!H225</f>
        <v>0</v>
      </c>
      <c r="F225" s="123">
        <f>'F4.2'!T225</f>
        <v>0</v>
      </c>
      <c r="G225" s="123">
        <f>'F4.2'!AN225</f>
        <v>0</v>
      </c>
      <c r="H225" s="124">
        <f t="shared" si="21"/>
        <v>0</v>
      </c>
      <c r="I225" s="123">
        <f>'F4.2'!U225</f>
        <v>0</v>
      </c>
      <c r="J225" s="123">
        <f>'F4.2'!AO225</f>
        <v>0</v>
      </c>
      <c r="K225" s="124"/>
      <c r="L225" s="124"/>
      <c r="M225" s="124">
        <f t="shared" si="22"/>
        <v>0</v>
      </c>
      <c r="N225" s="124">
        <f t="shared" si="23"/>
        <v>0</v>
      </c>
      <c r="O225" s="163"/>
      <c r="P225" s="164"/>
    </row>
    <row r="226" spans="1:16" ht="30" hidden="1" outlineLevel="1" x14ac:dyDescent="0.25">
      <c r="A226" s="9">
        <f>'F4.2'!A226</f>
        <v>17.399999999999999</v>
      </c>
      <c r="B226" s="194" t="str">
        <f>'F4.2'!B226</f>
        <v>Procurement of DC motors for U # 3 &amp; 4 of Khaperkheda TPS.</v>
      </c>
      <c r="C226" s="31">
        <f>'F4.2'!D226</f>
        <v>0</v>
      </c>
      <c r="D226" s="65" t="str">
        <f>IF('F4.2'!F226=0,"-",'F4.2'!F226)</f>
        <v>-</v>
      </c>
      <c r="E226" s="93">
        <f>'F4.2'!H226</f>
        <v>0</v>
      </c>
      <c r="F226" s="123">
        <f>'F4.2'!T226</f>
        <v>0</v>
      </c>
      <c r="G226" s="123">
        <f>'F4.2'!AN226</f>
        <v>0</v>
      </c>
      <c r="H226" s="124">
        <f t="shared" si="21"/>
        <v>0</v>
      </c>
      <c r="I226" s="123">
        <f>'F4.2'!U226</f>
        <v>0</v>
      </c>
      <c r="J226" s="123">
        <f>'F4.2'!AO226</f>
        <v>0</v>
      </c>
      <c r="K226" s="124"/>
      <c r="L226" s="124"/>
      <c r="M226" s="124">
        <f t="shared" si="22"/>
        <v>0</v>
      </c>
      <c r="N226" s="124">
        <f t="shared" si="23"/>
        <v>0</v>
      </c>
      <c r="O226" s="163"/>
      <c r="P226" s="164"/>
    </row>
    <row r="227" spans="1:16" ht="47.25" hidden="1" outlineLevel="1" x14ac:dyDescent="0.25">
      <c r="A227" s="27">
        <f>'F4.2'!A227</f>
        <v>18</v>
      </c>
      <c r="B227" s="28" t="str">
        <f>'F4.2'!B227</f>
        <v>UPGRADATION OF EXISTING LT MCC PANEL WITH STATE OF ART LT MCC PANEL AT U # 1 TO 4 OF KHAPERKHEDA TPS.</v>
      </c>
      <c r="C227" s="31">
        <f>'F4.2'!D227</f>
        <v>0</v>
      </c>
      <c r="D227" s="65" t="str">
        <f>IF('F4.2'!F227=0,"-",'F4.2'!F227)</f>
        <v>-</v>
      </c>
      <c r="E227" s="93">
        <f>'F4.2'!H227</f>
        <v>0</v>
      </c>
      <c r="F227" s="123">
        <f>'F4.2'!T227</f>
        <v>0</v>
      </c>
      <c r="G227" s="123">
        <f>'F4.2'!AN227</f>
        <v>0</v>
      </c>
      <c r="H227" s="124">
        <f t="shared" si="21"/>
        <v>0</v>
      </c>
      <c r="I227" s="123">
        <f>'F4.2'!U227</f>
        <v>0</v>
      </c>
      <c r="J227" s="123">
        <f>'F4.2'!AO227</f>
        <v>0</v>
      </c>
      <c r="K227" s="124"/>
      <c r="L227" s="124"/>
      <c r="M227" s="124">
        <f t="shared" si="22"/>
        <v>0</v>
      </c>
      <c r="N227" s="124">
        <f t="shared" si="23"/>
        <v>0</v>
      </c>
      <c r="O227" s="163"/>
      <c r="P227" s="164"/>
    </row>
    <row r="228" spans="1:16" ht="45" hidden="1" outlineLevel="1" x14ac:dyDescent="0.25">
      <c r="A228" s="9">
        <f>'F4.2'!A228</f>
        <v>18.100000000000001</v>
      </c>
      <c r="B228" s="194" t="str">
        <f>'F4.2'!B228</f>
        <v xml:space="preserve"> UPGRADATION OF EXISTING LT MCC PANEL WITH STATE OF ART LT MCC PANEL AT U # 1 &amp; 2 OF KHAPERKHEDA TPS.</v>
      </c>
      <c r="C228" s="31">
        <f>'F4.2'!D228</f>
        <v>0</v>
      </c>
      <c r="D228" s="65" t="str">
        <f>IF('F4.2'!F228=0,"-",'F4.2'!F228)</f>
        <v>-</v>
      </c>
      <c r="E228" s="93">
        <f>'F4.2'!H228</f>
        <v>0</v>
      </c>
      <c r="F228" s="123">
        <f>'F4.2'!T228</f>
        <v>0</v>
      </c>
      <c r="G228" s="123">
        <f>'F4.2'!AN228</f>
        <v>0</v>
      </c>
      <c r="H228" s="124">
        <f t="shared" si="21"/>
        <v>0</v>
      </c>
      <c r="I228" s="123">
        <f>'F4.2'!U228</f>
        <v>0</v>
      </c>
      <c r="J228" s="123">
        <f>'F4.2'!AO228</f>
        <v>0</v>
      </c>
      <c r="K228" s="124"/>
      <c r="L228" s="124"/>
      <c r="M228" s="124">
        <f t="shared" si="22"/>
        <v>0</v>
      </c>
      <c r="N228" s="124">
        <f t="shared" si="23"/>
        <v>0</v>
      </c>
      <c r="O228" s="163"/>
      <c r="P228" s="164"/>
    </row>
    <row r="229" spans="1:16" ht="45" hidden="1" outlineLevel="1" x14ac:dyDescent="0.25">
      <c r="A229" s="9">
        <f>'F4.2'!A229</f>
        <v>18.2</v>
      </c>
      <c r="B229" s="194" t="str">
        <f>'F4.2'!B229</f>
        <v>UPGRADATION OF EXISTING LT MCC PANEL WITH STATE OF ART LT MCC PANEL AT U # 3 &amp;  4 OF KHAPERKHEDA TPS.</v>
      </c>
      <c r="C229" s="31">
        <f>'F4.2'!D229</f>
        <v>0</v>
      </c>
      <c r="D229" s="65" t="str">
        <f>IF('F4.2'!F229=0,"-",'F4.2'!F229)</f>
        <v>-</v>
      </c>
      <c r="E229" s="93">
        <f>'F4.2'!H229</f>
        <v>0</v>
      </c>
      <c r="F229" s="123">
        <f>'F4.2'!T229</f>
        <v>0</v>
      </c>
      <c r="G229" s="123">
        <f>'F4.2'!AN229</f>
        <v>0</v>
      </c>
      <c r="H229" s="124">
        <f t="shared" ref="H229:H292" si="24">F229-G229</f>
        <v>0</v>
      </c>
      <c r="I229" s="123">
        <f>'F4.2'!U229</f>
        <v>0</v>
      </c>
      <c r="J229" s="123">
        <f>'F4.2'!AO229</f>
        <v>0</v>
      </c>
      <c r="K229" s="124"/>
      <c r="L229" s="124"/>
      <c r="M229" s="124">
        <f t="shared" ref="M229:M292" si="25">SUM(J229:L229)</f>
        <v>0</v>
      </c>
      <c r="N229" s="124">
        <f t="shared" ref="N229:N292" si="26">H229+I229-M229</f>
        <v>0</v>
      </c>
      <c r="O229" s="163"/>
      <c r="P229" s="164"/>
    </row>
    <row r="230" spans="1:16" ht="30" hidden="1" outlineLevel="1" x14ac:dyDescent="0.25">
      <c r="A230" s="9">
        <f>'F4.2'!A230</f>
        <v>18.3</v>
      </c>
      <c r="B230" s="194" t="str">
        <f>'F4.2'!B230</f>
        <v>UPGRADATION OF HT BREAKER PANEL AT WAREGAON ASH BUND OF KHAPERKHEDA TPS.</v>
      </c>
      <c r="C230" s="31">
        <f>'F4.2'!D230</f>
        <v>0</v>
      </c>
      <c r="D230" s="65" t="str">
        <f>IF('F4.2'!F230=0,"-",'F4.2'!F230)</f>
        <v>-</v>
      </c>
      <c r="E230" s="93">
        <f>'F4.2'!H230</f>
        <v>0</v>
      </c>
      <c r="F230" s="123">
        <f>'F4.2'!T230</f>
        <v>0</v>
      </c>
      <c r="G230" s="123">
        <f>'F4.2'!AN230</f>
        <v>0</v>
      </c>
      <c r="H230" s="124">
        <f t="shared" si="24"/>
        <v>0</v>
      </c>
      <c r="I230" s="123">
        <f>'F4.2'!U230</f>
        <v>0</v>
      </c>
      <c r="J230" s="123">
        <f>'F4.2'!AO230</f>
        <v>0</v>
      </c>
      <c r="K230" s="124"/>
      <c r="L230" s="124"/>
      <c r="M230" s="124">
        <f t="shared" si="25"/>
        <v>0</v>
      </c>
      <c r="N230" s="124">
        <f t="shared" si="26"/>
        <v>0</v>
      </c>
      <c r="O230" s="163"/>
      <c r="P230" s="164"/>
    </row>
    <row r="231" spans="1:16" ht="30" hidden="1" outlineLevel="1" x14ac:dyDescent="0.25">
      <c r="A231" s="9">
        <f>'F4.2'!A231</f>
        <v>18.399999999999999</v>
      </c>
      <c r="B231" s="194" t="str">
        <f>'F4.2'!B231</f>
        <v xml:space="preserve"> UPGRADATION OF HT BREAKER PANEL AT OLD PROJECT OFFICE OF KHAPERKHEDA TPS.</v>
      </c>
      <c r="C231" s="31">
        <f>'F4.2'!D231</f>
        <v>0</v>
      </c>
      <c r="D231" s="65" t="str">
        <f>IF('F4.2'!F231=0,"-",'F4.2'!F231)</f>
        <v>-</v>
      </c>
      <c r="E231" s="93">
        <f>'F4.2'!H231</f>
        <v>0</v>
      </c>
      <c r="F231" s="123">
        <f>'F4.2'!T231</f>
        <v>0</v>
      </c>
      <c r="G231" s="123">
        <f>'F4.2'!AN231</f>
        <v>0</v>
      </c>
      <c r="H231" s="124">
        <f t="shared" si="24"/>
        <v>0</v>
      </c>
      <c r="I231" s="123">
        <f>'F4.2'!U231</f>
        <v>0</v>
      </c>
      <c r="J231" s="123">
        <f>'F4.2'!AO231</f>
        <v>0</v>
      </c>
      <c r="K231" s="124"/>
      <c r="L231" s="124"/>
      <c r="M231" s="124">
        <f t="shared" si="25"/>
        <v>0</v>
      </c>
      <c r="N231" s="124">
        <f t="shared" si="26"/>
        <v>0</v>
      </c>
      <c r="O231" s="163"/>
      <c r="P231" s="164"/>
    </row>
    <row r="232" spans="1:16" ht="30" hidden="1" outlineLevel="1" x14ac:dyDescent="0.25">
      <c r="A232" s="9">
        <f>'F4.2'!A232</f>
        <v>18.5</v>
      </c>
      <c r="B232" s="194" t="str">
        <f>'F4.2'!B232</f>
        <v xml:space="preserve">Retrofitting of Existing L &amp; T  make LT MCC ACB by state or art ACB at U # 1 to 4 of Khaperkheda TPS. </v>
      </c>
      <c r="C232" s="31">
        <f>'F4.2'!D232</f>
        <v>0</v>
      </c>
      <c r="D232" s="65" t="str">
        <f>IF('F4.2'!F232=0,"-",'F4.2'!F232)</f>
        <v>-</v>
      </c>
      <c r="E232" s="93">
        <f>'F4.2'!H232</f>
        <v>0</v>
      </c>
      <c r="F232" s="123">
        <f>'F4.2'!T232</f>
        <v>0</v>
      </c>
      <c r="G232" s="123">
        <f>'F4.2'!AN232</f>
        <v>0</v>
      </c>
      <c r="H232" s="124">
        <f t="shared" si="24"/>
        <v>0</v>
      </c>
      <c r="I232" s="123">
        <f>'F4.2'!U232</f>
        <v>0</v>
      </c>
      <c r="J232" s="123">
        <f>'F4.2'!AO232</f>
        <v>0</v>
      </c>
      <c r="K232" s="124"/>
      <c r="L232" s="124"/>
      <c r="M232" s="124">
        <f t="shared" si="25"/>
        <v>0</v>
      </c>
      <c r="N232" s="124">
        <f t="shared" si="26"/>
        <v>0</v>
      </c>
      <c r="O232" s="163"/>
      <c r="P232" s="164"/>
    </row>
    <row r="233" spans="1:16" ht="30" hidden="1" outlineLevel="1" x14ac:dyDescent="0.25">
      <c r="A233" s="9">
        <f>'F4.2'!A233</f>
        <v>18.600000000000001</v>
      </c>
      <c r="B233" s="194" t="str">
        <f>'F4.2'!B233</f>
        <v xml:space="preserve">Retrofitting of Existing ABB  make LT MCC ACB by state or art ACB at U # 1 to 4 of Khaperkheda TPS. </v>
      </c>
      <c r="C233" s="31">
        <f>'F4.2'!D233</f>
        <v>0</v>
      </c>
      <c r="D233" s="65" t="str">
        <f>IF('F4.2'!F233=0,"-",'F4.2'!F233)</f>
        <v>-</v>
      </c>
      <c r="E233" s="93">
        <f>'F4.2'!H233</f>
        <v>0</v>
      </c>
      <c r="F233" s="123">
        <f>'F4.2'!T233</f>
        <v>0</v>
      </c>
      <c r="G233" s="123">
        <f>'F4.2'!AN233</f>
        <v>0</v>
      </c>
      <c r="H233" s="124">
        <f t="shared" si="24"/>
        <v>0</v>
      </c>
      <c r="I233" s="123">
        <f>'F4.2'!U233</f>
        <v>0</v>
      </c>
      <c r="J233" s="123">
        <f>'F4.2'!AO233</f>
        <v>0</v>
      </c>
      <c r="K233" s="124"/>
      <c r="L233" s="124"/>
      <c r="M233" s="124">
        <f t="shared" si="25"/>
        <v>0</v>
      </c>
      <c r="N233" s="124">
        <f t="shared" si="26"/>
        <v>0</v>
      </c>
      <c r="O233" s="163"/>
      <c r="P233" s="164"/>
    </row>
    <row r="234" spans="1:16" ht="94.5" hidden="1" outlineLevel="1" x14ac:dyDescent="0.25">
      <c r="A234" s="27">
        <f>'F4.2'!A234</f>
        <v>19</v>
      </c>
      <c r="B234" s="28" t="str">
        <f>'F4.2'!B234</f>
        <v xml:space="preserve">  ERECTION &amp; COMMISIONING  OF DRY TYPE CAST RESIN TRANSFORMERS FOR U # 1 TO 4 OF KHAPERKHEDA TPS &amp; Design, Engineering, Supply, Erection, Testing &amp; Commissioning of various Battery sets at Unit # 3 &amp; 4 of Khaperkheda TPS.</v>
      </c>
      <c r="C234" s="31">
        <f>'F4.2'!D234</f>
        <v>0</v>
      </c>
      <c r="D234" s="65" t="str">
        <f>IF('F4.2'!F234=0,"-",'F4.2'!F234)</f>
        <v>-</v>
      </c>
      <c r="E234" s="93">
        <f>'F4.2'!H234</f>
        <v>0</v>
      </c>
      <c r="F234" s="123">
        <f>'F4.2'!T234</f>
        <v>0</v>
      </c>
      <c r="G234" s="123">
        <f>'F4.2'!AN234</f>
        <v>0</v>
      </c>
      <c r="H234" s="124">
        <f t="shared" si="24"/>
        <v>0</v>
      </c>
      <c r="I234" s="123">
        <f>'F4.2'!U234</f>
        <v>0</v>
      </c>
      <c r="J234" s="123">
        <f>'F4.2'!AO234</f>
        <v>0</v>
      </c>
      <c r="K234" s="124"/>
      <c r="L234" s="124"/>
      <c r="M234" s="124">
        <f t="shared" si="25"/>
        <v>0</v>
      </c>
      <c r="N234" s="124">
        <f t="shared" si="26"/>
        <v>0</v>
      </c>
      <c r="O234" s="163"/>
      <c r="P234" s="164"/>
    </row>
    <row r="235" spans="1:16" ht="45" hidden="1" outlineLevel="1" x14ac:dyDescent="0.25">
      <c r="A235" s="9">
        <f>'F4.2'!A235</f>
        <v>19.100000000000001</v>
      </c>
      <c r="B235" s="194" t="str">
        <f>'F4.2'!B235</f>
        <v>PROCUREMENT OF DRY TYPE CAST RESIN TRANSFORMERS FOR U # 1 &amp; 2 OF KHAPERKHEDA TPS.</v>
      </c>
      <c r="C235" s="31">
        <f>'F4.2'!D235</f>
        <v>0</v>
      </c>
      <c r="D235" s="65" t="str">
        <f>IF('F4.2'!F235=0,"-",'F4.2'!F235)</f>
        <v>-</v>
      </c>
      <c r="E235" s="93">
        <f>'F4.2'!H235</f>
        <v>0</v>
      </c>
      <c r="F235" s="123">
        <f>'F4.2'!T235</f>
        <v>0</v>
      </c>
      <c r="G235" s="123">
        <f>'F4.2'!AN235</f>
        <v>0</v>
      </c>
      <c r="H235" s="124">
        <f t="shared" si="24"/>
        <v>0</v>
      </c>
      <c r="I235" s="123">
        <f>'F4.2'!U235</f>
        <v>0</v>
      </c>
      <c r="J235" s="123">
        <f>'F4.2'!AO235</f>
        <v>0</v>
      </c>
      <c r="K235" s="124"/>
      <c r="L235" s="124"/>
      <c r="M235" s="124">
        <f t="shared" si="25"/>
        <v>0</v>
      </c>
      <c r="N235" s="124">
        <f t="shared" si="26"/>
        <v>0</v>
      </c>
      <c r="O235" s="163"/>
      <c r="P235" s="164"/>
    </row>
    <row r="236" spans="1:16" ht="45" hidden="1" outlineLevel="1" x14ac:dyDescent="0.25">
      <c r="A236" s="9">
        <f>'F4.2'!A236</f>
        <v>19.2</v>
      </c>
      <c r="B236" s="194" t="str">
        <f>'F4.2'!B236</f>
        <v>PROCUREMENT OF DRY TYPE CAST RESIN TRANSFORMERS FOR U # 3 &amp; 4 OF KHAPERKHEDA TPS.</v>
      </c>
      <c r="C236" s="31">
        <f>'F4.2'!D236</f>
        <v>0</v>
      </c>
      <c r="D236" s="65" t="str">
        <f>IF('F4.2'!F236=0,"-",'F4.2'!F236)</f>
        <v>-</v>
      </c>
      <c r="E236" s="93">
        <f>'F4.2'!H236</f>
        <v>0</v>
      </c>
      <c r="F236" s="123">
        <f>'F4.2'!T236</f>
        <v>0</v>
      </c>
      <c r="G236" s="123">
        <f>'F4.2'!AN236</f>
        <v>0</v>
      </c>
      <c r="H236" s="124">
        <f t="shared" si="24"/>
        <v>0</v>
      </c>
      <c r="I236" s="123">
        <f>'F4.2'!U236</f>
        <v>0</v>
      </c>
      <c r="J236" s="123">
        <f>'F4.2'!AO236</f>
        <v>0</v>
      </c>
      <c r="K236" s="124"/>
      <c r="L236" s="124"/>
      <c r="M236" s="124">
        <f t="shared" si="25"/>
        <v>0</v>
      </c>
      <c r="N236" s="124">
        <f t="shared" si="26"/>
        <v>0</v>
      </c>
      <c r="O236" s="163"/>
      <c r="P236" s="164"/>
    </row>
    <row r="237" spans="1:16" ht="30" hidden="1" outlineLevel="1" x14ac:dyDescent="0.25">
      <c r="A237" s="9">
        <f>'F4.2'!A237</f>
        <v>19.3</v>
      </c>
      <c r="B237" s="194" t="str">
        <f>'F4.2'!B237</f>
        <v>PROCUREMENT OF VFD TRANSFORMERS FOR ID FAN MOTOR U#3&amp;4 OF KHAPERKHEDA TPS.</v>
      </c>
      <c r="C237" s="31">
        <f>'F4.2'!D237</f>
        <v>0</v>
      </c>
      <c r="D237" s="65" t="str">
        <f>IF('F4.2'!F237=0,"-",'F4.2'!F237)</f>
        <v>-</v>
      </c>
      <c r="E237" s="93">
        <f>'F4.2'!H237</f>
        <v>0</v>
      </c>
      <c r="F237" s="123">
        <f>'F4.2'!T237</f>
        <v>0</v>
      </c>
      <c r="G237" s="123">
        <f>'F4.2'!AN237</f>
        <v>0</v>
      </c>
      <c r="H237" s="124">
        <f t="shared" si="24"/>
        <v>0</v>
      </c>
      <c r="I237" s="123">
        <f>'F4.2'!U237</f>
        <v>0</v>
      </c>
      <c r="J237" s="123">
        <f>'F4.2'!AO237</f>
        <v>0</v>
      </c>
      <c r="K237" s="124"/>
      <c r="L237" s="124"/>
      <c r="M237" s="124">
        <f t="shared" si="25"/>
        <v>0</v>
      </c>
      <c r="N237" s="124">
        <f t="shared" si="26"/>
        <v>0</v>
      </c>
      <c r="O237" s="163"/>
      <c r="P237" s="164"/>
    </row>
    <row r="238" spans="1:16" ht="45" hidden="1" outlineLevel="1" x14ac:dyDescent="0.25">
      <c r="A238" s="9">
        <f>'F4.2'!A238</f>
        <v>19.399999999999999</v>
      </c>
      <c r="B238" s="194" t="str">
        <f>'F4.2'!B238</f>
        <v>Design, Engineering, Supply, Erection, Testing &amp; Commissioning of various Battery sets at Unit # 3 &amp; 4 of Khaperkheda TPS.</v>
      </c>
      <c r="C238" s="31">
        <f>'F4.2'!D238</f>
        <v>0</v>
      </c>
      <c r="D238" s="65" t="str">
        <f>IF('F4.2'!F238=0,"-",'F4.2'!F238)</f>
        <v>-</v>
      </c>
      <c r="E238" s="93">
        <f>'F4.2'!H238</f>
        <v>0</v>
      </c>
      <c r="F238" s="123">
        <f>'F4.2'!T238</f>
        <v>0</v>
      </c>
      <c r="G238" s="123">
        <f>'F4.2'!AN238</f>
        <v>0</v>
      </c>
      <c r="H238" s="124">
        <f t="shared" si="24"/>
        <v>0</v>
      </c>
      <c r="I238" s="123">
        <f>'F4.2'!U238</f>
        <v>0</v>
      </c>
      <c r="J238" s="123">
        <f>'F4.2'!AO238</f>
        <v>0</v>
      </c>
      <c r="K238" s="124"/>
      <c r="L238" s="124"/>
      <c r="M238" s="124">
        <f t="shared" si="25"/>
        <v>0</v>
      </c>
      <c r="N238" s="124">
        <f t="shared" si="26"/>
        <v>0</v>
      </c>
      <c r="O238" s="163"/>
      <c r="P238" s="164"/>
    </row>
    <row r="239" spans="1:16" ht="63" hidden="1" outlineLevel="1" x14ac:dyDescent="0.25">
      <c r="A239" s="27">
        <f>'F4.2'!A239</f>
        <v>20</v>
      </c>
      <c r="B239" s="28" t="str">
        <f>'F4.2'!B239</f>
        <v xml:space="preserve"> Study, Supply &amp; Refurbishment of  HCSD systems, ESP operation, ambience &amp;  various pump, &amp; PLC schemes  for the improvement of AHP-I at Khaperkheda TPS.</v>
      </c>
      <c r="C239" s="31">
        <f>'F4.2'!D239</f>
        <v>0</v>
      </c>
      <c r="D239" s="65" t="str">
        <f>IF('F4.2'!F239=0,"-",'F4.2'!F239)</f>
        <v>-</v>
      </c>
      <c r="E239" s="93">
        <f>'F4.2'!H239</f>
        <v>0</v>
      </c>
      <c r="F239" s="123">
        <f>'F4.2'!T239</f>
        <v>0</v>
      </c>
      <c r="G239" s="123">
        <f>'F4.2'!AN239</f>
        <v>0</v>
      </c>
      <c r="H239" s="124">
        <f t="shared" si="24"/>
        <v>0</v>
      </c>
      <c r="I239" s="123">
        <f>'F4.2'!U239</f>
        <v>0</v>
      </c>
      <c r="J239" s="123">
        <f>'F4.2'!AO239</f>
        <v>0</v>
      </c>
      <c r="K239" s="124"/>
      <c r="L239" s="124"/>
      <c r="M239" s="124">
        <f t="shared" si="25"/>
        <v>0</v>
      </c>
      <c r="N239" s="124">
        <f t="shared" si="26"/>
        <v>0</v>
      </c>
      <c r="O239" s="163"/>
      <c r="P239" s="164"/>
    </row>
    <row r="240" spans="1:16" ht="45" hidden="1" outlineLevel="1" x14ac:dyDescent="0.25">
      <c r="A240" s="9">
        <f>'F4.2'!A240</f>
        <v>20.100000000000001</v>
      </c>
      <c r="B240" s="194" t="str">
        <f>'F4.2'!B240</f>
        <v xml:space="preserve">STUDY. DESIGN &amp; REFURBISHMENT WORKS OF HIGH CONCENTRATION SLURRY DISPOSAL SYSTEM (HCSD SYSTEM) UNITS #3&amp;4 AT AHP-1, TPS KHAPERKHEDA. </v>
      </c>
      <c r="C240" s="31">
        <f>'F4.2'!D240</f>
        <v>0</v>
      </c>
      <c r="D240" s="65" t="str">
        <f>IF('F4.2'!F240=0,"-",'F4.2'!F240)</f>
        <v>-</v>
      </c>
      <c r="E240" s="93">
        <f>'F4.2'!H240</f>
        <v>0</v>
      </c>
      <c r="F240" s="123">
        <f>'F4.2'!T240</f>
        <v>0</v>
      </c>
      <c r="G240" s="123">
        <f>'F4.2'!AN240</f>
        <v>0</v>
      </c>
      <c r="H240" s="124">
        <f t="shared" si="24"/>
        <v>0</v>
      </c>
      <c r="I240" s="123">
        <f>'F4.2'!U240</f>
        <v>0</v>
      </c>
      <c r="J240" s="123">
        <f>'F4.2'!AO240</f>
        <v>0</v>
      </c>
      <c r="K240" s="124"/>
      <c r="L240" s="124"/>
      <c r="M240" s="124">
        <f t="shared" si="25"/>
        <v>0</v>
      </c>
      <c r="N240" s="124">
        <f t="shared" si="26"/>
        <v>0</v>
      </c>
      <c r="O240" s="163"/>
      <c r="P240" s="164"/>
    </row>
    <row r="241" spans="1:16" ht="45" hidden="1" outlineLevel="1" x14ac:dyDescent="0.25">
      <c r="A241" s="9">
        <f>'F4.2'!A241</f>
        <v>20.2</v>
      </c>
      <c r="B241" s="194" t="str">
        <f>'F4.2'!B241</f>
        <v>STUDY, DESIGN &amp; REFURBISHMENT WORKS OF ARTs AND ASSOCIATED MOUNTINGS &amp; ACCESSORIES OF HCSD SYSTEM FOR AHP-I, TPS KHAPERKHEDA.”</v>
      </c>
      <c r="C241" s="31">
        <f>'F4.2'!D241</f>
        <v>0</v>
      </c>
      <c r="D241" s="65" t="str">
        <f>IF('F4.2'!F241=0,"-",'F4.2'!F241)</f>
        <v>-</v>
      </c>
      <c r="E241" s="93">
        <f>'F4.2'!H241</f>
        <v>0</v>
      </c>
      <c r="F241" s="123">
        <f>'F4.2'!T241</f>
        <v>0</v>
      </c>
      <c r="G241" s="123">
        <f>'F4.2'!AN241</f>
        <v>0</v>
      </c>
      <c r="H241" s="124">
        <f t="shared" si="24"/>
        <v>0</v>
      </c>
      <c r="I241" s="123">
        <f>'F4.2'!U241</f>
        <v>0</v>
      </c>
      <c r="J241" s="123">
        <f>'F4.2'!AO241</f>
        <v>0</v>
      </c>
      <c r="K241" s="124"/>
      <c r="L241" s="124"/>
      <c r="M241" s="124">
        <f t="shared" si="25"/>
        <v>0</v>
      </c>
      <c r="N241" s="124">
        <f t="shared" si="26"/>
        <v>0</v>
      </c>
      <c r="O241" s="163"/>
      <c r="P241" s="164"/>
    </row>
    <row r="242" spans="1:16" ht="45" hidden="1" outlineLevel="1" x14ac:dyDescent="0.25">
      <c r="A242" s="9">
        <f>'F4.2'!A242</f>
        <v>20.3</v>
      </c>
      <c r="B242" s="194" t="str">
        <f>'F4.2'!B242</f>
        <v xml:space="preserve">‘SUPPLY &amp; REFURBISHMENT WORKS OF HCSD ASH SLURRY MIXER SYSTEM AT UNIT #3 &amp;4 OF AHP-I, TPS KHAPERKHEDA’. </v>
      </c>
      <c r="C242" s="31">
        <f>'F4.2'!D242</f>
        <v>0</v>
      </c>
      <c r="D242" s="65" t="str">
        <f>IF('F4.2'!F242=0,"-",'F4.2'!F242)</f>
        <v>-</v>
      </c>
      <c r="E242" s="93">
        <f>'F4.2'!H242</f>
        <v>0</v>
      </c>
      <c r="F242" s="123">
        <f>'F4.2'!T242</f>
        <v>0</v>
      </c>
      <c r="G242" s="123">
        <f>'F4.2'!AN242</f>
        <v>0</v>
      </c>
      <c r="H242" s="124">
        <f t="shared" si="24"/>
        <v>0</v>
      </c>
      <c r="I242" s="123">
        <f>'F4.2'!U242</f>
        <v>0</v>
      </c>
      <c r="J242" s="123">
        <f>'F4.2'!AO242</f>
        <v>0</v>
      </c>
      <c r="K242" s="124"/>
      <c r="L242" s="124"/>
      <c r="M242" s="124">
        <f t="shared" si="25"/>
        <v>0</v>
      </c>
      <c r="N242" s="124">
        <f t="shared" si="26"/>
        <v>0</v>
      </c>
      <c r="O242" s="163"/>
      <c r="P242" s="164"/>
    </row>
    <row r="243" spans="1:16" ht="60" hidden="1" outlineLevel="1" x14ac:dyDescent="0.25">
      <c r="A243" s="9">
        <f>'F4.2'!A243</f>
        <v>20.399999999999999</v>
      </c>
      <c r="B243" s="194" t="str">
        <f>'F4.2'!B243</f>
        <v xml:space="preserve">‘STUDY, SUPPLY, RESTORATIONS &amp; REPLACEMENT OF ALL INTERNAL SPARES OF D6 FIELD &amp; RENOVATION OF D1 FIELD OF U3 DURING AOH FOR AHP-I, TPS KHAPERKHEDA’ </v>
      </c>
      <c r="C243" s="31">
        <f>'F4.2'!D243</f>
        <v>0</v>
      </c>
      <c r="D243" s="65" t="str">
        <f>IF('F4.2'!F243=0,"-",'F4.2'!F243)</f>
        <v>-</v>
      </c>
      <c r="E243" s="93">
        <f>'F4.2'!H243</f>
        <v>0</v>
      </c>
      <c r="F243" s="123">
        <f>'F4.2'!T243</f>
        <v>0</v>
      </c>
      <c r="G243" s="123">
        <f>'F4.2'!AN243</f>
        <v>0</v>
      </c>
      <c r="H243" s="124">
        <f t="shared" si="24"/>
        <v>0</v>
      </c>
      <c r="I243" s="123">
        <f>'F4.2'!U243</f>
        <v>0</v>
      </c>
      <c r="J243" s="123">
        <f>'F4.2'!AO243</f>
        <v>0</v>
      </c>
      <c r="K243" s="124"/>
      <c r="L243" s="124"/>
      <c r="M243" s="124">
        <f t="shared" si="25"/>
        <v>0</v>
      </c>
      <c r="N243" s="124">
        <f t="shared" si="26"/>
        <v>0</v>
      </c>
      <c r="O243" s="163"/>
      <c r="P243" s="164"/>
    </row>
    <row r="244" spans="1:16" ht="45" hidden="1" outlineLevel="1" x14ac:dyDescent="0.25">
      <c r="A244" s="9">
        <f>'F4.2'!A244</f>
        <v>20.5</v>
      </c>
      <c r="B244" s="194" t="str">
        <f>'F4.2'!B244</f>
        <v>PROCUREMENT OF VARIOUS PUMPS IN RECYCLE WATER SYSTEM IN ASH HANDLING PLANT 4X210 MW AT KHAPARKHEDA TPS</v>
      </c>
      <c r="C244" s="31">
        <f>'F4.2'!D244</f>
        <v>0</v>
      </c>
      <c r="D244" s="65" t="str">
        <f>IF('F4.2'!F244=0,"-",'F4.2'!F244)</f>
        <v>-</v>
      </c>
      <c r="E244" s="93">
        <f>'F4.2'!H244</f>
        <v>0</v>
      </c>
      <c r="F244" s="123">
        <f>'F4.2'!T244</f>
        <v>0</v>
      </c>
      <c r="G244" s="123">
        <f>'F4.2'!AN244</f>
        <v>0</v>
      </c>
      <c r="H244" s="124">
        <f t="shared" si="24"/>
        <v>0</v>
      </c>
      <c r="I244" s="123">
        <f>'F4.2'!U244</f>
        <v>0</v>
      </c>
      <c r="J244" s="123">
        <f>'F4.2'!AO244</f>
        <v>0</v>
      </c>
      <c r="K244" s="124"/>
      <c r="L244" s="124"/>
      <c r="M244" s="124">
        <f t="shared" si="25"/>
        <v>0</v>
      </c>
      <c r="N244" s="124">
        <f t="shared" si="26"/>
        <v>0</v>
      </c>
      <c r="O244" s="163"/>
      <c r="P244" s="164"/>
    </row>
    <row r="245" spans="1:16" ht="63" hidden="1" outlineLevel="1" x14ac:dyDescent="0.25">
      <c r="A245" s="27">
        <f>'F4.2'!A245</f>
        <v>21</v>
      </c>
      <c r="B245" s="28" t="str">
        <f>'F4.2'!B245</f>
        <v>Reliability improvement and complete replacement of ABC series with drive unit of ash slurry pipeline of 7 KM of 4*210MW Khaperkheda TPS</v>
      </c>
      <c r="C245" s="31">
        <f>'F4.2'!D245</f>
        <v>0</v>
      </c>
      <c r="D245" s="65" t="str">
        <f>IF('F4.2'!F245=0,"-",'F4.2'!F245)</f>
        <v>-</v>
      </c>
      <c r="E245" s="93">
        <f>'F4.2'!H245</f>
        <v>0</v>
      </c>
      <c r="F245" s="123">
        <f>'F4.2'!T245</f>
        <v>0</v>
      </c>
      <c r="G245" s="123">
        <f>'F4.2'!AN245</f>
        <v>0</v>
      </c>
      <c r="H245" s="124">
        <f t="shared" si="24"/>
        <v>0</v>
      </c>
      <c r="I245" s="123">
        <f>'F4.2'!U245</f>
        <v>0</v>
      </c>
      <c r="J245" s="123">
        <f>'F4.2'!AO245</f>
        <v>0</v>
      </c>
      <c r="K245" s="124"/>
      <c r="L245" s="124"/>
      <c r="M245" s="124">
        <f t="shared" si="25"/>
        <v>0</v>
      </c>
      <c r="N245" s="124">
        <f t="shared" si="26"/>
        <v>0</v>
      </c>
      <c r="O245" s="163"/>
      <c r="P245" s="164"/>
    </row>
    <row r="246" spans="1:16" ht="30" hidden="1" outlineLevel="1" x14ac:dyDescent="0.25">
      <c r="A246" s="9">
        <f>'F4.2'!A246</f>
        <v>21.1</v>
      </c>
      <c r="B246" s="194" t="str">
        <f>'F4.2'!B246</f>
        <v xml:space="preserve">Procurement and restoration of complete pipeline replacement of ABC series </v>
      </c>
      <c r="C246" s="31">
        <f>'F4.2'!D246</f>
        <v>0</v>
      </c>
      <c r="D246" s="65" t="str">
        <f>IF('F4.2'!F246=0,"-",'F4.2'!F246)</f>
        <v>-</v>
      </c>
      <c r="E246" s="93">
        <f>'F4.2'!H246</f>
        <v>0</v>
      </c>
      <c r="F246" s="123">
        <f>'F4.2'!T246</f>
        <v>0</v>
      </c>
      <c r="G246" s="123">
        <f>'F4.2'!AN246</f>
        <v>0</v>
      </c>
      <c r="H246" s="124">
        <f t="shared" si="24"/>
        <v>0</v>
      </c>
      <c r="I246" s="123">
        <f>'F4.2'!U246</f>
        <v>0</v>
      </c>
      <c r="J246" s="123">
        <f>'F4.2'!AO246</f>
        <v>0</v>
      </c>
      <c r="K246" s="124"/>
      <c r="L246" s="124"/>
      <c r="M246" s="124">
        <f t="shared" si="25"/>
        <v>0</v>
      </c>
      <c r="N246" s="124">
        <f t="shared" si="26"/>
        <v>0</v>
      </c>
      <c r="O246" s="163"/>
      <c r="P246" s="164"/>
    </row>
    <row r="247" spans="1:16" ht="30" hidden="1" outlineLevel="1" x14ac:dyDescent="0.25">
      <c r="A247" s="9">
        <f>'F4.2'!A247</f>
        <v>21.2</v>
      </c>
      <c r="B247" s="194" t="str">
        <f>'F4.2'!B247</f>
        <v>Procurement and restoration of complete drive unit replacement of ABC series</v>
      </c>
      <c r="C247" s="31">
        <f>'F4.2'!D247</f>
        <v>0</v>
      </c>
      <c r="D247" s="65" t="str">
        <f>IF('F4.2'!F247=0,"-",'F4.2'!F247)</f>
        <v>-</v>
      </c>
      <c r="E247" s="93">
        <f>'F4.2'!H247</f>
        <v>0</v>
      </c>
      <c r="F247" s="123">
        <f>'F4.2'!T247</f>
        <v>0</v>
      </c>
      <c r="G247" s="123">
        <f>'F4.2'!AN247</f>
        <v>0</v>
      </c>
      <c r="H247" s="124">
        <f t="shared" si="24"/>
        <v>0</v>
      </c>
      <c r="I247" s="123">
        <f>'F4.2'!U247</f>
        <v>0</v>
      </c>
      <c r="J247" s="123">
        <f>'F4.2'!AO247</f>
        <v>0</v>
      </c>
      <c r="K247" s="124"/>
      <c r="L247" s="124"/>
      <c r="M247" s="124">
        <f t="shared" si="25"/>
        <v>0</v>
      </c>
      <c r="N247" s="124">
        <f t="shared" si="26"/>
        <v>0</v>
      </c>
      <c r="O247" s="163"/>
      <c r="P247" s="164"/>
    </row>
    <row r="248" spans="1:16" ht="94.5" hidden="1" outlineLevel="1" x14ac:dyDescent="0.25">
      <c r="A248" s="27">
        <f>'F4.2'!A248</f>
        <v>22</v>
      </c>
      <c r="B248" s="215" t="str">
        <f>'F4.2'!B248</f>
        <v>Procurement and restoration of complete Bottom ash hopper replacement including entire structure, Clinker grinder alongwith motor, Feed Gate, Power Cylinder and Pipelines discharge  of U3&amp;4 of 4*210MW Khaparkheda TPS.</v>
      </c>
      <c r="C248" s="31">
        <f>'F4.2'!D248</f>
        <v>0</v>
      </c>
      <c r="D248" s="65" t="str">
        <f>IF('F4.2'!F248=0,"-",'F4.2'!F248)</f>
        <v>-</v>
      </c>
      <c r="E248" s="93">
        <f>'F4.2'!H248</f>
        <v>0</v>
      </c>
      <c r="F248" s="123">
        <f>'F4.2'!T248</f>
        <v>0</v>
      </c>
      <c r="G248" s="123">
        <f>'F4.2'!AN248</f>
        <v>0</v>
      </c>
      <c r="H248" s="124">
        <f t="shared" si="24"/>
        <v>0</v>
      </c>
      <c r="I248" s="123">
        <f>'F4.2'!U248</f>
        <v>0</v>
      </c>
      <c r="J248" s="123">
        <f>'F4.2'!AO248</f>
        <v>0</v>
      </c>
      <c r="K248" s="124"/>
      <c r="L248" s="124"/>
      <c r="M248" s="124">
        <f t="shared" si="25"/>
        <v>0</v>
      </c>
      <c r="N248" s="124">
        <f t="shared" si="26"/>
        <v>0</v>
      </c>
      <c r="O248" s="163"/>
      <c r="P248" s="164"/>
    </row>
    <row r="249" spans="1:16" ht="45" hidden="1" outlineLevel="1" x14ac:dyDescent="0.25">
      <c r="A249" s="9">
        <f>'F4.2'!A249</f>
        <v>22.1</v>
      </c>
      <c r="B249" s="194" t="str">
        <f>'F4.2'!B249</f>
        <v>Procurement and restoration of complete BAH replacement including entire structure and clinker griender</v>
      </c>
      <c r="C249" s="31">
        <f>'F4.2'!D249</f>
        <v>0</v>
      </c>
      <c r="D249" s="65" t="str">
        <f>IF('F4.2'!F249=0,"-",'F4.2'!F249)</f>
        <v>-</v>
      </c>
      <c r="E249" s="93">
        <f>'F4.2'!H249</f>
        <v>0</v>
      </c>
      <c r="F249" s="123">
        <f>'F4.2'!T249</f>
        <v>0</v>
      </c>
      <c r="G249" s="123">
        <f>'F4.2'!AN249</f>
        <v>0</v>
      </c>
      <c r="H249" s="124">
        <f t="shared" si="24"/>
        <v>0</v>
      </c>
      <c r="I249" s="123">
        <f>'F4.2'!U249</f>
        <v>0</v>
      </c>
      <c r="J249" s="123">
        <f>'F4.2'!AO249</f>
        <v>0</v>
      </c>
      <c r="K249" s="124"/>
      <c r="L249" s="124"/>
      <c r="M249" s="124">
        <f t="shared" si="25"/>
        <v>0</v>
      </c>
      <c r="N249" s="124">
        <f t="shared" si="26"/>
        <v>0</v>
      </c>
      <c r="O249" s="163"/>
      <c r="P249" s="164"/>
    </row>
    <row r="250" spans="1:16" ht="30" hidden="1" outlineLevel="1" x14ac:dyDescent="0.25">
      <c r="A250" s="9">
        <f>'F4.2'!A250</f>
        <v>22.2</v>
      </c>
      <c r="B250" s="194" t="str">
        <f>'F4.2'!B250</f>
        <v>Procurement and restoration of complete drive unit of clinker grinder for Unit 1 to 4</v>
      </c>
      <c r="C250" s="31">
        <f>'F4.2'!D250</f>
        <v>0</v>
      </c>
      <c r="D250" s="65" t="str">
        <f>IF('F4.2'!F250=0,"-",'F4.2'!F250)</f>
        <v>-</v>
      </c>
      <c r="E250" s="93">
        <f>'F4.2'!H250</f>
        <v>0</v>
      </c>
      <c r="F250" s="123">
        <f>'F4.2'!T250</f>
        <v>0</v>
      </c>
      <c r="G250" s="123">
        <f>'F4.2'!AN250</f>
        <v>0</v>
      </c>
      <c r="H250" s="124">
        <f t="shared" si="24"/>
        <v>0</v>
      </c>
      <c r="I250" s="123">
        <f>'F4.2'!U250</f>
        <v>0</v>
      </c>
      <c r="J250" s="123">
        <f>'F4.2'!AO250</f>
        <v>0</v>
      </c>
      <c r="K250" s="124"/>
      <c r="L250" s="124"/>
      <c r="M250" s="124">
        <f t="shared" si="25"/>
        <v>0</v>
      </c>
      <c r="N250" s="124">
        <f t="shared" si="26"/>
        <v>0</v>
      </c>
      <c r="O250" s="163"/>
      <c r="P250" s="164"/>
    </row>
    <row r="251" spans="1:16" ht="30" hidden="1" outlineLevel="1" x14ac:dyDescent="0.25">
      <c r="A251" s="9">
        <f>'F4.2'!A251</f>
        <v>22.3</v>
      </c>
      <c r="B251" s="194" t="str">
        <f>'F4.2'!B251</f>
        <v>Procurement and restoration of discharge pipeline of  vertical sump pump</v>
      </c>
      <c r="C251" s="31">
        <f>'F4.2'!D251</f>
        <v>0</v>
      </c>
      <c r="D251" s="65" t="str">
        <f>IF('F4.2'!F251=0,"-",'F4.2'!F251)</f>
        <v>-</v>
      </c>
      <c r="E251" s="93">
        <f>'F4.2'!H251</f>
        <v>0</v>
      </c>
      <c r="F251" s="123">
        <f>'F4.2'!T251</f>
        <v>0</v>
      </c>
      <c r="G251" s="123">
        <f>'F4.2'!AN251</f>
        <v>0</v>
      </c>
      <c r="H251" s="124">
        <f t="shared" si="24"/>
        <v>0</v>
      </c>
      <c r="I251" s="123">
        <f>'F4.2'!U251</f>
        <v>0</v>
      </c>
      <c r="J251" s="123">
        <f>'F4.2'!AO251</f>
        <v>0</v>
      </c>
      <c r="K251" s="124"/>
      <c r="L251" s="124"/>
      <c r="M251" s="124">
        <f t="shared" si="25"/>
        <v>0</v>
      </c>
      <c r="N251" s="124">
        <f t="shared" si="26"/>
        <v>0</v>
      </c>
      <c r="O251" s="163"/>
      <c r="P251" s="164"/>
    </row>
    <row r="252" spans="1:16" ht="47.25" hidden="1" outlineLevel="1" x14ac:dyDescent="0.25">
      <c r="A252" s="27">
        <f>'F4.2'!A252</f>
        <v>23</v>
      </c>
      <c r="B252" s="215" t="str">
        <f>'F4.2'!B252</f>
        <v>Procurement and restoration of Pipeline garlanding at Waregaon ash Bund of 4*210 MW Khapakheda TPS</v>
      </c>
      <c r="C252" s="31">
        <f>'F4.2'!D252</f>
        <v>0</v>
      </c>
      <c r="D252" s="65" t="str">
        <f>IF('F4.2'!F252=0,"-",'F4.2'!F252)</f>
        <v>-</v>
      </c>
      <c r="E252" s="93">
        <f>'F4.2'!H252</f>
        <v>0</v>
      </c>
      <c r="F252" s="123">
        <f>'F4.2'!T252</f>
        <v>0</v>
      </c>
      <c r="G252" s="123">
        <f>'F4.2'!AN252</f>
        <v>0</v>
      </c>
      <c r="H252" s="124">
        <f t="shared" si="24"/>
        <v>0</v>
      </c>
      <c r="I252" s="123">
        <f>'F4.2'!U252</f>
        <v>0</v>
      </c>
      <c r="J252" s="123">
        <f>'F4.2'!AO252</f>
        <v>0</v>
      </c>
      <c r="K252" s="124"/>
      <c r="L252" s="124"/>
      <c r="M252" s="124">
        <f t="shared" si="25"/>
        <v>0</v>
      </c>
      <c r="N252" s="124">
        <f t="shared" si="26"/>
        <v>0</v>
      </c>
      <c r="O252" s="163"/>
      <c r="P252" s="164"/>
    </row>
    <row r="253" spans="1:16" ht="30" hidden="1" outlineLevel="1" x14ac:dyDescent="0.25">
      <c r="A253" s="9">
        <f>'F4.2'!A253</f>
        <v>23.1</v>
      </c>
      <c r="B253" s="194" t="str">
        <f>'F4.2'!B253</f>
        <v>Pipeline garlanding at Waregaon ash Bund of 4*210 MW Khapakheda TPS</v>
      </c>
      <c r="C253" s="31">
        <f>'F4.2'!D253</f>
        <v>0</v>
      </c>
      <c r="D253" s="65" t="str">
        <f>IF('F4.2'!F253=0,"-",'F4.2'!F253)</f>
        <v>-</v>
      </c>
      <c r="E253" s="93">
        <f>'F4.2'!H253</f>
        <v>0</v>
      </c>
      <c r="F253" s="123">
        <f>'F4.2'!T253</f>
        <v>0</v>
      </c>
      <c r="G253" s="123">
        <f>'F4.2'!AN253</f>
        <v>0</v>
      </c>
      <c r="H253" s="124">
        <f t="shared" si="24"/>
        <v>0</v>
      </c>
      <c r="I253" s="123">
        <f>'F4.2'!U253</f>
        <v>0</v>
      </c>
      <c r="J253" s="123">
        <f>'F4.2'!AO253</f>
        <v>0</v>
      </c>
      <c r="K253" s="124"/>
      <c r="L253" s="124"/>
      <c r="M253" s="124">
        <f t="shared" si="25"/>
        <v>0</v>
      </c>
      <c r="N253" s="124">
        <f t="shared" si="26"/>
        <v>0</v>
      </c>
      <c r="O253" s="163"/>
      <c r="P253" s="164"/>
    </row>
    <row r="254" spans="1:16" ht="63" hidden="1" outlineLevel="1" x14ac:dyDescent="0.25">
      <c r="A254" s="27">
        <f>'F4.2'!A254</f>
        <v>24</v>
      </c>
      <c r="B254" s="215" t="str">
        <f>'F4.2'!B254</f>
        <v>Upgradation, modification and erection of complete wet fly ash evacuation into dry fly ash evacuation systen for ESP 1 and 2 of  4*210 MW Khapakheda TPS.</v>
      </c>
      <c r="C254" s="31">
        <f>'F4.2'!D254</f>
        <v>0</v>
      </c>
      <c r="D254" s="65" t="str">
        <f>IF('F4.2'!F254=0,"-",'F4.2'!F254)</f>
        <v>-</v>
      </c>
      <c r="E254" s="93">
        <f>'F4.2'!H254</f>
        <v>0</v>
      </c>
      <c r="F254" s="123">
        <f>'F4.2'!T254</f>
        <v>0</v>
      </c>
      <c r="G254" s="123">
        <f>'F4.2'!AN254</f>
        <v>0</v>
      </c>
      <c r="H254" s="124">
        <f t="shared" si="24"/>
        <v>0</v>
      </c>
      <c r="I254" s="123">
        <f>'F4.2'!U254</f>
        <v>0</v>
      </c>
      <c r="J254" s="123">
        <f>'F4.2'!AO254</f>
        <v>0</v>
      </c>
      <c r="K254" s="124"/>
      <c r="L254" s="124"/>
      <c r="M254" s="124">
        <f t="shared" si="25"/>
        <v>0</v>
      </c>
      <c r="N254" s="124">
        <f t="shared" si="26"/>
        <v>0</v>
      </c>
      <c r="O254" s="163"/>
      <c r="P254" s="164"/>
    </row>
    <row r="255" spans="1:16" ht="60" hidden="1" outlineLevel="1" x14ac:dyDescent="0.25">
      <c r="A255" s="9">
        <f>'F4.2'!A255</f>
        <v>24.1</v>
      </c>
      <c r="B255" s="194" t="str">
        <f>'F4.2'!B255</f>
        <v>Upgradation, modification and erection of complete wet fly ash evacuation into dry fly ash evacuation systen for ESP 1 and 2, 4*210 MW Khapakheda TPS</v>
      </c>
      <c r="C255" s="31">
        <f>'F4.2'!D255</f>
        <v>0</v>
      </c>
      <c r="D255" s="65" t="str">
        <f>IF('F4.2'!F255=0,"-",'F4.2'!F255)</f>
        <v>-</v>
      </c>
      <c r="E255" s="93">
        <f>'F4.2'!H255</f>
        <v>0</v>
      </c>
      <c r="F255" s="123">
        <f>'F4.2'!T255</f>
        <v>0</v>
      </c>
      <c r="G255" s="123">
        <f>'F4.2'!AN255</f>
        <v>0</v>
      </c>
      <c r="H255" s="124">
        <f t="shared" si="24"/>
        <v>0</v>
      </c>
      <c r="I255" s="123">
        <f>'F4.2'!U255</f>
        <v>0</v>
      </c>
      <c r="J255" s="123">
        <f>'F4.2'!AO255</f>
        <v>0</v>
      </c>
      <c r="K255" s="124"/>
      <c r="L255" s="124"/>
      <c r="M255" s="124">
        <f t="shared" si="25"/>
        <v>0</v>
      </c>
      <c r="N255" s="124">
        <f t="shared" si="26"/>
        <v>0</v>
      </c>
      <c r="O255" s="163"/>
      <c r="P255" s="164"/>
    </row>
    <row r="256" spans="1:16" ht="63" hidden="1" outlineLevel="1" x14ac:dyDescent="0.25">
      <c r="A256" s="27">
        <f>'F4.2'!A256</f>
        <v>25</v>
      </c>
      <c r="B256" s="215" t="str">
        <f>'F4.2'!B256</f>
        <v>Reliability improvement and complete replacement of JKL series with drive unit of ash slurry pipeline of 7 KM of 4*210MW Khaperkheda TPS</v>
      </c>
      <c r="C256" s="31">
        <f>'F4.2'!D256</f>
        <v>0</v>
      </c>
      <c r="D256" s="65" t="str">
        <f>IF('F4.2'!F256=0,"-",'F4.2'!F256)</f>
        <v>-</v>
      </c>
      <c r="E256" s="93">
        <f>'F4.2'!H256</f>
        <v>0</v>
      </c>
      <c r="F256" s="123">
        <f>'F4.2'!T256</f>
        <v>0</v>
      </c>
      <c r="G256" s="123">
        <f>'F4.2'!AN256</f>
        <v>0</v>
      </c>
      <c r="H256" s="124">
        <f t="shared" si="24"/>
        <v>0</v>
      </c>
      <c r="I256" s="123">
        <f>'F4.2'!U256</f>
        <v>0</v>
      </c>
      <c r="J256" s="123">
        <f>'F4.2'!AO256</f>
        <v>0</v>
      </c>
      <c r="K256" s="124"/>
      <c r="L256" s="124"/>
      <c r="M256" s="124">
        <f t="shared" si="25"/>
        <v>0</v>
      </c>
      <c r="N256" s="124">
        <f t="shared" si="26"/>
        <v>0</v>
      </c>
      <c r="O256" s="163"/>
      <c r="P256" s="164"/>
    </row>
    <row r="257" spans="1:16" ht="30" hidden="1" outlineLevel="1" x14ac:dyDescent="0.25">
      <c r="A257" s="9">
        <f>'F4.2'!A257</f>
        <v>25.1</v>
      </c>
      <c r="B257" s="194" t="str">
        <f>'F4.2'!B257</f>
        <v xml:space="preserve">Procurement and restoration of complete pipeline replacement of JKL series </v>
      </c>
      <c r="C257" s="31">
        <f>'F4.2'!D257</f>
        <v>0</v>
      </c>
      <c r="D257" s="65" t="str">
        <f>IF('F4.2'!F257=0,"-",'F4.2'!F257)</f>
        <v>-</v>
      </c>
      <c r="E257" s="93">
        <f>'F4.2'!H257</f>
        <v>0</v>
      </c>
      <c r="F257" s="123">
        <f>'F4.2'!T257</f>
        <v>0</v>
      </c>
      <c r="G257" s="123">
        <f>'F4.2'!AN257</f>
        <v>0</v>
      </c>
      <c r="H257" s="124">
        <f t="shared" si="24"/>
        <v>0</v>
      </c>
      <c r="I257" s="123">
        <f>'F4.2'!U257</f>
        <v>0</v>
      </c>
      <c r="J257" s="123">
        <f>'F4.2'!AO257</f>
        <v>0</v>
      </c>
      <c r="K257" s="124"/>
      <c r="L257" s="124"/>
      <c r="M257" s="124">
        <f t="shared" si="25"/>
        <v>0</v>
      </c>
      <c r="N257" s="124">
        <f t="shared" si="26"/>
        <v>0</v>
      </c>
      <c r="O257" s="163"/>
      <c r="P257" s="164"/>
    </row>
    <row r="258" spans="1:16" ht="30" hidden="1" outlineLevel="1" x14ac:dyDescent="0.25">
      <c r="A258" s="9">
        <f>'F4.2'!A258</f>
        <v>25.2</v>
      </c>
      <c r="B258" s="194" t="str">
        <f>'F4.2'!B258</f>
        <v>Procurement and restoration of complete drive unit replacement of JKL series</v>
      </c>
      <c r="C258" s="31">
        <f>'F4.2'!D258</f>
        <v>0</v>
      </c>
      <c r="D258" s="65" t="str">
        <f>IF('F4.2'!F258=0,"-",'F4.2'!F258)</f>
        <v>-</v>
      </c>
      <c r="E258" s="93">
        <f>'F4.2'!H258</f>
        <v>0</v>
      </c>
      <c r="F258" s="123">
        <f>'F4.2'!T258</f>
        <v>0</v>
      </c>
      <c r="G258" s="123">
        <f>'F4.2'!AN258</f>
        <v>0</v>
      </c>
      <c r="H258" s="124">
        <f t="shared" si="24"/>
        <v>0</v>
      </c>
      <c r="I258" s="123">
        <f>'F4.2'!U258</f>
        <v>0</v>
      </c>
      <c r="J258" s="123">
        <f>'F4.2'!AO258</f>
        <v>0</v>
      </c>
      <c r="K258" s="124"/>
      <c r="L258" s="124"/>
      <c r="M258" s="124">
        <f t="shared" si="25"/>
        <v>0</v>
      </c>
      <c r="N258" s="124">
        <f t="shared" si="26"/>
        <v>0</v>
      </c>
      <c r="O258" s="163"/>
      <c r="P258" s="164"/>
    </row>
    <row r="259" spans="1:16" ht="31.5" hidden="1" outlineLevel="1" x14ac:dyDescent="0.25">
      <c r="A259" s="27">
        <f>'F4.2'!A259</f>
        <v>26</v>
      </c>
      <c r="B259" s="215" t="str">
        <f>'F4.2'!B259</f>
        <v>Study, Supply and Refurbishment of HCSD System</v>
      </c>
      <c r="C259" s="31">
        <f>'F4.2'!D259</f>
        <v>0</v>
      </c>
      <c r="D259" s="65" t="str">
        <f>IF('F4.2'!F259=0,"-",'F4.2'!F259)</f>
        <v>-</v>
      </c>
      <c r="E259" s="93">
        <f>'F4.2'!H259</f>
        <v>0</v>
      </c>
      <c r="F259" s="123">
        <f>'F4.2'!T259</f>
        <v>0</v>
      </c>
      <c r="G259" s="123">
        <f>'F4.2'!AN259</f>
        <v>0</v>
      </c>
      <c r="H259" s="124">
        <f t="shared" si="24"/>
        <v>0</v>
      </c>
      <c r="I259" s="123">
        <f>'F4.2'!U259</f>
        <v>0</v>
      </c>
      <c r="J259" s="123">
        <f>'F4.2'!AO259</f>
        <v>0</v>
      </c>
      <c r="K259" s="124"/>
      <c r="L259" s="124"/>
      <c r="M259" s="124">
        <f t="shared" si="25"/>
        <v>0</v>
      </c>
      <c r="N259" s="124">
        <f t="shared" si="26"/>
        <v>0</v>
      </c>
      <c r="O259" s="163"/>
      <c r="P259" s="164"/>
    </row>
    <row r="260" spans="1:16" ht="30" hidden="1" outlineLevel="1" x14ac:dyDescent="0.25">
      <c r="A260" s="9">
        <f>'F4.2'!A260</f>
        <v>26.1</v>
      </c>
      <c r="B260" s="194" t="str">
        <f>'F4.2'!B260</f>
        <v>Procurement of complete Suction and discharge valve of Geho pump</v>
      </c>
      <c r="C260" s="31">
        <f>'F4.2'!D260</f>
        <v>0</v>
      </c>
      <c r="D260" s="65" t="str">
        <f>IF('F4.2'!F260=0,"-",'F4.2'!F260)</f>
        <v>-</v>
      </c>
      <c r="E260" s="93">
        <f>'F4.2'!H260</f>
        <v>0</v>
      </c>
      <c r="F260" s="123">
        <f>'F4.2'!T260</f>
        <v>0</v>
      </c>
      <c r="G260" s="123">
        <f>'F4.2'!AN260</f>
        <v>0</v>
      </c>
      <c r="H260" s="124">
        <f t="shared" si="24"/>
        <v>0</v>
      </c>
      <c r="I260" s="123">
        <f>'F4.2'!U260</f>
        <v>0</v>
      </c>
      <c r="J260" s="123">
        <f>'F4.2'!AO260</f>
        <v>0</v>
      </c>
      <c r="K260" s="124"/>
      <c r="L260" s="124"/>
      <c r="M260" s="124">
        <f t="shared" si="25"/>
        <v>0</v>
      </c>
      <c r="N260" s="124">
        <f t="shared" si="26"/>
        <v>0</v>
      </c>
      <c r="O260" s="163"/>
      <c r="P260" s="164"/>
    </row>
    <row r="261" spans="1:16" ht="15.75" hidden="1" outlineLevel="1" x14ac:dyDescent="0.25">
      <c r="A261" s="9">
        <f>'F4.2'!A261</f>
        <v>26.2</v>
      </c>
      <c r="B261" s="194" t="str">
        <f>'F4.2'!B261</f>
        <v>Procurement  of Subassemblies of Geho pump.</v>
      </c>
      <c r="C261" s="31">
        <f>'F4.2'!D261</f>
        <v>0</v>
      </c>
      <c r="D261" s="65" t="str">
        <f>IF('F4.2'!F261=0,"-",'F4.2'!F261)</f>
        <v>-</v>
      </c>
      <c r="E261" s="93">
        <f>'F4.2'!H261</f>
        <v>0</v>
      </c>
      <c r="F261" s="123">
        <f>'F4.2'!T261</f>
        <v>0</v>
      </c>
      <c r="G261" s="123">
        <f>'F4.2'!AN261</f>
        <v>0</v>
      </c>
      <c r="H261" s="124">
        <f t="shared" si="24"/>
        <v>0</v>
      </c>
      <c r="I261" s="123">
        <f>'F4.2'!U261</f>
        <v>0</v>
      </c>
      <c r="J261" s="123">
        <f>'F4.2'!AO261</f>
        <v>0</v>
      </c>
      <c r="K261" s="124"/>
      <c r="L261" s="124"/>
      <c r="M261" s="124">
        <f t="shared" si="25"/>
        <v>0</v>
      </c>
      <c r="N261" s="124">
        <f t="shared" si="26"/>
        <v>0</v>
      </c>
      <c r="O261" s="163"/>
      <c r="P261" s="164"/>
    </row>
    <row r="262" spans="1:16" ht="30" hidden="1" outlineLevel="1" x14ac:dyDescent="0.25">
      <c r="A262" s="9">
        <f>'F4.2'!A262</f>
        <v>26.3</v>
      </c>
      <c r="B262" s="194" t="str">
        <f>'F4.2'!B262</f>
        <v>Upgradation and compressors of dry ash evacutaion system of U#3&amp;4.</v>
      </c>
      <c r="C262" s="31">
        <f>'F4.2'!D262</f>
        <v>0</v>
      </c>
      <c r="D262" s="65" t="str">
        <f>IF('F4.2'!F262=0,"-",'F4.2'!F262)</f>
        <v>-</v>
      </c>
      <c r="E262" s="93">
        <f>'F4.2'!H262</f>
        <v>0</v>
      </c>
      <c r="F262" s="123">
        <f>'F4.2'!T262</f>
        <v>0</v>
      </c>
      <c r="G262" s="123">
        <f>'F4.2'!AN262</f>
        <v>0</v>
      </c>
      <c r="H262" s="124">
        <f t="shared" si="24"/>
        <v>0</v>
      </c>
      <c r="I262" s="123">
        <f>'F4.2'!U262</f>
        <v>0</v>
      </c>
      <c r="J262" s="123">
        <f>'F4.2'!AO262</f>
        <v>0</v>
      </c>
      <c r="K262" s="124"/>
      <c r="L262" s="124"/>
      <c r="M262" s="124">
        <f t="shared" si="25"/>
        <v>0</v>
      </c>
      <c r="N262" s="124">
        <f t="shared" si="26"/>
        <v>0</v>
      </c>
      <c r="O262" s="163"/>
      <c r="P262" s="164"/>
    </row>
    <row r="263" spans="1:16" ht="30" hidden="1" outlineLevel="1" x14ac:dyDescent="0.25">
      <c r="A263" s="9">
        <f>'F4.2'!A263</f>
        <v>26.4</v>
      </c>
      <c r="B263" s="194" t="str">
        <f>'F4.2'!B263</f>
        <v>Procuremenet of complete drive unit and VFD of GEHO pump.</v>
      </c>
      <c r="C263" s="31">
        <f>'F4.2'!D263</f>
        <v>0</v>
      </c>
      <c r="D263" s="65" t="str">
        <f>IF('F4.2'!F263=0,"-",'F4.2'!F263)</f>
        <v>-</v>
      </c>
      <c r="E263" s="93">
        <f>'F4.2'!H263</f>
        <v>0</v>
      </c>
      <c r="F263" s="123">
        <f>'F4.2'!T263</f>
        <v>0</v>
      </c>
      <c r="G263" s="123">
        <f>'F4.2'!AN263</f>
        <v>0</v>
      </c>
      <c r="H263" s="124">
        <f t="shared" si="24"/>
        <v>0</v>
      </c>
      <c r="I263" s="123">
        <f>'F4.2'!U263</f>
        <v>0</v>
      </c>
      <c r="J263" s="123">
        <f>'F4.2'!AO263</f>
        <v>0</v>
      </c>
      <c r="K263" s="124"/>
      <c r="L263" s="124"/>
      <c r="M263" s="124">
        <f t="shared" si="25"/>
        <v>0</v>
      </c>
      <c r="N263" s="124">
        <f t="shared" si="26"/>
        <v>0</v>
      </c>
      <c r="O263" s="163"/>
      <c r="P263" s="164"/>
    </row>
    <row r="264" spans="1:16" ht="31.5" hidden="1" outlineLevel="1" x14ac:dyDescent="0.25">
      <c r="A264" s="27">
        <f>'F4.2'!A264</f>
        <v>27</v>
      </c>
      <c r="B264" s="215" t="str">
        <f>'F4.2'!B264</f>
        <v>RENOVATION OF ESP FIELD INTERNALS FOR UNIT 3 &amp; 4</v>
      </c>
      <c r="C264" s="31">
        <f>'F4.2'!D264</f>
        <v>0</v>
      </c>
      <c r="D264" s="65" t="str">
        <f>IF('F4.2'!F264=0,"-",'F4.2'!F264)</f>
        <v>-</v>
      </c>
      <c r="E264" s="93">
        <f>'F4.2'!H264</f>
        <v>0</v>
      </c>
      <c r="F264" s="123">
        <f>'F4.2'!T264</f>
        <v>0</v>
      </c>
      <c r="G264" s="123">
        <f>'F4.2'!AN264</f>
        <v>0</v>
      </c>
      <c r="H264" s="124">
        <f t="shared" si="24"/>
        <v>0</v>
      </c>
      <c r="I264" s="123">
        <f>'F4.2'!U264</f>
        <v>0</v>
      </c>
      <c r="J264" s="123">
        <f>'F4.2'!AO264</f>
        <v>0</v>
      </c>
      <c r="K264" s="124"/>
      <c r="L264" s="124"/>
      <c r="M264" s="124">
        <f t="shared" si="25"/>
        <v>0</v>
      </c>
      <c r="N264" s="124">
        <f t="shared" si="26"/>
        <v>0</v>
      </c>
      <c r="O264" s="163"/>
      <c r="P264" s="164"/>
    </row>
    <row r="265" spans="1:16" ht="30" hidden="1" outlineLevel="1" x14ac:dyDescent="0.25">
      <c r="A265" s="9">
        <f>'F4.2'!A265</f>
        <v>27.1</v>
      </c>
      <c r="B265" s="194" t="str">
        <f>'F4.2'!B265</f>
        <v>RENOVATION OF ESP FIELD INTERNALS FOR UNIT 3 &amp; 4</v>
      </c>
      <c r="C265" s="31">
        <f>'F4.2'!D265</f>
        <v>0</v>
      </c>
      <c r="D265" s="65" t="str">
        <f>IF('F4.2'!F265=0,"-",'F4.2'!F265)</f>
        <v>-</v>
      </c>
      <c r="E265" s="93">
        <f>'F4.2'!H265</f>
        <v>0</v>
      </c>
      <c r="F265" s="123">
        <f>'F4.2'!T265</f>
        <v>0</v>
      </c>
      <c r="G265" s="123">
        <f>'F4.2'!AN265</f>
        <v>0</v>
      </c>
      <c r="H265" s="124">
        <f t="shared" si="24"/>
        <v>0</v>
      </c>
      <c r="I265" s="123">
        <f>'F4.2'!U265</f>
        <v>0</v>
      </c>
      <c r="J265" s="123">
        <f>'F4.2'!AO265</f>
        <v>0</v>
      </c>
      <c r="K265" s="124"/>
      <c r="L265" s="124"/>
      <c r="M265" s="124">
        <f t="shared" si="25"/>
        <v>0</v>
      </c>
      <c r="N265" s="124">
        <f t="shared" si="26"/>
        <v>0</v>
      </c>
      <c r="O265" s="163"/>
      <c r="P265" s="164"/>
    </row>
    <row r="266" spans="1:16" ht="15.75" hidden="1" outlineLevel="1" x14ac:dyDescent="0.25">
      <c r="A266" s="27">
        <f>'F4.2'!A266</f>
        <v>28</v>
      </c>
      <c r="B266" s="215" t="str">
        <f>'F4.2'!B266</f>
        <v>R &amp; M OF APH OF UNIT # 1&amp; 2 (2 x 210MW)</v>
      </c>
      <c r="C266" s="31">
        <f>'F4.2'!D266</f>
        <v>0</v>
      </c>
      <c r="D266" s="65" t="str">
        <f>IF('F4.2'!F266=0,"-",'F4.2'!F266)</f>
        <v>-</v>
      </c>
      <c r="E266" s="93">
        <f>'F4.2'!H266</f>
        <v>0</v>
      </c>
      <c r="F266" s="123">
        <f>'F4.2'!T266</f>
        <v>0</v>
      </c>
      <c r="G266" s="123">
        <f>'F4.2'!AN266</f>
        <v>0</v>
      </c>
      <c r="H266" s="124">
        <f t="shared" si="24"/>
        <v>0</v>
      </c>
      <c r="I266" s="123">
        <f>'F4.2'!U266</f>
        <v>0</v>
      </c>
      <c r="J266" s="123">
        <f>'F4.2'!AO266</f>
        <v>0</v>
      </c>
      <c r="K266" s="124"/>
      <c r="L266" s="124"/>
      <c r="M266" s="124">
        <f t="shared" si="25"/>
        <v>0</v>
      </c>
      <c r="N266" s="124">
        <f t="shared" si="26"/>
        <v>0</v>
      </c>
      <c r="O266" s="163"/>
      <c r="P266" s="164"/>
    </row>
    <row r="267" spans="1:16" ht="75" hidden="1" outlineLevel="1" x14ac:dyDescent="0.25">
      <c r="A267" s="9">
        <f>'F4.2'!A267</f>
        <v>28.1</v>
      </c>
      <c r="B267" s="194" t="str">
        <f>'F4.2'!B267</f>
        <v>R &amp; M OF APH OF UNIT # 1&amp; 2 (2 x 210MW) 
 OF KHAPERKHEDA TPS FROM MODEL: 27 VI 1850 TO 27 VI 2000 mm.
DESIGN, ENGINEERING, SUPPLY, ERECTION &amp; COMMISSIONING OF DOUBLE SEALING</v>
      </c>
      <c r="C267" s="31">
        <f>'F4.2'!D267</f>
        <v>0</v>
      </c>
      <c r="D267" s="65" t="str">
        <f>IF('F4.2'!F267=0,"-",'F4.2'!F267)</f>
        <v>-</v>
      </c>
      <c r="E267" s="93">
        <f>'F4.2'!H267</f>
        <v>0</v>
      </c>
      <c r="F267" s="123">
        <f>'F4.2'!T267</f>
        <v>0</v>
      </c>
      <c r="G267" s="123">
        <f>'F4.2'!AN267</f>
        <v>0</v>
      </c>
      <c r="H267" s="124">
        <f t="shared" si="24"/>
        <v>0</v>
      </c>
      <c r="I267" s="123">
        <f>'F4.2'!U267</f>
        <v>0</v>
      </c>
      <c r="J267" s="123">
        <f>'F4.2'!AO267</f>
        <v>0</v>
      </c>
      <c r="K267" s="124"/>
      <c r="L267" s="124"/>
      <c r="M267" s="124">
        <f t="shared" si="25"/>
        <v>0</v>
      </c>
      <c r="N267" s="124">
        <f t="shared" si="26"/>
        <v>0</v>
      </c>
      <c r="O267" s="163"/>
      <c r="P267" s="164"/>
    </row>
    <row r="268" spans="1:16" ht="31.5" hidden="1" outlineLevel="1" x14ac:dyDescent="0.25">
      <c r="A268" s="27">
        <f>'F4.2'!A268</f>
        <v>29</v>
      </c>
      <c r="B268" s="215" t="str">
        <f>'F4.2'!B268</f>
        <v xml:space="preserve">  DPR FOR ECONOMISER COILS AND APH GEAR BOX </v>
      </c>
      <c r="C268" s="31">
        <f>'F4.2'!D268</f>
        <v>0</v>
      </c>
      <c r="D268" s="65" t="str">
        <f>IF('F4.2'!F268=0,"-",'F4.2'!F268)</f>
        <v>-</v>
      </c>
      <c r="E268" s="93">
        <f>'F4.2'!H268</f>
        <v>0</v>
      </c>
      <c r="F268" s="123">
        <f>'F4.2'!T268</f>
        <v>0</v>
      </c>
      <c r="G268" s="123">
        <f>'F4.2'!AN268</f>
        <v>0</v>
      </c>
      <c r="H268" s="124">
        <f t="shared" si="24"/>
        <v>0</v>
      </c>
      <c r="I268" s="123">
        <f>'F4.2'!U268</f>
        <v>0</v>
      </c>
      <c r="J268" s="123">
        <f>'F4.2'!AO268</f>
        <v>0</v>
      </c>
      <c r="K268" s="124"/>
      <c r="L268" s="124"/>
      <c r="M268" s="124">
        <f t="shared" si="25"/>
        <v>0</v>
      </c>
      <c r="N268" s="124">
        <f t="shared" si="26"/>
        <v>0</v>
      </c>
      <c r="O268" s="163"/>
      <c r="P268" s="164"/>
    </row>
    <row r="269" spans="1:16" ht="60" hidden="1" outlineLevel="1" x14ac:dyDescent="0.25">
      <c r="A269" s="9">
        <f>'F4.2'!A269</f>
        <v>29.1</v>
      </c>
      <c r="B269" s="194" t="str">
        <f>'F4.2'!B269</f>
        <v>PROCUREMENT AND REPLACEMENT OF COMPLETE SET OF ECONOMISER UPPER BANK &amp;
	LOWER BANK COILS FOR KHAPERKHEDA TPS UNIT NO.3&amp;4</v>
      </c>
      <c r="C269" s="31">
        <f>'F4.2'!D269</f>
        <v>0</v>
      </c>
      <c r="D269" s="65" t="str">
        <f>IF('F4.2'!F269=0,"-",'F4.2'!F269)</f>
        <v>-</v>
      </c>
      <c r="E269" s="93">
        <f>'F4.2'!H269</f>
        <v>0</v>
      </c>
      <c r="F269" s="123">
        <f>'F4.2'!T269</f>
        <v>0</v>
      </c>
      <c r="G269" s="123">
        <f>'F4.2'!AN269</f>
        <v>0</v>
      </c>
      <c r="H269" s="124">
        <f t="shared" si="24"/>
        <v>0</v>
      </c>
      <c r="I269" s="123">
        <f>'F4.2'!U269</f>
        <v>0</v>
      </c>
      <c r="J269" s="123">
        <f>'F4.2'!AO269</f>
        <v>0</v>
      </c>
      <c r="K269" s="124"/>
      <c r="L269" s="124"/>
      <c r="M269" s="124">
        <f t="shared" si="25"/>
        <v>0</v>
      </c>
      <c r="N269" s="124">
        <f t="shared" si="26"/>
        <v>0</v>
      </c>
      <c r="O269" s="163"/>
      <c r="P269" s="164"/>
    </row>
    <row r="270" spans="1:16" ht="15.75" hidden="1" outlineLevel="1" x14ac:dyDescent="0.25">
      <c r="A270" s="9">
        <f>'F4.2'!A270</f>
        <v>29.2</v>
      </c>
      <c r="B270" s="194" t="str">
        <f>'F4.2'!B270</f>
        <v>Procurement of APH gear box in unit no. 1 &amp; 2</v>
      </c>
      <c r="C270" s="31">
        <f>'F4.2'!D270</f>
        <v>0</v>
      </c>
      <c r="D270" s="65" t="str">
        <f>IF('F4.2'!F270=0,"-",'F4.2'!F270)</f>
        <v>-</v>
      </c>
      <c r="E270" s="93">
        <f>'F4.2'!H270</f>
        <v>0</v>
      </c>
      <c r="F270" s="123">
        <f>'F4.2'!T270</f>
        <v>0</v>
      </c>
      <c r="G270" s="123">
        <f>'F4.2'!AN270</f>
        <v>0</v>
      </c>
      <c r="H270" s="124">
        <f t="shared" si="24"/>
        <v>0</v>
      </c>
      <c r="I270" s="123">
        <f>'F4.2'!U270</f>
        <v>0</v>
      </c>
      <c r="J270" s="123">
        <f>'F4.2'!AO270</f>
        <v>0</v>
      </c>
      <c r="K270" s="124"/>
      <c r="L270" s="124"/>
      <c r="M270" s="124">
        <f t="shared" si="25"/>
        <v>0</v>
      </c>
      <c r="N270" s="124">
        <f t="shared" si="26"/>
        <v>0</v>
      </c>
      <c r="O270" s="163"/>
      <c r="P270" s="164"/>
    </row>
    <row r="271" spans="1:16" ht="30" hidden="1" outlineLevel="1" x14ac:dyDescent="0.25">
      <c r="A271" s="9">
        <f>'F4.2'!A271</f>
        <v>29.3</v>
      </c>
      <c r="B271" s="194" t="str">
        <f>'F4.2'!B271</f>
        <v>Procurement of APH speed reducer gear box in unit no. 3 &amp; 4</v>
      </c>
      <c r="C271" s="31">
        <f>'F4.2'!D271</f>
        <v>0</v>
      </c>
      <c r="D271" s="65" t="str">
        <f>IF('F4.2'!F271=0,"-",'F4.2'!F271)</f>
        <v>-</v>
      </c>
      <c r="E271" s="93">
        <f>'F4.2'!H271</f>
        <v>0</v>
      </c>
      <c r="F271" s="123">
        <f>'F4.2'!T271</f>
        <v>0</v>
      </c>
      <c r="G271" s="123">
        <f>'F4.2'!AN271</f>
        <v>0</v>
      </c>
      <c r="H271" s="124">
        <f t="shared" si="24"/>
        <v>0</v>
      </c>
      <c r="I271" s="123">
        <f>'F4.2'!U271</f>
        <v>0</v>
      </c>
      <c r="J271" s="123">
        <f>'F4.2'!AO271</f>
        <v>0</v>
      </c>
      <c r="K271" s="124"/>
      <c r="L271" s="124"/>
      <c r="M271" s="124">
        <f t="shared" si="25"/>
        <v>0</v>
      </c>
      <c r="N271" s="124">
        <f t="shared" si="26"/>
        <v>0</v>
      </c>
      <c r="O271" s="163"/>
      <c r="P271" s="164"/>
    </row>
    <row r="272" spans="1:16" ht="47.25" hidden="1" outlineLevel="1" x14ac:dyDescent="0.25">
      <c r="A272" s="27">
        <f>'F4.2'!A272</f>
        <v>30</v>
      </c>
      <c r="B272" s="27" t="str">
        <f>'F4.2'!B272</f>
        <v xml:space="preserve">
DPR FOR LTSH COILS , APH BASKETS &amp; RH OUTLET STUB BENDS  </v>
      </c>
      <c r="C272" s="31">
        <f>'F4.2'!D272</f>
        <v>0</v>
      </c>
      <c r="D272" s="65" t="str">
        <f>IF('F4.2'!F272=0,"-",'F4.2'!F272)</f>
        <v>-</v>
      </c>
      <c r="E272" s="93">
        <f>'F4.2'!H272</f>
        <v>0</v>
      </c>
      <c r="F272" s="123">
        <f>'F4.2'!T272</f>
        <v>0</v>
      </c>
      <c r="G272" s="123">
        <f>'F4.2'!AN272</f>
        <v>0</v>
      </c>
      <c r="H272" s="124">
        <f t="shared" si="24"/>
        <v>0</v>
      </c>
      <c r="I272" s="123">
        <f>'F4.2'!U272</f>
        <v>0</v>
      </c>
      <c r="J272" s="123">
        <f>'F4.2'!AO272</f>
        <v>0</v>
      </c>
      <c r="K272" s="124"/>
      <c r="L272" s="124"/>
      <c r="M272" s="124">
        <f t="shared" si="25"/>
        <v>0</v>
      </c>
      <c r="N272" s="124">
        <f t="shared" si="26"/>
        <v>0</v>
      </c>
      <c r="O272" s="163"/>
      <c r="P272" s="164"/>
    </row>
    <row r="273" spans="1:16" ht="30" hidden="1" outlineLevel="1" x14ac:dyDescent="0.25">
      <c r="A273" s="9">
        <f>'F4.2'!A273</f>
        <v>30.1</v>
      </c>
      <c r="B273" s="194" t="str">
        <f>'F4.2'!B273</f>
        <v>Procurement of Air Pre-heater Baskets for unit no. 2 to 4</v>
      </c>
      <c r="C273" s="31">
        <f>'F4.2'!D273</f>
        <v>0</v>
      </c>
      <c r="D273" s="65" t="str">
        <f>IF('F4.2'!F273=0,"-",'F4.2'!F273)</f>
        <v>-</v>
      </c>
      <c r="E273" s="93">
        <f>'F4.2'!H273</f>
        <v>0</v>
      </c>
      <c r="F273" s="123">
        <f>'F4.2'!T273</f>
        <v>0</v>
      </c>
      <c r="G273" s="123">
        <f>'F4.2'!AN273</f>
        <v>0</v>
      </c>
      <c r="H273" s="124">
        <f t="shared" si="24"/>
        <v>0</v>
      </c>
      <c r="I273" s="123">
        <f>'F4.2'!U273</f>
        <v>0</v>
      </c>
      <c r="J273" s="123">
        <f>'F4.2'!AO273</f>
        <v>0</v>
      </c>
      <c r="K273" s="124"/>
      <c r="L273" s="124"/>
      <c r="M273" s="124">
        <f t="shared" si="25"/>
        <v>0</v>
      </c>
      <c r="N273" s="124">
        <f t="shared" si="26"/>
        <v>0</v>
      </c>
      <c r="O273" s="163"/>
      <c r="P273" s="164"/>
    </row>
    <row r="274" spans="1:16" ht="45" hidden="1" outlineLevel="1" x14ac:dyDescent="0.25">
      <c r="A274" s="9">
        <f>'F4.2'!A274</f>
        <v>30.2</v>
      </c>
      <c r="B274" s="194" t="str">
        <f>'F4.2'!B274</f>
        <v xml:space="preserve">Procurement of LTSH coils for unit no. 1 &amp; 2 and Procurement of Reheater outlet header stub bends for unit no. 1 to 2  </v>
      </c>
      <c r="C274" s="31">
        <f>'F4.2'!D274</f>
        <v>0</v>
      </c>
      <c r="D274" s="65" t="str">
        <f>IF('F4.2'!F274=0,"-",'F4.2'!F274)</f>
        <v>-</v>
      </c>
      <c r="E274" s="93">
        <f>'F4.2'!H274</f>
        <v>0</v>
      </c>
      <c r="F274" s="123">
        <f>'F4.2'!T274</f>
        <v>0</v>
      </c>
      <c r="G274" s="123">
        <f>'F4.2'!AN274</f>
        <v>0</v>
      </c>
      <c r="H274" s="124">
        <f t="shared" si="24"/>
        <v>0</v>
      </c>
      <c r="I274" s="123">
        <f>'F4.2'!U274</f>
        <v>0</v>
      </c>
      <c r="J274" s="123">
        <f>'F4.2'!AO274</f>
        <v>0</v>
      </c>
      <c r="K274" s="124"/>
      <c r="L274" s="124"/>
      <c r="M274" s="124">
        <f t="shared" si="25"/>
        <v>0</v>
      </c>
      <c r="N274" s="124">
        <f t="shared" si="26"/>
        <v>0</v>
      </c>
      <c r="O274" s="163"/>
      <c r="P274" s="164"/>
    </row>
    <row r="275" spans="1:16" ht="45" hidden="1" outlineLevel="1" x14ac:dyDescent="0.25">
      <c r="A275" s="9">
        <f>'F4.2'!A275</f>
        <v>30.3</v>
      </c>
      <c r="B275" s="194" t="str">
        <f>'F4.2'!B275</f>
        <v xml:space="preserve">Procurement of LTSH coils for unit no. 3 &amp; 4 and Procurement of Reheater outlet header stub bends for unit no. 3 to 4  </v>
      </c>
      <c r="C275" s="31">
        <f>'F4.2'!D275</f>
        <v>0</v>
      </c>
      <c r="D275" s="65" t="str">
        <f>IF('F4.2'!F275=0,"-",'F4.2'!F275)</f>
        <v>-</v>
      </c>
      <c r="E275" s="93">
        <f>'F4.2'!H275</f>
        <v>0</v>
      </c>
      <c r="F275" s="123">
        <f>'F4.2'!T275</f>
        <v>0</v>
      </c>
      <c r="G275" s="123">
        <f>'F4.2'!AN275</f>
        <v>0</v>
      </c>
      <c r="H275" s="124">
        <f t="shared" si="24"/>
        <v>0</v>
      </c>
      <c r="I275" s="123">
        <f>'F4.2'!U275</f>
        <v>0</v>
      </c>
      <c r="J275" s="123">
        <f>'F4.2'!AO275</f>
        <v>0</v>
      </c>
      <c r="K275" s="124"/>
      <c r="L275" s="124"/>
      <c r="M275" s="124">
        <f t="shared" si="25"/>
        <v>0</v>
      </c>
      <c r="N275" s="124">
        <f t="shared" si="26"/>
        <v>0</v>
      </c>
      <c r="O275" s="163"/>
      <c r="P275" s="164"/>
    </row>
    <row r="276" spans="1:16" ht="47.25" hidden="1" outlineLevel="1" x14ac:dyDescent="0.25">
      <c r="A276" s="27">
        <f>'F4.2'!A276</f>
        <v>31</v>
      </c>
      <c r="B276" s="27" t="str">
        <f>'F4.2'!B276</f>
        <v>DPR FOR SUPPLY &amp; REPLACMENT OF THERMAL INSULATION OF BOILER AND DUCT AT UNIT 1 TO 4 KHAPERKHEDA TPS</v>
      </c>
      <c r="C276" s="31">
        <f>'F4.2'!D276</f>
        <v>0</v>
      </c>
      <c r="D276" s="65" t="str">
        <f>IF('F4.2'!F276=0,"-",'F4.2'!F276)</f>
        <v>-</v>
      </c>
      <c r="E276" s="93">
        <f>'F4.2'!H276</f>
        <v>0</v>
      </c>
      <c r="F276" s="123">
        <f>'F4.2'!T276</f>
        <v>0</v>
      </c>
      <c r="G276" s="123">
        <f>'F4.2'!AN276</f>
        <v>0</v>
      </c>
      <c r="H276" s="124">
        <f t="shared" si="24"/>
        <v>0</v>
      </c>
      <c r="I276" s="123">
        <f>'F4.2'!U276</f>
        <v>0</v>
      </c>
      <c r="J276" s="123">
        <f>'F4.2'!AO276</f>
        <v>0</v>
      </c>
      <c r="K276" s="124"/>
      <c r="L276" s="124"/>
      <c r="M276" s="124">
        <f t="shared" si="25"/>
        <v>0</v>
      </c>
      <c r="N276" s="124">
        <f t="shared" si="26"/>
        <v>0</v>
      </c>
      <c r="O276" s="163"/>
      <c r="P276" s="164"/>
    </row>
    <row r="277" spans="1:16" ht="45" hidden="1" outlineLevel="1" x14ac:dyDescent="0.25">
      <c r="A277" s="9">
        <f>'F4.2'!A277</f>
        <v>31.1</v>
      </c>
      <c r="B277" s="194" t="str">
        <f>'F4.2'!B277</f>
        <v>SUPPLY &amp; REPLACMENT OF THERMAL INSULATION OF  BOILER AND DUCT  AT UNIT 1 TO 2KHAPERKHEDA TPS</v>
      </c>
      <c r="C277" s="31">
        <f>'F4.2'!D277</f>
        <v>0</v>
      </c>
      <c r="D277" s="65" t="str">
        <f>IF('F4.2'!F277=0,"-",'F4.2'!F277)</f>
        <v>-</v>
      </c>
      <c r="E277" s="93">
        <f>'F4.2'!H277</f>
        <v>0</v>
      </c>
      <c r="F277" s="123">
        <f>'F4.2'!T277</f>
        <v>0</v>
      </c>
      <c r="G277" s="123">
        <f>'F4.2'!AN277</f>
        <v>0</v>
      </c>
      <c r="H277" s="124">
        <f t="shared" si="24"/>
        <v>0</v>
      </c>
      <c r="I277" s="123">
        <f>'F4.2'!U277</f>
        <v>0</v>
      </c>
      <c r="J277" s="123">
        <f>'F4.2'!AO277</f>
        <v>0</v>
      </c>
      <c r="K277" s="124"/>
      <c r="L277" s="124"/>
      <c r="M277" s="124">
        <f t="shared" si="25"/>
        <v>0</v>
      </c>
      <c r="N277" s="124">
        <f t="shared" si="26"/>
        <v>0</v>
      </c>
      <c r="O277" s="163"/>
      <c r="P277" s="164"/>
    </row>
    <row r="278" spans="1:16" ht="45" hidden="1" outlineLevel="1" x14ac:dyDescent="0.25">
      <c r="A278" s="9">
        <f>'F4.2'!A278</f>
        <v>31.2</v>
      </c>
      <c r="B278" s="194" t="str">
        <f>'F4.2'!B278</f>
        <v xml:space="preserve">  SUPPLY &amp; REPLACMENT OF THERMAL INSULATION OF  BOILER AND DUCT  AT UNIT 3 TO 4 KHAPERKHEDA TPS</v>
      </c>
      <c r="C278" s="31">
        <f>'F4.2'!D278</f>
        <v>0</v>
      </c>
      <c r="D278" s="65" t="str">
        <f>IF('F4.2'!F278=0,"-",'F4.2'!F278)</f>
        <v>-</v>
      </c>
      <c r="E278" s="93">
        <f>'F4.2'!H278</f>
        <v>0</v>
      </c>
      <c r="F278" s="123">
        <f>'F4.2'!T278</f>
        <v>0</v>
      </c>
      <c r="G278" s="123">
        <f>'F4.2'!AN278</f>
        <v>0</v>
      </c>
      <c r="H278" s="124">
        <f t="shared" si="24"/>
        <v>0</v>
      </c>
      <c r="I278" s="123">
        <f>'F4.2'!U278</f>
        <v>0</v>
      </c>
      <c r="J278" s="123">
        <f>'F4.2'!AO278</f>
        <v>0</v>
      </c>
      <c r="K278" s="124"/>
      <c r="L278" s="124"/>
      <c r="M278" s="124">
        <f t="shared" si="25"/>
        <v>0</v>
      </c>
      <c r="N278" s="124">
        <f t="shared" si="26"/>
        <v>0</v>
      </c>
      <c r="O278" s="163"/>
      <c r="P278" s="164"/>
    </row>
    <row r="279" spans="1:16" ht="31.5" hidden="1" outlineLevel="1" x14ac:dyDescent="0.25">
      <c r="A279" s="27">
        <f>'F4.2'!A279</f>
        <v>32</v>
      </c>
      <c r="B279" s="27" t="str">
        <f>'F4.2'!B279</f>
        <v>DPR FOR COAL CYCLE IMPROVEMENT IN UNIT NO.1 TO 4</v>
      </c>
      <c r="C279" s="31">
        <f>'F4.2'!D279</f>
        <v>0</v>
      </c>
      <c r="D279" s="65" t="str">
        <f>IF('F4.2'!F279=0,"-",'F4.2'!F279)</f>
        <v>-</v>
      </c>
      <c r="E279" s="93">
        <f>'F4.2'!H279</f>
        <v>0</v>
      </c>
      <c r="F279" s="123">
        <f>'F4.2'!T279</f>
        <v>0</v>
      </c>
      <c r="G279" s="123">
        <f>'F4.2'!AN279</f>
        <v>0</v>
      </c>
      <c r="H279" s="124">
        <f t="shared" si="24"/>
        <v>0</v>
      </c>
      <c r="I279" s="123">
        <f>'F4.2'!U279</f>
        <v>0</v>
      </c>
      <c r="J279" s="123">
        <f>'F4.2'!AO279</f>
        <v>0</v>
      </c>
      <c r="K279" s="124"/>
      <c r="L279" s="124"/>
      <c r="M279" s="124">
        <f t="shared" si="25"/>
        <v>0</v>
      </c>
      <c r="N279" s="124">
        <f t="shared" si="26"/>
        <v>0</v>
      </c>
      <c r="O279" s="163"/>
      <c r="P279" s="164"/>
    </row>
    <row r="280" spans="1:16" ht="30" hidden="1" outlineLevel="1" x14ac:dyDescent="0.25">
      <c r="A280" s="9">
        <f>'F4.2'!A280</f>
        <v>32.1</v>
      </c>
      <c r="B280" s="194" t="str">
        <f>'F4.2'!B280</f>
        <v xml:space="preserve">Procurement of Complete Journal Assembly for 803 ½ HP  Coal Mills of Unit No. 1 To 2  </v>
      </c>
      <c r="C280" s="31">
        <f>'F4.2'!D280</f>
        <v>0</v>
      </c>
      <c r="D280" s="65" t="str">
        <f>IF('F4.2'!F280=0,"-",'F4.2'!F280)</f>
        <v>-</v>
      </c>
      <c r="E280" s="93">
        <f>'F4.2'!H280</f>
        <v>0</v>
      </c>
      <c r="F280" s="123">
        <f>'F4.2'!T280</f>
        <v>0</v>
      </c>
      <c r="G280" s="123">
        <f>'F4.2'!AN280</f>
        <v>0</v>
      </c>
      <c r="H280" s="124">
        <f t="shared" si="24"/>
        <v>0</v>
      </c>
      <c r="I280" s="123">
        <f>'F4.2'!U280</f>
        <v>0</v>
      </c>
      <c r="J280" s="123">
        <f>'F4.2'!AO280</f>
        <v>0</v>
      </c>
      <c r="K280" s="124"/>
      <c r="L280" s="124"/>
      <c r="M280" s="124">
        <f t="shared" si="25"/>
        <v>0</v>
      </c>
      <c r="N280" s="124">
        <f t="shared" si="26"/>
        <v>0</v>
      </c>
      <c r="O280" s="163"/>
      <c r="P280" s="164"/>
    </row>
    <row r="281" spans="1:16" ht="30" hidden="1" outlineLevel="1" x14ac:dyDescent="0.25">
      <c r="A281" s="9">
        <f>'F4.2'!A281</f>
        <v>32.200000000000003</v>
      </c>
      <c r="B281" s="194" t="str">
        <f>'F4.2'!B281</f>
        <v xml:space="preserve">Procurement of Complete Journal Assembly for XRP 883 Coal Mills of Unit No. 3 To 4,  </v>
      </c>
      <c r="C281" s="31">
        <f>'F4.2'!D281</f>
        <v>0</v>
      </c>
      <c r="D281" s="65" t="str">
        <f>IF('F4.2'!F281=0,"-",'F4.2'!F281)</f>
        <v>-</v>
      </c>
      <c r="E281" s="93">
        <f>'F4.2'!H281</f>
        <v>0</v>
      </c>
      <c r="F281" s="123">
        <f>'F4.2'!T281</f>
        <v>0</v>
      </c>
      <c r="G281" s="123">
        <f>'F4.2'!AN281</f>
        <v>0</v>
      </c>
      <c r="H281" s="124">
        <f t="shared" si="24"/>
        <v>0</v>
      </c>
      <c r="I281" s="123">
        <f>'F4.2'!U281</f>
        <v>0</v>
      </c>
      <c r="J281" s="123">
        <f>'F4.2'!AO281</f>
        <v>0</v>
      </c>
      <c r="K281" s="124"/>
      <c r="L281" s="124"/>
      <c r="M281" s="124">
        <f t="shared" si="25"/>
        <v>0</v>
      </c>
      <c r="N281" s="124">
        <f t="shared" si="26"/>
        <v>0</v>
      </c>
      <c r="O281" s="163"/>
      <c r="P281" s="164"/>
    </row>
    <row r="282" spans="1:16" ht="30" hidden="1" outlineLevel="1" x14ac:dyDescent="0.25">
      <c r="A282" s="9">
        <f>'F4.2'!A282</f>
        <v>32.299999999999997</v>
      </c>
      <c r="B282" s="194" t="str">
        <f>'F4.2'!B282</f>
        <v xml:space="preserve"> Procurement of assembly of worm shaft &amp; worm wheel with hub for unit no. 3 &amp; 4  </v>
      </c>
      <c r="C282" s="31">
        <f>'F4.2'!D282</f>
        <v>0</v>
      </c>
      <c r="D282" s="65" t="str">
        <f>IF('F4.2'!F282=0,"-",'F4.2'!F282)</f>
        <v>-</v>
      </c>
      <c r="E282" s="93">
        <f>'F4.2'!H282</f>
        <v>0</v>
      </c>
      <c r="F282" s="123">
        <f>'F4.2'!T282</f>
        <v>0</v>
      </c>
      <c r="G282" s="123">
        <f>'F4.2'!AN282</f>
        <v>0</v>
      </c>
      <c r="H282" s="124">
        <f t="shared" si="24"/>
        <v>0</v>
      </c>
      <c r="I282" s="123">
        <f>'F4.2'!U282</f>
        <v>0</v>
      </c>
      <c r="J282" s="123">
        <f>'F4.2'!AO282</f>
        <v>0</v>
      </c>
      <c r="K282" s="124"/>
      <c r="L282" s="124"/>
      <c r="M282" s="124">
        <f t="shared" si="25"/>
        <v>0</v>
      </c>
      <c r="N282" s="124">
        <f t="shared" si="26"/>
        <v>0</v>
      </c>
      <c r="O282" s="163"/>
      <c r="P282" s="164"/>
    </row>
    <row r="283" spans="1:16" ht="45" hidden="1" outlineLevel="1" x14ac:dyDescent="0.25">
      <c r="A283" s="9">
        <f>'F4.2'!A283</f>
        <v>32.4</v>
      </c>
      <c r="B283" s="194" t="str">
        <f>'F4.2'!B283</f>
        <v>PROCUREMENT OF COMPLETE GEAR BOX ASSEMBLIES OF COAL MILLS XRP 803 ½ HP   FOR UNIT # 1 TO 2  AT KHAPERKHEDA TPS</v>
      </c>
      <c r="C283" s="31">
        <f>'F4.2'!D283</f>
        <v>0</v>
      </c>
      <c r="D283" s="65" t="str">
        <f>IF('F4.2'!F283=0,"-",'F4.2'!F283)</f>
        <v>-</v>
      </c>
      <c r="E283" s="93">
        <f>'F4.2'!H283</f>
        <v>0</v>
      </c>
      <c r="F283" s="123">
        <f>'F4.2'!T283</f>
        <v>0</v>
      </c>
      <c r="G283" s="123">
        <f>'F4.2'!AN283</f>
        <v>0</v>
      </c>
      <c r="H283" s="124">
        <f t="shared" si="24"/>
        <v>0</v>
      </c>
      <c r="I283" s="123">
        <f>'F4.2'!U283</f>
        <v>0</v>
      </c>
      <c r="J283" s="123">
        <f>'F4.2'!AO283</f>
        <v>0</v>
      </c>
      <c r="K283" s="124"/>
      <c r="L283" s="124"/>
      <c r="M283" s="124">
        <f t="shared" si="25"/>
        <v>0</v>
      </c>
      <c r="N283" s="124">
        <f t="shared" si="26"/>
        <v>0</v>
      </c>
      <c r="O283" s="163"/>
      <c r="P283" s="164"/>
    </row>
    <row r="284" spans="1:16" ht="45" hidden="1" outlineLevel="1" x14ac:dyDescent="0.25">
      <c r="A284" s="9">
        <f>'F4.2'!A284</f>
        <v>32.5</v>
      </c>
      <c r="B284" s="194" t="str">
        <f>'F4.2'!B284</f>
        <v>PROCUREMENT OF COMPLETE GEAR BOX ASSEMBLIES OF COAL MILLS  XRP 883  FOR UNIT # 3 TO 4  AT KHAPERKHEDA TPS</v>
      </c>
      <c r="C284" s="31">
        <f>'F4.2'!D284</f>
        <v>0</v>
      </c>
      <c r="D284" s="65" t="str">
        <f>IF('F4.2'!F284=0,"-",'F4.2'!F284)</f>
        <v>-</v>
      </c>
      <c r="E284" s="93">
        <f>'F4.2'!H284</f>
        <v>0</v>
      </c>
      <c r="F284" s="123">
        <f>'F4.2'!T284</f>
        <v>0</v>
      </c>
      <c r="G284" s="123">
        <f>'F4.2'!AN284</f>
        <v>0</v>
      </c>
      <c r="H284" s="124">
        <f t="shared" si="24"/>
        <v>0</v>
      </c>
      <c r="I284" s="123">
        <f>'F4.2'!U284</f>
        <v>0</v>
      </c>
      <c r="J284" s="123">
        <f>'F4.2'!AO284</f>
        <v>0</v>
      </c>
      <c r="K284" s="124"/>
      <c r="L284" s="124"/>
      <c r="M284" s="124">
        <f t="shared" si="25"/>
        <v>0</v>
      </c>
      <c r="N284" s="124">
        <f t="shared" si="26"/>
        <v>0</v>
      </c>
      <c r="O284" s="163"/>
      <c r="P284" s="164"/>
    </row>
    <row r="285" spans="1:16" ht="47.25" hidden="1" outlineLevel="1" x14ac:dyDescent="0.25">
      <c r="A285" s="9">
        <f>'F4.2'!A285</f>
        <v>33</v>
      </c>
      <c r="B285" s="27" t="str">
        <f>'F4.2'!B285</f>
        <v>DPR FOR PERFORMANCE IMPROVEMENT OF BOILER PA FAN, ID FAN AND FD FAN IN UNIT NO. 1 TO 4</v>
      </c>
      <c r="C285" s="31">
        <f>'F4.2'!D285</f>
        <v>0</v>
      </c>
      <c r="D285" s="65" t="str">
        <f>IF('F4.2'!F285=0,"-",'F4.2'!F285)</f>
        <v>-</v>
      </c>
      <c r="E285" s="93">
        <f>'F4.2'!H285</f>
        <v>0</v>
      </c>
      <c r="F285" s="123">
        <f>'F4.2'!T285</f>
        <v>0</v>
      </c>
      <c r="G285" s="123">
        <f>'F4.2'!AN285</f>
        <v>0</v>
      </c>
      <c r="H285" s="124">
        <f t="shared" si="24"/>
        <v>0</v>
      </c>
      <c r="I285" s="123">
        <f>'F4.2'!U285</f>
        <v>0</v>
      </c>
      <c r="J285" s="123">
        <f>'F4.2'!AO285</f>
        <v>0</v>
      </c>
      <c r="K285" s="124"/>
      <c r="L285" s="124"/>
      <c r="M285" s="124">
        <f t="shared" si="25"/>
        <v>0</v>
      </c>
      <c r="N285" s="124">
        <f t="shared" si="26"/>
        <v>0</v>
      </c>
      <c r="O285" s="163"/>
      <c r="P285" s="164"/>
    </row>
    <row r="286" spans="1:16" ht="30" hidden="1" outlineLevel="1" x14ac:dyDescent="0.25">
      <c r="A286" s="9">
        <f>'F4.2'!A286</f>
        <v>33.1</v>
      </c>
      <c r="B286" s="194" t="str">
        <f>'F4.2'!B286</f>
        <v xml:space="preserve"> Procurement of PA fan Casings along with Dampers in Unit- 1 &amp; 2, at Khaperkheda TPS</v>
      </c>
      <c r="C286" s="31">
        <f>'F4.2'!D286</f>
        <v>0</v>
      </c>
      <c r="D286" s="65" t="str">
        <f>IF('F4.2'!F286=0,"-",'F4.2'!F286)</f>
        <v>-</v>
      </c>
      <c r="E286" s="93">
        <f>'F4.2'!H286</f>
        <v>0</v>
      </c>
      <c r="F286" s="123">
        <f>'F4.2'!T286</f>
        <v>0</v>
      </c>
      <c r="G286" s="123">
        <f>'F4.2'!AN286</f>
        <v>0</v>
      </c>
      <c r="H286" s="124">
        <f t="shared" si="24"/>
        <v>0</v>
      </c>
      <c r="I286" s="123">
        <f>'F4.2'!U286</f>
        <v>0</v>
      </c>
      <c r="J286" s="123">
        <f>'F4.2'!AO286</f>
        <v>0</v>
      </c>
      <c r="K286" s="124"/>
      <c r="L286" s="124"/>
      <c r="M286" s="124">
        <f t="shared" si="25"/>
        <v>0</v>
      </c>
      <c r="N286" s="124">
        <f t="shared" si="26"/>
        <v>0</v>
      </c>
      <c r="O286" s="163"/>
      <c r="P286" s="164"/>
    </row>
    <row r="287" spans="1:16" ht="45" hidden="1" outlineLevel="1" x14ac:dyDescent="0.25">
      <c r="A287" s="9">
        <f>'F4.2'!A287</f>
        <v>33.200000000000003</v>
      </c>
      <c r="B287" s="194" t="str">
        <f>'F4.2'!B287</f>
        <v>PROCUREMENT OF COMPLETE ROTOR ASSEMBLY ALONG WITH MOTOR FOR NDZV 31 SIDOR IN UNIT NO. 1 &amp; 2 KHAPERKHEDA TPS (ID FAN)</v>
      </c>
      <c r="C287" s="31">
        <f>'F4.2'!D287</f>
        <v>0</v>
      </c>
      <c r="D287" s="65" t="str">
        <f>IF('F4.2'!F287=0,"-",'F4.2'!F287)</f>
        <v>-</v>
      </c>
      <c r="E287" s="93">
        <f>'F4.2'!H287</f>
        <v>0</v>
      </c>
      <c r="F287" s="123">
        <f>'F4.2'!T287</f>
        <v>0</v>
      </c>
      <c r="G287" s="123">
        <f>'F4.2'!AN287</f>
        <v>0</v>
      </c>
      <c r="H287" s="124">
        <f t="shared" si="24"/>
        <v>0</v>
      </c>
      <c r="I287" s="123">
        <f>'F4.2'!U287</f>
        <v>0</v>
      </c>
      <c r="J287" s="123">
        <f>'F4.2'!AO287</f>
        <v>0</v>
      </c>
      <c r="K287" s="124"/>
      <c r="L287" s="124"/>
      <c r="M287" s="124">
        <f t="shared" si="25"/>
        <v>0</v>
      </c>
      <c r="N287" s="124">
        <f t="shared" si="26"/>
        <v>0</v>
      </c>
      <c r="O287" s="163"/>
      <c r="P287" s="164"/>
    </row>
    <row r="288" spans="1:16" ht="60" hidden="1" outlineLevel="1" x14ac:dyDescent="0.25">
      <c r="A288" s="9">
        <f>'F4.2'!A288</f>
        <v>33.299999999999997</v>
      </c>
      <c r="B288" s="194" t="str">
        <f>'F4.2'!B288</f>
        <v xml:space="preserve"> PROCUREMENT OF FD FAN (BHEL AP 1-20 / 11) ASSEMBLY ALONG WITH DRIVE UNIT(MOTOR) FOR UNIT 1 &amp; 2 AT KHAPERKHEDA TPS UNDER OEM NATURE ITEMS</v>
      </c>
      <c r="C288" s="31">
        <f>'F4.2'!D288</f>
        <v>0</v>
      </c>
      <c r="D288" s="65" t="str">
        <f>IF('F4.2'!F288=0,"-",'F4.2'!F288)</f>
        <v>-</v>
      </c>
      <c r="E288" s="93">
        <f>'F4.2'!H288</f>
        <v>0</v>
      </c>
      <c r="F288" s="123">
        <f>'F4.2'!T288</f>
        <v>0</v>
      </c>
      <c r="G288" s="123">
        <f>'F4.2'!AN288</f>
        <v>0</v>
      </c>
      <c r="H288" s="124">
        <f t="shared" si="24"/>
        <v>0</v>
      </c>
      <c r="I288" s="123">
        <f>'F4.2'!U288</f>
        <v>0</v>
      </c>
      <c r="J288" s="123">
        <f>'F4.2'!AO288</f>
        <v>0</v>
      </c>
      <c r="K288" s="124"/>
      <c r="L288" s="124"/>
      <c r="M288" s="124">
        <f t="shared" si="25"/>
        <v>0</v>
      </c>
      <c r="N288" s="124">
        <f t="shared" si="26"/>
        <v>0</v>
      </c>
      <c r="O288" s="163"/>
      <c r="P288" s="164"/>
    </row>
    <row r="289" spans="1:16" ht="60" hidden="1" outlineLevel="1" x14ac:dyDescent="0.25">
      <c r="A289" s="9">
        <f>'F4.2'!A289</f>
        <v>33.4</v>
      </c>
      <c r="B289" s="194" t="str">
        <f>'F4.2'!B289</f>
        <v xml:space="preserve"> PROCUREMENT OF FD FAN (BHEL AP 1-20 / 11) ASSEMBLY ALONG WITH DRIVE UNIT(MOTOR) FOR UNIT 3&amp; 4 AT KHAPERKHEDA TPS UNDER OEM NATURE ITEMS</v>
      </c>
      <c r="C289" s="31">
        <f>'F4.2'!D289</f>
        <v>0</v>
      </c>
      <c r="D289" s="65" t="str">
        <f>IF('F4.2'!F289=0,"-",'F4.2'!F289)</f>
        <v>-</v>
      </c>
      <c r="E289" s="93">
        <f>'F4.2'!H289</f>
        <v>0</v>
      </c>
      <c r="F289" s="123">
        <f>'F4.2'!T289</f>
        <v>0</v>
      </c>
      <c r="G289" s="123">
        <f>'F4.2'!AN289</f>
        <v>0</v>
      </c>
      <c r="H289" s="124">
        <f t="shared" si="24"/>
        <v>0</v>
      </c>
      <c r="I289" s="123">
        <f>'F4.2'!U289</f>
        <v>0</v>
      </c>
      <c r="J289" s="123">
        <f>'F4.2'!AO289</f>
        <v>0</v>
      </c>
      <c r="K289" s="124"/>
      <c r="L289" s="124"/>
      <c r="M289" s="124">
        <f t="shared" si="25"/>
        <v>0</v>
      </c>
      <c r="N289" s="124">
        <f t="shared" si="26"/>
        <v>0</v>
      </c>
      <c r="O289" s="163"/>
      <c r="P289" s="164"/>
    </row>
    <row r="290" spans="1:16" ht="30" hidden="1" outlineLevel="1" x14ac:dyDescent="0.25">
      <c r="A290" s="9">
        <f>'F4.2'!A290</f>
        <v>33.5</v>
      </c>
      <c r="B290" s="194" t="str">
        <f>'F4.2'!B290</f>
        <v xml:space="preserve"> NDZV 33 SIDOR ID Fan Impeller Assembly for Unit 3 &amp; 4 at TPS, Khaperkheda</v>
      </c>
      <c r="C290" s="31">
        <f>'F4.2'!D290</f>
        <v>0</v>
      </c>
      <c r="D290" s="65" t="str">
        <f>IF('F4.2'!F290=0,"-",'F4.2'!F290)</f>
        <v>-</v>
      </c>
      <c r="E290" s="93">
        <f>'F4.2'!H290</f>
        <v>0</v>
      </c>
      <c r="F290" s="123">
        <f>'F4.2'!T290</f>
        <v>0</v>
      </c>
      <c r="G290" s="123">
        <f>'F4.2'!AN290</f>
        <v>0</v>
      </c>
      <c r="H290" s="124">
        <f t="shared" si="24"/>
        <v>0</v>
      </c>
      <c r="I290" s="123">
        <f>'F4.2'!U290</f>
        <v>0</v>
      </c>
      <c r="J290" s="123">
        <f>'F4.2'!AO290</f>
        <v>0</v>
      </c>
      <c r="K290" s="124"/>
      <c r="L290" s="124"/>
      <c r="M290" s="124">
        <f t="shared" si="25"/>
        <v>0</v>
      </c>
      <c r="N290" s="124">
        <f t="shared" si="26"/>
        <v>0</v>
      </c>
      <c r="O290" s="163"/>
      <c r="P290" s="164"/>
    </row>
    <row r="291" spans="1:16" ht="60" hidden="1" outlineLevel="1" x14ac:dyDescent="0.25">
      <c r="A291" s="9">
        <f>'F4.2'!A291</f>
        <v>33.6</v>
      </c>
      <c r="B291" s="194" t="str">
        <f>'F4.2'!B291</f>
        <v>Design, Engineering, Manufacturing, Supply &amp; Commissioning including civil works for installation of 70 LPM lubricant ystems for PA Fans in unit no. 1&amp;2.</v>
      </c>
      <c r="C291" s="31">
        <f>'F4.2'!D291</f>
        <v>0</v>
      </c>
      <c r="D291" s="65" t="str">
        <f>IF('F4.2'!F291=0,"-",'F4.2'!F291)</f>
        <v>-</v>
      </c>
      <c r="E291" s="93">
        <f>'F4.2'!H291</f>
        <v>0</v>
      </c>
      <c r="F291" s="123">
        <f>'F4.2'!T291</f>
        <v>0</v>
      </c>
      <c r="G291" s="123">
        <f>'F4.2'!AN291</f>
        <v>0</v>
      </c>
      <c r="H291" s="124">
        <f t="shared" si="24"/>
        <v>0</v>
      </c>
      <c r="I291" s="123">
        <f>'F4.2'!U291</f>
        <v>0</v>
      </c>
      <c r="J291" s="123">
        <f>'F4.2'!AO291</f>
        <v>0</v>
      </c>
      <c r="K291" s="124"/>
      <c r="L291" s="124"/>
      <c r="M291" s="124">
        <f t="shared" si="25"/>
        <v>0</v>
      </c>
      <c r="N291" s="124">
        <f t="shared" si="26"/>
        <v>0</v>
      </c>
      <c r="O291" s="163"/>
      <c r="P291" s="164"/>
    </row>
    <row r="292" spans="1:16" ht="30" hidden="1" outlineLevel="1" x14ac:dyDescent="0.25">
      <c r="A292" s="9">
        <f>'F4.2'!A292</f>
        <v>33.700000000000003</v>
      </c>
      <c r="B292" s="194" t="str">
        <f>'F4.2'!B292</f>
        <v>Supply and installation of ID and PA foundation deck spring for unit no. 3 &amp; 4</v>
      </c>
      <c r="C292" s="31">
        <f>'F4.2'!D292</f>
        <v>0</v>
      </c>
      <c r="D292" s="65" t="str">
        <f>IF('F4.2'!F292=0,"-",'F4.2'!F292)</f>
        <v>-</v>
      </c>
      <c r="E292" s="93">
        <f>'F4.2'!H292</f>
        <v>0</v>
      </c>
      <c r="F292" s="123">
        <f>'F4.2'!T292</f>
        <v>0</v>
      </c>
      <c r="G292" s="123">
        <f>'F4.2'!AN292</f>
        <v>0</v>
      </c>
      <c r="H292" s="124">
        <f t="shared" si="24"/>
        <v>0</v>
      </c>
      <c r="I292" s="123">
        <f>'F4.2'!U292</f>
        <v>0</v>
      </c>
      <c r="J292" s="123">
        <f>'F4.2'!AO292</f>
        <v>0</v>
      </c>
      <c r="K292" s="124"/>
      <c r="L292" s="124"/>
      <c r="M292" s="124">
        <f t="shared" si="25"/>
        <v>0</v>
      </c>
      <c r="N292" s="124">
        <f t="shared" si="26"/>
        <v>0</v>
      </c>
      <c r="O292" s="163"/>
      <c r="P292" s="164"/>
    </row>
    <row r="293" spans="1:16" ht="31.5" hidden="1" outlineLevel="1" x14ac:dyDescent="0.25">
      <c r="A293" s="9">
        <f>'F4.2'!A293</f>
        <v>34</v>
      </c>
      <c r="B293" s="27" t="str">
        <f>'F4.2'!B293</f>
        <v xml:space="preserve">VARIOUS SCHEMES FOR BOILER PERFORMANCE IMPROVEMENT </v>
      </c>
      <c r="C293" s="31">
        <f>'F4.2'!D293</f>
        <v>0</v>
      </c>
      <c r="D293" s="65" t="str">
        <f>IF('F4.2'!F293=0,"-",'F4.2'!F293)</f>
        <v>-</v>
      </c>
      <c r="E293" s="93">
        <f>'F4.2'!H293</f>
        <v>0</v>
      </c>
      <c r="F293" s="123">
        <f>'F4.2'!T293</f>
        <v>0</v>
      </c>
      <c r="G293" s="123">
        <f>'F4.2'!AN293</f>
        <v>0</v>
      </c>
      <c r="H293" s="124">
        <f t="shared" ref="H293:H311" si="27">F293-G293</f>
        <v>0</v>
      </c>
      <c r="I293" s="123">
        <f>'F4.2'!U293</f>
        <v>0</v>
      </c>
      <c r="J293" s="123">
        <f>'F4.2'!AO293</f>
        <v>0</v>
      </c>
      <c r="K293" s="124"/>
      <c r="L293" s="124"/>
      <c r="M293" s="124">
        <f t="shared" ref="M293:M311" si="28">SUM(J293:L293)</f>
        <v>0</v>
      </c>
      <c r="N293" s="124">
        <f t="shared" ref="N293:N311" si="29">H293+I293-M293</f>
        <v>0</v>
      </c>
      <c r="O293" s="163"/>
      <c r="P293" s="164"/>
    </row>
    <row r="294" spans="1:16" ht="45" hidden="1" outlineLevel="1" x14ac:dyDescent="0.25">
      <c r="A294" s="9">
        <f>'F4.2'!A294</f>
        <v>34.1</v>
      </c>
      <c r="B294" s="194" t="str">
        <f>'F4.2'!B294</f>
        <v>SUPPLY OF COAL MILL SEPERATOR &amp; SCRAPPER BODIES FOR XRP-803 1/2 HP COAL MILLS IN UNIT 1 &amp; 2</v>
      </c>
      <c r="C294" s="31">
        <f>'F4.2'!D294</f>
        <v>0</v>
      </c>
      <c r="D294" s="65" t="str">
        <f>IF('F4.2'!F294=0,"-",'F4.2'!F294)</f>
        <v>-</v>
      </c>
      <c r="E294" s="93">
        <f>'F4.2'!H294</f>
        <v>0</v>
      </c>
      <c r="F294" s="123">
        <f>'F4.2'!T294</f>
        <v>0</v>
      </c>
      <c r="G294" s="123">
        <f>'F4.2'!AN294</f>
        <v>0</v>
      </c>
      <c r="H294" s="124">
        <f t="shared" si="27"/>
        <v>0</v>
      </c>
      <c r="I294" s="123">
        <f>'F4.2'!U294</f>
        <v>0</v>
      </c>
      <c r="J294" s="123">
        <f>'F4.2'!AO294</f>
        <v>0</v>
      </c>
      <c r="K294" s="124"/>
      <c r="L294" s="124"/>
      <c r="M294" s="124">
        <f t="shared" si="28"/>
        <v>0</v>
      </c>
      <c r="N294" s="124">
        <f t="shared" si="29"/>
        <v>0</v>
      </c>
      <c r="O294" s="163"/>
      <c r="P294" s="164"/>
    </row>
    <row r="295" spans="1:16" ht="75" hidden="1" outlineLevel="1" x14ac:dyDescent="0.25">
      <c r="A295" s="9">
        <f>'F4.2'!A295</f>
        <v>34.200000000000003</v>
      </c>
      <c r="B295" s="194" t="str">
        <f>'F4.2'!B295</f>
        <v xml:space="preserve"> MODIFICATION OF EXISTING COAL BUNKER AND COMMISSIONING OF BUNKER CHUTE ASSEMBLY WITH VIBRATING MOTOR TO AVOID BUNKER MOUTH COAL CHOKE UP FOR UNIT 1 &amp; 2AT KHAPERKHEDA TPS.</v>
      </c>
      <c r="C295" s="31">
        <f>'F4.2'!D295</f>
        <v>0</v>
      </c>
      <c r="D295" s="65" t="str">
        <f>IF('F4.2'!F295=0,"-",'F4.2'!F295)</f>
        <v>-</v>
      </c>
      <c r="E295" s="93">
        <f>'F4.2'!H295</f>
        <v>0</v>
      </c>
      <c r="F295" s="123">
        <f>'F4.2'!T295</f>
        <v>0</v>
      </c>
      <c r="G295" s="123">
        <f>'F4.2'!AN295</f>
        <v>0</v>
      </c>
      <c r="H295" s="124">
        <f t="shared" si="27"/>
        <v>0</v>
      </c>
      <c r="I295" s="123">
        <f>'F4.2'!U295</f>
        <v>0</v>
      </c>
      <c r="J295" s="123">
        <f>'F4.2'!AO295</f>
        <v>0</v>
      </c>
      <c r="K295" s="124"/>
      <c r="L295" s="124"/>
      <c r="M295" s="124">
        <f t="shared" si="28"/>
        <v>0</v>
      </c>
      <c r="N295" s="124">
        <f t="shared" si="29"/>
        <v>0</v>
      </c>
      <c r="O295" s="163"/>
      <c r="P295" s="164"/>
    </row>
    <row r="296" spans="1:16" ht="75" hidden="1" outlineLevel="1" x14ac:dyDescent="0.25">
      <c r="A296" s="9">
        <f>'F4.2'!A296</f>
        <v>34.299999999999997</v>
      </c>
      <c r="B296" s="194" t="str">
        <f>'F4.2'!B296</f>
        <v xml:space="preserve"> MODIFICATION OF EXISTING COAL BUNKER AND COMMISSIONING OF BUNKER CHUTE ASSEMBLY WITH VIBRATING MOTOR TO AVOID BUNKER MOUTH COAL CHOKE UP FOR UNIT 3 &amp; 4 AT KHAPERKHEDA TPS.</v>
      </c>
      <c r="C296" s="31">
        <f>'F4.2'!D296</f>
        <v>0</v>
      </c>
      <c r="D296" s="65" t="str">
        <f>IF('F4.2'!F296=0,"-",'F4.2'!F296)</f>
        <v>-</v>
      </c>
      <c r="E296" s="93">
        <f>'F4.2'!H296</f>
        <v>0</v>
      </c>
      <c r="F296" s="123">
        <f>'F4.2'!T296</f>
        <v>0</v>
      </c>
      <c r="G296" s="123">
        <f>'F4.2'!AN296</f>
        <v>0</v>
      </c>
      <c r="H296" s="124">
        <f t="shared" si="27"/>
        <v>0</v>
      </c>
      <c r="I296" s="123">
        <f>'F4.2'!U296</f>
        <v>0</v>
      </c>
      <c r="J296" s="123">
        <f>'F4.2'!AO296</f>
        <v>0</v>
      </c>
      <c r="K296" s="124"/>
      <c r="L296" s="124"/>
      <c r="M296" s="124">
        <f t="shared" si="28"/>
        <v>0</v>
      </c>
      <c r="N296" s="124">
        <f t="shared" si="29"/>
        <v>0</v>
      </c>
      <c r="O296" s="163"/>
      <c r="P296" s="164"/>
    </row>
    <row r="297" spans="1:16" ht="30" hidden="1" outlineLevel="1" x14ac:dyDescent="0.25">
      <c r="A297" s="9">
        <f>'F4.2'!A297</f>
        <v>34.4</v>
      </c>
      <c r="B297" s="194" t="str">
        <f>'F4.2'!B297</f>
        <v>DESIGN, DEVELOPMENT, COMMISIONING OF SEAL AIR FAN ASSEMBLIES IN UNIT 1 &amp; 2</v>
      </c>
      <c r="C297" s="31">
        <f>'F4.2'!D297</f>
        <v>0</v>
      </c>
      <c r="D297" s="65" t="str">
        <f>IF('F4.2'!F297=0,"-",'F4.2'!F297)</f>
        <v>-</v>
      </c>
      <c r="E297" s="93">
        <f>'F4.2'!H297</f>
        <v>0</v>
      </c>
      <c r="F297" s="123">
        <f>'F4.2'!T297</f>
        <v>0</v>
      </c>
      <c r="G297" s="123">
        <f>'F4.2'!AN297</f>
        <v>0</v>
      </c>
      <c r="H297" s="124">
        <f t="shared" si="27"/>
        <v>0</v>
      </c>
      <c r="I297" s="123">
        <f>'F4.2'!U297</f>
        <v>0</v>
      </c>
      <c r="J297" s="123">
        <f>'F4.2'!AO297</f>
        <v>0</v>
      </c>
      <c r="K297" s="124"/>
      <c r="L297" s="124"/>
      <c r="M297" s="124">
        <f t="shared" si="28"/>
        <v>0</v>
      </c>
      <c r="N297" s="124">
        <f t="shared" si="29"/>
        <v>0</v>
      </c>
      <c r="O297" s="163"/>
      <c r="P297" s="164"/>
    </row>
    <row r="298" spans="1:16" ht="60" hidden="1" outlineLevel="1" x14ac:dyDescent="0.25">
      <c r="A298" s="9">
        <f>'F4.2'!A298</f>
        <v>34.5</v>
      </c>
      <c r="B298" s="194" t="str">
        <f>'F4.2'!B298</f>
        <v>Procurement of sub body assembly of control valve in unit no. 1 &amp; 2 actuating main gear unit part electrical actuator in unit no. 1 to 4 Khaperkheda TPS</v>
      </c>
      <c r="C298" s="31">
        <f>'F4.2'!D298</f>
        <v>0</v>
      </c>
      <c r="D298" s="65" t="str">
        <f>IF('F4.2'!F298=0,"-",'F4.2'!F298)</f>
        <v>-</v>
      </c>
      <c r="E298" s="93">
        <f>'F4.2'!H298</f>
        <v>0</v>
      </c>
      <c r="F298" s="123">
        <f>'F4.2'!T298</f>
        <v>0</v>
      </c>
      <c r="G298" s="123">
        <f>'F4.2'!AN298</f>
        <v>0</v>
      </c>
      <c r="H298" s="124">
        <f t="shared" si="27"/>
        <v>0</v>
      </c>
      <c r="I298" s="123">
        <f>'F4.2'!U298</f>
        <v>0</v>
      </c>
      <c r="J298" s="123">
        <f>'F4.2'!AO298</f>
        <v>0</v>
      </c>
      <c r="K298" s="124"/>
      <c r="L298" s="124"/>
      <c r="M298" s="124">
        <f t="shared" si="28"/>
        <v>0</v>
      </c>
      <c r="N298" s="124">
        <f t="shared" si="29"/>
        <v>0</v>
      </c>
      <c r="O298" s="163"/>
      <c r="P298" s="164"/>
    </row>
    <row r="299" spans="1:16" ht="31.5" hidden="1" outlineLevel="1" x14ac:dyDescent="0.25">
      <c r="A299" s="9">
        <f>'F4.2'!A299</f>
        <v>35</v>
      </c>
      <c r="B299" s="27" t="str">
        <f>'F4.2'!B299</f>
        <v>Construction of A, B, C, D &amp; E type stilt + 6 floor buildings  at TPS Khaperkheda.</v>
      </c>
      <c r="C299" s="31">
        <f>'F4.2'!D299</f>
        <v>0</v>
      </c>
      <c r="D299" s="65" t="str">
        <f>IF('F4.2'!F299=0,"-",'F4.2'!F299)</f>
        <v>-</v>
      </c>
      <c r="E299" s="93">
        <f>'F4.2'!H299</f>
        <v>0</v>
      </c>
      <c r="F299" s="123">
        <f>'F4.2'!T299</f>
        <v>0</v>
      </c>
      <c r="G299" s="123">
        <f>'F4.2'!AN299</f>
        <v>0</v>
      </c>
      <c r="H299" s="124">
        <f t="shared" si="27"/>
        <v>0</v>
      </c>
      <c r="I299" s="123">
        <f>'F4.2'!U299</f>
        <v>0</v>
      </c>
      <c r="J299" s="123">
        <f>'F4.2'!AO299</f>
        <v>0</v>
      </c>
      <c r="K299" s="124"/>
      <c r="L299" s="124"/>
      <c r="M299" s="124">
        <f t="shared" si="28"/>
        <v>0</v>
      </c>
      <c r="N299" s="124">
        <f t="shared" si="29"/>
        <v>0</v>
      </c>
      <c r="O299" s="163"/>
      <c r="P299" s="164"/>
    </row>
    <row r="300" spans="1:16" ht="30" hidden="1" outlineLevel="1" x14ac:dyDescent="0.25">
      <c r="A300" s="9">
        <f>'F4.2'!A300</f>
        <v>35.1</v>
      </c>
      <c r="B300" s="194" t="str">
        <f>'F4.2'!B300</f>
        <v>Construction of A, B, C, D &amp; E type stilt + 6 floor buildings  at TPS Khaperkheda.</v>
      </c>
      <c r="C300" s="31">
        <f>'F4.2'!D300</f>
        <v>0</v>
      </c>
      <c r="D300" s="65" t="str">
        <f>IF('F4.2'!F300=0,"-",'F4.2'!F300)</f>
        <v>-</v>
      </c>
      <c r="E300" s="93">
        <f>'F4.2'!H300</f>
        <v>0</v>
      </c>
      <c r="F300" s="123">
        <f>'F4.2'!T300</f>
        <v>0</v>
      </c>
      <c r="G300" s="123">
        <f>'F4.2'!AN300</f>
        <v>0</v>
      </c>
      <c r="H300" s="124">
        <f t="shared" si="27"/>
        <v>0</v>
      </c>
      <c r="I300" s="123">
        <f>'F4.2'!U300</f>
        <v>0</v>
      </c>
      <c r="J300" s="123">
        <f>'F4.2'!AO300</f>
        <v>0</v>
      </c>
      <c r="K300" s="124"/>
      <c r="L300" s="124"/>
      <c r="M300" s="124">
        <f t="shared" si="28"/>
        <v>0</v>
      </c>
      <c r="N300" s="124">
        <f t="shared" si="29"/>
        <v>0</v>
      </c>
      <c r="O300" s="163"/>
      <c r="P300" s="164"/>
    </row>
    <row r="301" spans="1:16" ht="110.25" hidden="1" outlineLevel="1" x14ac:dyDescent="0.25">
      <c r="A301" s="9">
        <f>'F4.2'!A301</f>
        <v>36</v>
      </c>
      <c r="B301" s="27" t="str">
        <f>'F4.2'!B301</f>
        <v xml:space="preserve"> Enhancement &amp; Renovation of existing building, Construction of Market building,  Construction of club building community hall, 
Construction of school building, 
&amp; Enhancement of existing domestic plant providing V wire 3 MLD at Colony TPS Khaperkheda.</v>
      </c>
      <c r="C301" s="31">
        <f>'F4.2'!D301</f>
        <v>0</v>
      </c>
      <c r="D301" s="65" t="str">
        <f>IF('F4.2'!F301=0,"-",'F4.2'!F301)</f>
        <v>-</v>
      </c>
      <c r="E301" s="93">
        <f>'F4.2'!H301</f>
        <v>0</v>
      </c>
      <c r="F301" s="123">
        <f>'F4.2'!T301</f>
        <v>0</v>
      </c>
      <c r="G301" s="123">
        <f>'F4.2'!AN301</f>
        <v>0</v>
      </c>
      <c r="H301" s="124">
        <f t="shared" si="27"/>
        <v>0</v>
      </c>
      <c r="I301" s="123">
        <f>'F4.2'!U301</f>
        <v>0</v>
      </c>
      <c r="J301" s="123">
        <f>'F4.2'!AO301</f>
        <v>0</v>
      </c>
      <c r="K301" s="124"/>
      <c r="L301" s="124"/>
      <c r="M301" s="124">
        <f t="shared" si="28"/>
        <v>0</v>
      </c>
      <c r="N301" s="124">
        <f t="shared" si="29"/>
        <v>0</v>
      </c>
      <c r="O301" s="163"/>
      <c r="P301" s="164"/>
    </row>
    <row r="302" spans="1:16" ht="45" hidden="1" outlineLevel="1" x14ac:dyDescent="0.25">
      <c r="A302" s="9">
        <f>'F4.2'!A302</f>
        <v>36.1</v>
      </c>
      <c r="B302" s="194" t="str">
        <f>'F4.2'!B302</f>
        <v>Enhancement / Renovation &amp; strengthening of existing building &amp; allied works in colony TPS Khaperkhda.</v>
      </c>
      <c r="C302" s="31">
        <f>'F4.2'!D302</f>
        <v>0</v>
      </c>
      <c r="D302" s="65" t="str">
        <f>IF('F4.2'!F302=0,"-",'F4.2'!F302)</f>
        <v>-</v>
      </c>
      <c r="E302" s="93">
        <f>'F4.2'!H302</f>
        <v>0</v>
      </c>
      <c r="F302" s="123">
        <f>'F4.2'!T302</f>
        <v>0</v>
      </c>
      <c r="G302" s="123">
        <f>'F4.2'!AN302</f>
        <v>0</v>
      </c>
      <c r="H302" s="124">
        <f t="shared" si="27"/>
        <v>0</v>
      </c>
      <c r="I302" s="123">
        <f>'F4.2'!U302</f>
        <v>0</v>
      </c>
      <c r="J302" s="123">
        <f>'F4.2'!AO302</f>
        <v>0</v>
      </c>
      <c r="K302" s="124"/>
      <c r="L302" s="124"/>
      <c r="M302" s="124">
        <f t="shared" si="28"/>
        <v>0</v>
      </c>
      <c r="N302" s="124">
        <f t="shared" si="29"/>
        <v>0</v>
      </c>
      <c r="O302" s="163"/>
      <c r="P302" s="164"/>
    </row>
    <row r="303" spans="1:16" ht="45" hidden="1" outlineLevel="1" x14ac:dyDescent="0.25">
      <c r="A303" s="9">
        <f>'F4.2'!A303</f>
        <v>36.200000000000003</v>
      </c>
      <c r="B303" s="194" t="str">
        <f>'F4.2'!B303</f>
        <v>Construction of Market building including approach road, drainage arrangement &amp; electrification at colony TPS Khaperkheda</v>
      </c>
      <c r="C303" s="31">
        <f>'F4.2'!D303</f>
        <v>0</v>
      </c>
      <c r="D303" s="65" t="str">
        <f>IF('F4.2'!F303=0,"-",'F4.2'!F303)</f>
        <v>-</v>
      </c>
      <c r="E303" s="93">
        <f>'F4.2'!H303</f>
        <v>0</v>
      </c>
      <c r="F303" s="123">
        <f>'F4.2'!T303</f>
        <v>0</v>
      </c>
      <c r="G303" s="123">
        <f>'F4.2'!AN303</f>
        <v>0</v>
      </c>
      <c r="H303" s="124">
        <f t="shared" si="27"/>
        <v>0</v>
      </c>
      <c r="I303" s="123">
        <f>'F4.2'!U303</f>
        <v>0</v>
      </c>
      <c r="J303" s="123">
        <f>'F4.2'!AO303</f>
        <v>0</v>
      </c>
      <c r="K303" s="124"/>
      <c r="L303" s="124"/>
      <c r="M303" s="124">
        <f t="shared" si="28"/>
        <v>0</v>
      </c>
      <c r="N303" s="124">
        <f t="shared" si="29"/>
        <v>0</v>
      </c>
      <c r="O303" s="163"/>
      <c r="P303" s="164"/>
    </row>
    <row r="304" spans="1:16" ht="15.75" hidden="1" outlineLevel="1" x14ac:dyDescent="0.25">
      <c r="A304" s="9">
        <f>'F4.2'!A304</f>
        <v>36.299999999999997</v>
      </c>
      <c r="B304" s="194" t="str">
        <f>'F4.2'!B304</f>
        <v>Construction of club building / community hall</v>
      </c>
      <c r="C304" s="31">
        <f>'F4.2'!D304</f>
        <v>0</v>
      </c>
      <c r="D304" s="65" t="str">
        <f>IF('F4.2'!F304=0,"-",'F4.2'!F304)</f>
        <v>-</v>
      </c>
      <c r="E304" s="93">
        <f>'F4.2'!H304</f>
        <v>0</v>
      </c>
      <c r="F304" s="123">
        <f>'F4.2'!T304</f>
        <v>0</v>
      </c>
      <c r="G304" s="123">
        <f>'F4.2'!AN304</f>
        <v>0</v>
      </c>
      <c r="H304" s="124">
        <f t="shared" si="27"/>
        <v>0</v>
      </c>
      <c r="I304" s="123">
        <f>'F4.2'!U304</f>
        <v>0</v>
      </c>
      <c r="J304" s="123">
        <f>'F4.2'!AO304</f>
        <v>0</v>
      </c>
      <c r="K304" s="124"/>
      <c r="L304" s="124"/>
      <c r="M304" s="124">
        <f t="shared" si="28"/>
        <v>0</v>
      </c>
      <c r="N304" s="124">
        <f t="shared" si="29"/>
        <v>0</v>
      </c>
      <c r="O304" s="163"/>
      <c r="P304" s="164"/>
    </row>
    <row r="305" spans="1:16" ht="15.75" hidden="1" outlineLevel="1" x14ac:dyDescent="0.25">
      <c r="A305" s="9">
        <f>'F4.2'!A305</f>
        <v>36.4</v>
      </c>
      <c r="B305" s="194" t="str">
        <f>'F4.2'!B305</f>
        <v>Construction of school building</v>
      </c>
      <c r="C305" s="31">
        <f>'F4.2'!D305</f>
        <v>0</v>
      </c>
      <c r="D305" s="65" t="str">
        <f>IF('F4.2'!F305=0,"-",'F4.2'!F305)</f>
        <v>-</v>
      </c>
      <c r="E305" s="93">
        <f>'F4.2'!H305</f>
        <v>0</v>
      </c>
      <c r="F305" s="123">
        <f>'F4.2'!T305</f>
        <v>0</v>
      </c>
      <c r="G305" s="123">
        <f>'F4.2'!AN305</f>
        <v>0</v>
      </c>
      <c r="H305" s="124">
        <f t="shared" si="27"/>
        <v>0</v>
      </c>
      <c r="I305" s="123">
        <f>'F4.2'!U305</f>
        <v>0</v>
      </c>
      <c r="J305" s="123">
        <f>'F4.2'!AO305</f>
        <v>0</v>
      </c>
      <c r="K305" s="124"/>
      <c r="L305" s="124"/>
      <c r="M305" s="124">
        <f t="shared" si="28"/>
        <v>0</v>
      </c>
      <c r="N305" s="124">
        <f t="shared" si="29"/>
        <v>0</v>
      </c>
      <c r="O305" s="163"/>
      <c r="P305" s="164"/>
    </row>
    <row r="306" spans="1:16" ht="30" hidden="1" outlineLevel="1" x14ac:dyDescent="0.25">
      <c r="A306" s="9">
        <f>'F4.2'!A306</f>
        <v>36.5</v>
      </c>
      <c r="B306" s="194" t="str">
        <f>'F4.2'!B306</f>
        <v xml:space="preserve">Enhancement of existing domestic plant providing V wire 3 MLD </v>
      </c>
      <c r="C306" s="31">
        <f>'F4.2'!D306</f>
        <v>0</v>
      </c>
      <c r="D306" s="65" t="str">
        <f>IF('F4.2'!F306=0,"-",'F4.2'!F306)</f>
        <v>-</v>
      </c>
      <c r="E306" s="93">
        <f>'F4.2'!H306</f>
        <v>0</v>
      </c>
      <c r="F306" s="123">
        <f>'F4.2'!T306</f>
        <v>0</v>
      </c>
      <c r="G306" s="123">
        <f>'F4.2'!AN306</f>
        <v>0</v>
      </c>
      <c r="H306" s="124">
        <f t="shared" si="27"/>
        <v>0</v>
      </c>
      <c r="I306" s="123">
        <f>'F4.2'!U306</f>
        <v>0</v>
      </c>
      <c r="J306" s="123">
        <f>'F4.2'!AO306</f>
        <v>0</v>
      </c>
      <c r="K306" s="124"/>
      <c r="L306" s="124"/>
      <c r="M306" s="124">
        <f t="shared" si="28"/>
        <v>0</v>
      </c>
      <c r="N306" s="124">
        <f t="shared" si="29"/>
        <v>0</v>
      </c>
      <c r="O306" s="163"/>
      <c r="P306" s="164"/>
    </row>
    <row r="307" spans="1:16" ht="94.5" hidden="1" outlineLevel="1" x14ac:dyDescent="0.25">
      <c r="A307" s="9">
        <f>'F4.2'!A307</f>
        <v>37</v>
      </c>
      <c r="B307" s="27" t="str">
        <f>'F4.2'!B307</f>
        <v>Enhancement / Renovation of Saudamini Administrative Building,  Construction of VIP Guest House, Construction of roads at Prakashnagar Colony and Providing various civil works related to coal transport railway lines of khaperkheda TPSTPS Khaperkheda.</v>
      </c>
      <c r="C307" s="31">
        <f>'F4.2'!D307</f>
        <v>0</v>
      </c>
      <c r="D307" s="65" t="str">
        <f>IF('F4.2'!F307=0,"-",'F4.2'!F307)</f>
        <v>-</v>
      </c>
      <c r="E307" s="93">
        <f>'F4.2'!H307</f>
        <v>0</v>
      </c>
      <c r="F307" s="123">
        <f>'F4.2'!T307</f>
        <v>0</v>
      </c>
      <c r="G307" s="123">
        <f>'F4.2'!AN307</f>
        <v>0</v>
      </c>
      <c r="H307" s="124">
        <f t="shared" si="27"/>
        <v>0</v>
      </c>
      <c r="I307" s="123">
        <f>'F4.2'!U307</f>
        <v>0</v>
      </c>
      <c r="J307" s="123">
        <f>'F4.2'!AO307</f>
        <v>0</v>
      </c>
      <c r="K307" s="124"/>
      <c r="L307" s="124"/>
      <c r="M307" s="124">
        <f t="shared" si="28"/>
        <v>0</v>
      </c>
      <c r="N307" s="124">
        <f t="shared" si="29"/>
        <v>0</v>
      </c>
      <c r="O307" s="163"/>
      <c r="P307" s="164"/>
    </row>
    <row r="308" spans="1:16" ht="15.75" hidden="1" outlineLevel="1" x14ac:dyDescent="0.25">
      <c r="A308" s="9">
        <f>'F4.2'!A308</f>
        <v>37.1</v>
      </c>
      <c r="B308" s="194" t="str">
        <f>'F4.2'!B308</f>
        <v>Enhancement / Renovation of Saudamini building</v>
      </c>
      <c r="C308" s="31">
        <f>'F4.2'!D308</f>
        <v>0</v>
      </c>
      <c r="D308" s="65" t="str">
        <f>IF('F4.2'!F308=0,"-",'F4.2'!F308)</f>
        <v>-</v>
      </c>
      <c r="E308" s="93">
        <f>'F4.2'!H308</f>
        <v>0</v>
      </c>
      <c r="F308" s="123">
        <f>'F4.2'!T308</f>
        <v>0</v>
      </c>
      <c r="G308" s="123">
        <f>'F4.2'!AN308</f>
        <v>0</v>
      </c>
      <c r="H308" s="124">
        <f t="shared" si="27"/>
        <v>0</v>
      </c>
      <c r="I308" s="123">
        <f>'F4.2'!U308</f>
        <v>0</v>
      </c>
      <c r="J308" s="123">
        <f>'F4.2'!AO308</f>
        <v>0</v>
      </c>
      <c r="K308" s="124"/>
      <c r="L308" s="124"/>
      <c r="M308" s="124">
        <f t="shared" si="28"/>
        <v>0</v>
      </c>
      <c r="N308" s="124">
        <f t="shared" si="29"/>
        <v>0</v>
      </c>
      <c r="O308" s="163"/>
      <c r="P308" s="164"/>
    </row>
    <row r="309" spans="1:16" ht="15.75" hidden="1" outlineLevel="1" x14ac:dyDescent="0.25">
      <c r="A309" s="9">
        <f>'F4.2'!A309</f>
        <v>37.200000000000003</v>
      </c>
      <c r="B309" s="194" t="str">
        <f>'F4.2'!B309</f>
        <v>Construction of VIP guest house TPS Khaperkheda.</v>
      </c>
      <c r="C309" s="31">
        <f>'F4.2'!D309</f>
        <v>0</v>
      </c>
      <c r="D309" s="65" t="str">
        <f>IF('F4.2'!F309=0,"-",'F4.2'!F309)</f>
        <v>-</v>
      </c>
      <c r="E309" s="93">
        <f>'F4.2'!H309</f>
        <v>0</v>
      </c>
      <c r="F309" s="123">
        <f>'F4.2'!T309</f>
        <v>0</v>
      </c>
      <c r="G309" s="123">
        <f>'F4.2'!AN309</f>
        <v>0</v>
      </c>
      <c r="H309" s="124">
        <f t="shared" si="27"/>
        <v>0</v>
      </c>
      <c r="I309" s="123">
        <f>'F4.2'!U309</f>
        <v>0</v>
      </c>
      <c r="J309" s="123">
        <f>'F4.2'!AO309</f>
        <v>0</v>
      </c>
      <c r="K309" s="124"/>
      <c r="L309" s="124"/>
      <c r="M309" s="124">
        <f t="shared" si="28"/>
        <v>0</v>
      </c>
      <c r="N309" s="124">
        <f t="shared" si="29"/>
        <v>0</v>
      </c>
    </row>
    <row r="310" spans="1:16" ht="15.75" hidden="1" outlineLevel="1" x14ac:dyDescent="0.25">
      <c r="A310" s="9">
        <f>'F4.2'!A310</f>
        <v>37.299999999999997</v>
      </c>
      <c r="B310" s="194" t="str">
        <f>'F4.2'!B310</f>
        <v>Construction of Roads</v>
      </c>
      <c r="C310" s="31">
        <f>'F4.2'!D310</f>
        <v>0</v>
      </c>
      <c r="D310" s="65" t="str">
        <f>IF('F4.2'!F310=0,"-",'F4.2'!F310)</f>
        <v>-</v>
      </c>
      <c r="E310" s="93">
        <f>'F4.2'!H310</f>
        <v>0</v>
      </c>
      <c r="F310" s="123">
        <f>'F4.2'!T310</f>
        <v>0</v>
      </c>
      <c r="G310" s="123">
        <f>'F4.2'!AN310</f>
        <v>0</v>
      </c>
      <c r="H310" s="124">
        <f t="shared" si="27"/>
        <v>0</v>
      </c>
      <c r="I310" s="123">
        <f>'F4.2'!U310</f>
        <v>0</v>
      </c>
      <c r="J310" s="123">
        <f>'F4.2'!AO310</f>
        <v>0</v>
      </c>
      <c r="K310" s="124"/>
      <c r="L310" s="124"/>
      <c r="M310" s="124">
        <f t="shared" si="28"/>
        <v>0</v>
      </c>
      <c r="N310" s="124">
        <f t="shared" si="29"/>
        <v>0</v>
      </c>
    </row>
    <row r="311" spans="1:16" ht="30" hidden="1" outlineLevel="1" x14ac:dyDescent="0.25">
      <c r="A311" s="9">
        <f>'F4.2'!A311</f>
        <v>37.4</v>
      </c>
      <c r="B311" s="194" t="str">
        <f>'F4.2'!B311</f>
        <v>Construction of office building &amp; store for electrical maintenance &amp; Civil at KPKD</v>
      </c>
      <c r="C311" s="31">
        <f>'F4.2'!D311</f>
        <v>0</v>
      </c>
      <c r="D311" s="65" t="str">
        <f>IF('F4.2'!F311=0,"-",'F4.2'!F311)</f>
        <v>-</v>
      </c>
      <c r="E311" s="93">
        <f>'F4.2'!H311</f>
        <v>0</v>
      </c>
      <c r="F311" s="123">
        <f>'F4.2'!T311</f>
        <v>0</v>
      </c>
      <c r="G311" s="123">
        <f>'F4.2'!AN311</f>
        <v>0</v>
      </c>
      <c r="H311" s="124">
        <f t="shared" si="27"/>
        <v>0</v>
      </c>
      <c r="I311" s="123">
        <f>'F4.2'!U311</f>
        <v>0</v>
      </c>
      <c r="J311" s="123">
        <f>'F4.2'!AO311</f>
        <v>0</v>
      </c>
      <c r="K311" s="124"/>
      <c r="L311" s="124"/>
      <c r="M311" s="124">
        <f t="shared" si="28"/>
        <v>0</v>
      </c>
      <c r="N311" s="124">
        <f t="shared" si="29"/>
        <v>0</v>
      </c>
    </row>
    <row r="312" spans="1:16" ht="45" hidden="1" outlineLevel="1" x14ac:dyDescent="0.25">
      <c r="A312" s="9">
        <f>'F4.2'!A312</f>
        <v>37.5</v>
      </c>
      <c r="B312" s="194" t="str">
        <f>'F4.2'!B312</f>
        <v>Providing Special repair &amp; retrofitting work of river bridge no.09 on Khaperkheda - Kalumna railway siding of TPS Khaperkheda.</v>
      </c>
      <c r="C312" s="31">
        <f>'F4.2'!D312</f>
        <v>0</v>
      </c>
      <c r="D312" s="65" t="str">
        <f>IF('F4.2'!F312=0,"-",'F4.2'!F312)</f>
        <v>-</v>
      </c>
      <c r="E312" s="93">
        <f>'F4.2'!H312</f>
        <v>0</v>
      </c>
      <c r="F312" s="123">
        <f>'F4.2'!T312</f>
        <v>0</v>
      </c>
      <c r="G312" s="123">
        <f>'F4.2'!AN312</f>
        <v>0</v>
      </c>
      <c r="H312" s="124">
        <f t="shared" ref="H312:H354" si="30">F312-G312</f>
        <v>0</v>
      </c>
      <c r="I312" s="123">
        <f>'F4.2'!U312</f>
        <v>0</v>
      </c>
      <c r="J312" s="123">
        <f>'F4.2'!AO312</f>
        <v>0</v>
      </c>
      <c r="K312" s="124"/>
      <c r="L312" s="124"/>
      <c r="M312" s="124">
        <f t="shared" ref="M312:M354" si="31">SUM(J312:L312)</f>
        <v>0</v>
      </c>
      <c r="N312" s="124">
        <f t="shared" ref="N312:N354" si="32">H312+I312-M312</f>
        <v>0</v>
      </c>
    </row>
    <row r="313" spans="1:16" ht="45" hidden="1" outlineLevel="1" x14ac:dyDescent="0.25">
      <c r="A313" s="9">
        <f>'F4.2'!A313</f>
        <v>37.6</v>
      </c>
      <c r="B313" s="194" t="str">
        <f>'F4.2'!B313</f>
        <v>Construction &amp; repairing  of drains &amp; culverts along  coal Transporting Railway lines &amp; approach road of  TPS Khaperkheda.</v>
      </c>
      <c r="C313" s="31">
        <f>'F4.2'!D313</f>
        <v>0</v>
      </c>
      <c r="D313" s="65" t="str">
        <f>IF('F4.2'!F313=0,"-",'F4.2'!F313)</f>
        <v>-</v>
      </c>
      <c r="E313" s="93">
        <f>'F4.2'!H313</f>
        <v>0</v>
      </c>
      <c r="F313" s="123">
        <f>'F4.2'!T313</f>
        <v>0</v>
      </c>
      <c r="G313" s="123">
        <f>'F4.2'!AN313</f>
        <v>0</v>
      </c>
      <c r="H313" s="124">
        <f t="shared" si="30"/>
        <v>0</v>
      </c>
      <c r="I313" s="123">
        <f>'F4.2'!U313</f>
        <v>0</v>
      </c>
      <c r="J313" s="123">
        <f>'F4.2'!AO313</f>
        <v>0</v>
      </c>
      <c r="K313" s="124"/>
      <c r="L313" s="124"/>
      <c r="M313" s="124">
        <f t="shared" si="31"/>
        <v>0</v>
      </c>
      <c r="N313" s="124">
        <f t="shared" si="32"/>
        <v>0</v>
      </c>
    </row>
    <row r="314" spans="1:16" ht="75" hidden="1" outlineLevel="1" x14ac:dyDescent="0.25">
      <c r="A314" s="9">
        <f>'F4.2'!A314</f>
        <v>37.700000000000003</v>
      </c>
      <c r="B314" s="194" t="str">
        <f>'F4.2'!B314</f>
        <v>Repairing, providing &amp; applying Epoxy Painting and Structural Steel Works to steel structural bridges on kpkd to Kaluma and kpkd to Saoner railway lines as per recommendation of structural stability report at TPS Khaperkheda.</v>
      </c>
      <c r="C314" s="31">
        <f>'F4.2'!D314</f>
        <v>0</v>
      </c>
      <c r="D314" s="65" t="str">
        <f>IF('F4.2'!F314=0,"-",'F4.2'!F314)</f>
        <v>-</v>
      </c>
      <c r="E314" s="93">
        <f>'F4.2'!H314</f>
        <v>0</v>
      </c>
      <c r="F314" s="123">
        <f>'F4.2'!T314</f>
        <v>0</v>
      </c>
      <c r="G314" s="123">
        <f>'F4.2'!AN314</f>
        <v>0</v>
      </c>
      <c r="H314" s="124">
        <f t="shared" si="30"/>
        <v>0</v>
      </c>
      <c r="I314" s="123">
        <f>'F4.2'!U314</f>
        <v>0</v>
      </c>
      <c r="J314" s="123">
        <f>'F4.2'!AO314</f>
        <v>0</v>
      </c>
      <c r="K314" s="124"/>
      <c r="L314" s="124"/>
      <c r="M314" s="124">
        <f t="shared" si="31"/>
        <v>0</v>
      </c>
      <c r="N314" s="124">
        <f t="shared" si="32"/>
        <v>0</v>
      </c>
    </row>
    <row r="315" spans="1:16" ht="15.75" hidden="1" outlineLevel="1" x14ac:dyDescent="0.25">
      <c r="A315" s="9">
        <f>'F4.2'!A315</f>
        <v>37.799999999999997</v>
      </c>
      <c r="B315" s="194" t="str">
        <f>'F4.2'!B315</f>
        <v>Construction of  compound wall KPKD Colony</v>
      </c>
      <c r="C315" s="31">
        <f>'F4.2'!D315</f>
        <v>0</v>
      </c>
      <c r="D315" s="65" t="str">
        <f>IF('F4.2'!F315=0,"-",'F4.2'!F315)</f>
        <v>-</v>
      </c>
      <c r="E315" s="93">
        <f>'F4.2'!H315</f>
        <v>0</v>
      </c>
      <c r="F315" s="123">
        <f>'F4.2'!T315</f>
        <v>0</v>
      </c>
      <c r="G315" s="123">
        <f>'F4.2'!AN315</f>
        <v>0</v>
      </c>
      <c r="H315" s="124">
        <f t="shared" si="30"/>
        <v>0</v>
      </c>
      <c r="I315" s="123">
        <f>'F4.2'!U315</f>
        <v>0</v>
      </c>
      <c r="J315" s="123">
        <f>'F4.2'!AO315</f>
        <v>0</v>
      </c>
      <c r="K315" s="124"/>
      <c r="L315" s="124"/>
      <c r="M315" s="124">
        <f t="shared" si="31"/>
        <v>0</v>
      </c>
      <c r="N315" s="124">
        <f t="shared" si="32"/>
        <v>0</v>
      </c>
    </row>
    <row r="316" spans="1:16" ht="63" hidden="1" outlineLevel="1" x14ac:dyDescent="0.25">
      <c r="A316" s="9">
        <f>'F4.2'!A316</f>
        <v>38</v>
      </c>
      <c r="B316" s="27" t="str">
        <f>'F4.2'!B316</f>
        <v xml:space="preserve">Work of Strengthening and modification of Main Plant,   construction of roads, strengthening of IDCT 1 to 4  in plant area, 4x210 MW, TPS, Khaperkheda. </v>
      </c>
      <c r="C316" s="31">
        <f>'F4.2'!D316</f>
        <v>0</v>
      </c>
      <c r="D316" s="65" t="str">
        <f>IF('F4.2'!F316=0,"-",'F4.2'!F316)</f>
        <v>-</v>
      </c>
      <c r="E316" s="93">
        <f>'F4.2'!H316</f>
        <v>0</v>
      </c>
      <c r="F316" s="123">
        <f>'F4.2'!T316</f>
        <v>0</v>
      </c>
      <c r="G316" s="123">
        <f>'F4.2'!AN316</f>
        <v>0</v>
      </c>
      <c r="H316" s="124">
        <f t="shared" si="30"/>
        <v>0</v>
      </c>
      <c r="I316" s="123">
        <f>'F4.2'!U316</f>
        <v>0</v>
      </c>
      <c r="J316" s="123">
        <f>'F4.2'!AO316</f>
        <v>0</v>
      </c>
      <c r="K316" s="124"/>
      <c r="L316" s="124"/>
      <c r="M316" s="124">
        <f t="shared" si="31"/>
        <v>0</v>
      </c>
      <c r="N316" s="124">
        <f t="shared" si="32"/>
        <v>0</v>
      </c>
    </row>
    <row r="317" spans="1:16" ht="60" hidden="1" outlineLevel="1" x14ac:dyDescent="0.25">
      <c r="A317" s="9">
        <f>'F4.2'!A317</f>
        <v>38.1</v>
      </c>
      <c r="B317" s="194" t="str">
        <f>'F4.2'!B317</f>
        <v>Work of attending additional works based on structural report at Induced Draft Cooling Towers(IDCT) unit 1,2,3 &amp; 4 at 4 x 210MW, TPS, Khaperkheda.</v>
      </c>
      <c r="C317" s="31">
        <f>'F4.2'!D317</f>
        <v>0</v>
      </c>
      <c r="D317" s="65" t="str">
        <f>IF('F4.2'!F317=0,"-",'F4.2'!F317)</f>
        <v>-</v>
      </c>
      <c r="E317" s="93">
        <f>'F4.2'!H317</f>
        <v>0</v>
      </c>
      <c r="F317" s="123">
        <f>'F4.2'!T317</f>
        <v>0</v>
      </c>
      <c r="G317" s="123">
        <f>'F4.2'!AN317</f>
        <v>0</v>
      </c>
      <c r="H317" s="124">
        <f t="shared" si="30"/>
        <v>0</v>
      </c>
      <c r="I317" s="123">
        <f>'F4.2'!U317</f>
        <v>0</v>
      </c>
      <c r="J317" s="123">
        <f>'F4.2'!AO317</f>
        <v>0</v>
      </c>
      <c r="K317" s="124"/>
      <c r="L317" s="124"/>
      <c r="M317" s="124">
        <f t="shared" si="31"/>
        <v>0</v>
      </c>
      <c r="N317" s="124">
        <f t="shared" si="32"/>
        <v>0</v>
      </c>
    </row>
    <row r="318" spans="1:16" ht="45" hidden="1" outlineLevel="1" x14ac:dyDescent="0.25">
      <c r="A318" s="9">
        <f>'F4.2'!A318</f>
        <v>38.200000000000003</v>
      </c>
      <c r="B318" s="194" t="str">
        <f>'F4.2'!B318</f>
        <v>Work of constructon of roadside drains from VIP gate no.3 to IDCT No.1 at 4 x 210MW TPS Khaperkheda.</v>
      </c>
      <c r="C318" s="31">
        <f>'F4.2'!D318</f>
        <v>0</v>
      </c>
      <c r="D318" s="65" t="str">
        <f>IF('F4.2'!F318=0,"-",'F4.2'!F318)</f>
        <v>-</v>
      </c>
      <c r="E318" s="93">
        <f>'F4.2'!H318</f>
        <v>0</v>
      </c>
      <c r="F318" s="123">
        <f>'F4.2'!T318</f>
        <v>0</v>
      </c>
      <c r="G318" s="123">
        <f>'F4.2'!AN318</f>
        <v>0</v>
      </c>
      <c r="H318" s="124">
        <f t="shared" si="30"/>
        <v>0</v>
      </c>
      <c r="I318" s="123">
        <f>'F4.2'!U318</f>
        <v>0</v>
      </c>
      <c r="J318" s="123">
        <f>'F4.2'!AO318</f>
        <v>0</v>
      </c>
      <c r="K318" s="124"/>
      <c r="L318" s="124"/>
      <c r="M318" s="124">
        <f t="shared" si="31"/>
        <v>0</v>
      </c>
      <c r="N318" s="124">
        <f t="shared" si="32"/>
        <v>0</v>
      </c>
    </row>
    <row r="319" spans="1:16" ht="45" hidden="1" outlineLevel="1" x14ac:dyDescent="0.25">
      <c r="A319" s="9">
        <f>'F4.2'!A319</f>
        <v>38.299999999999997</v>
      </c>
      <c r="B319" s="194" t="str">
        <f>'F4.2'!B319</f>
        <v>Construction of bituminous macadam road from Administrative Building to GCR Road near Service Building of 4X210MW TPS Khaperkheda.</v>
      </c>
      <c r="C319" s="31">
        <f>'F4.2'!D319</f>
        <v>0</v>
      </c>
      <c r="D319" s="65" t="str">
        <f>IF('F4.2'!F319=0,"-",'F4.2'!F319)</f>
        <v>-</v>
      </c>
      <c r="E319" s="93">
        <f>'F4.2'!H319</f>
        <v>0</v>
      </c>
      <c r="F319" s="123">
        <f>'F4.2'!T319</f>
        <v>0</v>
      </c>
      <c r="G319" s="123">
        <f>'F4.2'!AN319</f>
        <v>0</v>
      </c>
      <c r="H319" s="124">
        <f t="shared" si="30"/>
        <v>0</v>
      </c>
      <c r="I319" s="123">
        <f>'F4.2'!U319</f>
        <v>0</v>
      </c>
      <c r="J319" s="123">
        <f>'F4.2'!AO319</f>
        <v>0</v>
      </c>
      <c r="K319" s="124"/>
      <c r="L319" s="124"/>
      <c r="M319" s="124">
        <f t="shared" si="31"/>
        <v>0</v>
      </c>
      <c r="N319" s="124">
        <f t="shared" si="32"/>
        <v>0</v>
      </c>
    </row>
    <row r="320" spans="1:16" ht="60" hidden="1" outlineLevel="1" x14ac:dyDescent="0.25">
      <c r="A320" s="9">
        <f>'F4.2'!A320</f>
        <v>38.4</v>
      </c>
      <c r="B320" s="194" t="str">
        <f>'F4.2'!B320</f>
        <v>Work for Construction of cement concrete road for equipment movement for salt lagoon (WTP-I), FGD(System), H2(cylinders) plant etc. inside plant premises in 4x  210MW, TPS, Khaperkheda.</v>
      </c>
      <c r="C320" s="31">
        <f>'F4.2'!D320</f>
        <v>0</v>
      </c>
      <c r="D320" s="65" t="str">
        <f>IF('F4.2'!F320=0,"-",'F4.2'!F320)</f>
        <v>-</v>
      </c>
      <c r="E320" s="93">
        <f>'F4.2'!H320</f>
        <v>0</v>
      </c>
      <c r="F320" s="123">
        <f>'F4.2'!T320</f>
        <v>0</v>
      </c>
      <c r="G320" s="123">
        <f>'F4.2'!AN320</f>
        <v>0</v>
      </c>
      <c r="H320" s="124">
        <f t="shared" si="30"/>
        <v>0</v>
      </c>
      <c r="I320" s="123">
        <f>'F4.2'!U320</f>
        <v>0</v>
      </c>
      <c r="J320" s="123">
        <f>'F4.2'!AO320</f>
        <v>0</v>
      </c>
      <c r="K320" s="124"/>
      <c r="L320" s="124"/>
      <c r="M320" s="124">
        <f t="shared" si="31"/>
        <v>0</v>
      </c>
      <c r="N320" s="124">
        <f t="shared" si="32"/>
        <v>0</v>
      </c>
    </row>
    <row r="321" spans="1:14" ht="30" hidden="1" outlineLevel="1" x14ac:dyDescent="0.25">
      <c r="A321" s="9">
        <f>'F4.2'!A321</f>
        <v>38.5</v>
      </c>
      <c r="B321" s="194" t="str">
        <f>'F4.2'!B321</f>
        <v>Construction of cement concrete road outside BTG area of Power Plant 4 x 210MW TPS Khaperkheda.</v>
      </c>
      <c r="C321" s="31">
        <f>'F4.2'!D321</f>
        <v>0</v>
      </c>
      <c r="D321" s="65" t="str">
        <f>IF('F4.2'!F321=0,"-",'F4.2'!F321)</f>
        <v>-</v>
      </c>
      <c r="E321" s="93">
        <f>'F4.2'!H321</f>
        <v>0</v>
      </c>
      <c r="F321" s="123">
        <f>'F4.2'!T321</f>
        <v>0</v>
      </c>
      <c r="G321" s="123">
        <f>'F4.2'!AN321</f>
        <v>0</v>
      </c>
      <c r="H321" s="124">
        <f t="shared" si="30"/>
        <v>0</v>
      </c>
      <c r="I321" s="123">
        <f>'F4.2'!U321</f>
        <v>0</v>
      </c>
      <c r="J321" s="123">
        <f>'F4.2'!AO321</f>
        <v>0</v>
      </c>
      <c r="K321" s="124"/>
      <c r="L321" s="124"/>
      <c r="M321" s="124">
        <f t="shared" si="31"/>
        <v>0</v>
      </c>
      <c r="N321" s="124">
        <f t="shared" si="32"/>
        <v>0</v>
      </c>
    </row>
    <row r="322" spans="1:14" ht="45" hidden="1" outlineLevel="1" x14ac:dyDescent="0.25">
      <c r="A322" s="9">
        <f>'F4.2'!A322</f>
        <v>38.6</v>
      </c>
      <c r="B322" s="194" t="str">
        <f>'F4.2'!B322</f>
        <v>Construction of cement concrete road for material transportation from D-Point CHP to reject coal Dumping yard in 4x  210MW, TPS, Khaperkheda.</v>
      </c>
      <c r="C322" s="31">
        <f>'F4.2'!D322</f>
        <v>0</v>
      </c>
      <c r="D322" s="65" t="str">
        <f>IF('F4.2'!F322=0,"-",'F4.2'!F322)</f>
        <v>-</v>
      </c>
      <c r="E322" s="93">
        <f>'F4.2'!H322</f>
        <v>0</v>
      </c>
      <c r="F322" s="123">
        <f>'F4.2'!T322</f>
        <v>0</v>
      </c>
      <c r="G322" s="123">
        <f>'F4.2'!AN322</f>
        <v>0</v>
      </c>
      <c r="H322" s="124">
        <f t="shared" si="30"/>
        <v>0</v>
      </c>
      <c r="I322" s="123">
        <f>'F4.2'!U322</f>
        <v>0</v>
      </c>
      <c r="J322" s="123">
        <f>'F4.2'!AO322</f>
        <v>0</v>
      </c>
      <c r="K322" s="124"/>
      <c r="L322" s="124"/>
      <c r="M322" s="124">
        <f t="shared" si="31"/>
        <v>0</v>
      </c>
      <c r="N322" s="124">
        <f t="shared" si="32"/>
        <v>0</v>
      </c>
    </row>
    <row r="323" spans="1:14" ht="45" hidden="1" outlineLevel="1" x14ac:dyDescent="0.25">
      <c r="A323" s="9">
        <f>'F4.2'!A323</f>
        <v>38.700000000000003</v>
      </c>
      <c r="B323" s="194" t="str">
        <f>'F4.2'!B323</f>
        <v xml:space="preserve">Work of Strengthening and modification of Main Plant,  Major Stores,  Auxiliary  in plant area, 4x210 MW, TPS, Khaperkheda. </v>
      </c>
      <c r="C323" s="31">
        <f>'F4.2'!D323</f>
        <v>0</v>
      </c>
      <c r="D323" s="65" t="str">
        <f>IF('F4.2'!F323=0,"-",'F4.2'!F323)</f>
        <v>-</v>
      </c>
      <c r="E323" s="93">
        <f>'F4.2'!H323</f>
        <v>0</v>
      </c>
      <c r="F323" s="123">
        <f>'F4.2'!T323</f>
        <v>0</v>
      </c>
      <c r="G323" s="123">
        <f>'F4.2'!AN323</f>
        <v>0</v>
      </c>
      <c r="H323" s="124">
        <f t="shared" si="30"/>
        <v>0</v>
      </c>
      <c r="I323" s="123">
        <f>'F4.2'!U323</f>
        <v>0</v>
      </c>
      <c r="J323" s="123">
        <f>'F4.2'!AO323</f>
        <v>0</v>
      </c>
      <c r="K323" s="124"/>
      <c r="L323" s="124"/>
      <c r="M323" s="124">
        <f t="shared" si="31"/>
        <v>0</v>
      </c>
      <c r="N323" s="124">
        <f t="shared" si="32"/>
        <v>0</v>
      </c>
    </row>
    <row r="324" spans="1:14" ht="30" hidden="1" outlineLevel="1" x14ac:dyDescent="0.25">
      <c r="A324" s="9">
        <f>'F4.2'!A324</f>
        <v>38.799999999999997</v>
      </c>
      <c r="B324" s="194" t="str">
        <f>'F4.2'!B324</f>
        <v xml:space="preserve">Construction of diversion road along with RCC bridge from rejct coal yard CHP-I &amp; CHP-II </v>
      </c>
      <c r="C324" s="31">
        <f>'F4.2'!D324</f>
        <v>0</v>
      </c>
      <c r="D324" s="65" t="str">
        <f>IF('F4.2'!F324=0,"-",'F4.2'!F324)</f>
        <v>-</v>
      </c>
      <c r="E324" s="93">
        <f>'F4.2'!H324</f>
        <v>0</v>
      </c>
      <c r="F324" s="123">
        <f>'F4.2'!T324</f>
        <v>0</v>
      </c>
      <c r="G324" s="123">
        <f>'F4.2'!AN324</f>
        <v>0</v>
      </c>
      <c r="H324" s="124">
        <f t="shared" si="30"/>
        <v>0</v>
      </c>
      <c r="I324" s="123">
        <f>'F4.2'!U324</f>
        <v>0</v>
      </c>
      <c r="J324" s="123">
        <f>'F4.2'!AO324</f>
        <v>0</v>
      </c>
      <c r="K324" s="124"/>
      <c r="L324" s="124"/>
      <c r="M324" s="124">
        <f t="shared" si="31"/>
        <v>0</v>
      </c>
      <c r="N324" s="124">
        <f t="shared" si="32"/>
        <v>0</v>
      </c>
    </row>
    <row r="325" spans="1:14" ht="30" hidden="1" outlineLevel="1" x14ac:dyDescent="0.25">
      <c r="A325" s="9">
        <f>'F4.2'!A325</f>
        <v>38.9</v>
      </c>
      <c r="B325" s="194" t="str">
        <f>'F4.2'!B325</f>
        <v>Upgradation of existing ETP plant consist civil works, electrification and pumps.</v>
      </c>
      <c r="C325" s="31">
        <f>'F4.2'!D325</f>
        <v>0</v>
      </c>
      <c r="D325" s="65" t="str">
        <f>IF('F4.2'!F325=0,"-",'F4.2'!F325)</f>
        <v>-</v>
      </c>
      <c r="E325" s="93">
        <f>'F4.2'!H325</f>
        <v>0</v>
      </c>
      <c r="F325" s="123">
        <f>'F4.2'!T325</f>
        <v>0</v>
      </c>
      <c r="G325" s="123">
        <f>'F4.2'!AN325</f>
        <v>0</v>
      </c>
      <c r="H325" s="124">
        <f t="shared" si="30"/>
        <v>0</v>
      </c>
      <c r="I325" s="123">
        <f>'F4.2'!U325</f>
        <v>0</v>
      </c>
      <c r="J325" s="123">
        <f>'F4.2'!AO325</f>
        <v>0</v>
      </c>
      <c r="K325" s="124"/>
      <c r="L325" s="124"/>
      <c r="M325" s="124">
        <f t="shared" si="31"/>
        <v>0</v>
      </c>
      <c r="N325" s="124">
        <f t="shared" si="32"/>
        <v>0</v>
      </c>
    </row>
    <row r="326" spans="1:14" ht="31.5" hidden="1" outlineLevel="1" x14ac:dyDescent="0.25">
      <c r="A326" s="9">
        <f>'F4.2'!A326</f>
        <v>39</v>
      </c>
      <c r="B326" s="27" t="str">
        <f>'F4.2'!B326</f>
        <v xml:space="preserve">Work of 5th Raising of Waregaon Ash Bund,   4x210 MW, TPS, Khaperkheda. </v>
      </c>
      <c r="C326" s="31">
        <f>'F4.2'!D326</f>
        <v>0</v>
      </c>
      <c r="D326" s="65" t="str">
        <f>IF('F4.2'!F326=0,"-",'F4.2'!F326)</f>
        <v>-</v>
      </c>
      <c r="E326" s="93">
        <f>'F4.2'!H326</f>
        <v>0</v>
      </c>
      <c r="F326" s="123">
        <f>'F4.2'!T326</f>
        <v>0</v>
      </c>
      <c r="G326" s="123">
        <f>'F4.2'!AN326</f>
        <v>0</v>
      </c>
      <c r="H326" s="124">
        <f t="shared" si="30"/>
        <v>0</v>
      </c>
      <c r="I326" s="123">
        <f>'F4.2'!U326</f>
        <v>0</v>
      </c>
      <c r="J326" s="123">
        <f>'F4.2'!AO326</f>
        <v>0</v>
      </c>
      <c r="K326" s="124"/>
      <c r="L326" s="124"/>
      <c r="M326" s="124">
        <f t="shared" si="31"/>
        <v>0</v>
      </c>
      <c r="N326" s="124">
        <f t="shared" si="32"/>
        <v>0</v>
      </c>
    </row>
    <row r="327" spans="1:14" ht="30" hidden="1" outlineLevel="1" x14ac:dyDescent="0.25">
      <c r="A327" s="9">
        <f>'F4.2'!A327</f>
        <v>39.1</v>
      </c>
      <c r="B327" s="194" t="str">
        <f>'F4.2'!B327</f>
        <v xml:space="preserve">Work of 5th Raising of Waregaon Ash Bund,   4x210 MW, TPS, Khaperkheda. </v>
      </c>
      <c r="C327" s="31">
        <f>'F4.2'!D327</f>
        <v>0</v>
      </c>
      <c r="D327" s="65" t="str">
        <f>IF('F4.2'!F327=0,"-",'F4.2'!F327)</f>
        <v>-</v>
      </c>
      <c r="E327" s="93">
        <f>'F4.2'!H327</f>
        <v>0</v>
      </c>
      <c r="F327" s="123">
        <f>'F4.2'!T327</f>
        <v>0</v>
      </c>
      <c r="G327" s="123">
        <f>'F4.2'!AN327</f>
        <v>0</v>
      </c>
      <c r="H327" s="124">
        <f t="shared" si="30"/>
        <v>0</v>
      </c>
      <c r="I327" s="123">
        <f>'F4.2'!U327</f>
        <v>0</v>
      </c>
      <c r="J327" s="123">
        <f>'F4.2'!AO327</f>
        <v>0</v>
      </c>
      <c r="K327" s="124"/>
      <c r="L327" s="124"/>
      <c r="M327" s="124">
        <f t="shared" si="31"/>
        <v>0</v>
      </c>
      <c r="N327" s="124">
        <f t="shared" si="32"/>
        <v>0</v>
      </c>
    </row>
    <row r="328" spans="1:14" ht="63" hidden="1" outlineLevel="1" x14ac:dyDescent="0.25">
      <c r="A328" s="9">
        <f>'F4.2'!A328</f>
        <v>40</v>
      </c>
      <c r="B328" s="27" t="str">
        <f>'F4.2'!B328</f>
        <v>Work of CTR(Complete Track Removal),TTR(TRAIN TRAVLER REGULATOR) and Yard Remoulding incl. misc. works at Mahagenco Khaperkheda Plant.</v>
      </c>
      <c r="C328" s="31">
        <f>'F4.2'!D328</f>
        <v>0</v>
      </c>
      <c r="D328" s="65" t="str">
        <f>IF('F4.2'!F328=0,"-",'F4.2'!F328)</f>
        <v>-</v>
      </c>
      <c r="E328" s="93">
        <f>'F4.2'!H328</f>
        <v>0</v>
      </c>
      <c r="F328" s="123">
        <f>'F4.2'!T328</f>
        <v>0</v>
      </c>
      <c r="G328" s="123">
        <f>'F4.2'!AN328</f>
        <v>0</v>
      </c>
      <c r="H328" s="124">
        <f t="shared" si="30"/>
        <v>0</v>
      </c>
      <c r="I328" s="123">
        <f>'F4.2'!U328</f>
        <v>0</v>
      </c>
      <c r="J328" s="123">
        <f>'F4.2'!AO328</f>
        <v>0</v>
      </c>
      <c r="K328" s="124"/>
      <c r="L328" s="124"/>
      <c r="M328" s="124">
        <f t="shared" si="31"/>
        <v>0</v>
      </c>
      <c r="N328" s="124">
        <f t="shared" si="32"/>
        <v>0</v>
      </c>
    </row>
    <row r="329" spans="1:14" ht="45" hidden="1" outlineLevel="1" x14ac:dyDescent="0.25">
      <c r="A329" s="9">
        <f>'F4.2'!A329</f>
        <v>40.1</v>
      </c>
      <c r="B329" s="194" t="str">
        <f>'F4.2'!B329</f>
        <v>Work of CTR(Complete Track Removal),TTR(TRAIN TRAVLER REGULATOR) and Yard Remoulding incl. misc. works at Mahagenco Khaperkheda Plant.</v>
      </c>
      <c r="C329" s="31">
        <f>'F4.2'!D329</f>
        <v>0</v>
      </c>
      <c r="D329" s="65" t="str">
        <f>IF('F4.2'!F329=0,"-",'F4.2'!F329)</f>
        <v>-</v>
      </c>
      <c r="E329" s="93">
        <f>'F4.2'!H329</f>
        <v>0</v>
      </c>
      <c r="F329" s="123">
        <f>'F4.2'!T329</f>
        <v>0</v>
      </c>
      <c r="G329" s="123">
        <f>'F4.2'!AN329</f>
        <v>0</v>
      </c>
      <c r="H329" s="124">
        <f t="shared" si="30"/>
        <v>0</v>
      </c>
      <c r="I329" s="123">
        <f>'F4.2'!U329</f>
        <v>0</v>
      </c>
      <c r="J329" s="123">
        <f>'F4.2'!AO329</f>
        <v>0</v>
      </c>
      <c r="K329" s="124"/>
      <c r="L329" s="124"/>
      <c r="M329" s="124">
        <f t="shared" si="31"/>
        <v>0</v>
      </c>
      <c r="N329" s="124">
        <f t="shared" si="32"/>
        <v>0</v>
      </c>
    </row>
    <row r="330" spans="1:14" ht="78.75" hidden="1" outlineLevel="1" x14ac:dyDescent="0.25">
      <c r="A330" s="9">
        <f>'F4.2'!A330</f>
        <v>41</v>
      </c>
      <c r="B330" s="27" t="str">
        <f>'F4.2'!B330</f>
        <v>Various WTP 210MW improvement schemes i.e. Up-gradation of SWAS SYSTEM UNIT- 1 to 4 at WTP-I 210 MW along with coal sampling lab upgradation, Comissioning of  CW Chemical Dosing system etc</v>
      </c>
      <c r="C330" s="31">
        <f>'F4.2'!D330</f>
        <v>0</v>
      </c>
      <c r="D330" s="65" t="str">
        <f>IF('F4.2'!F330=0,"-",'F4.2'!F330)</f>
        <v>-</v>
      </c>
      <c r="E330" s="93">
        <f>'F4.2'!H330</f>
        <v>0</v>
      </c>
      <c r="F330" s="123">
        <f>'F4.2'!T330</f>
        <v>0</v>
      </c>
      <c r="G330" s="123">
        <f>'F4.2'!AN330</f>
        <v>0</v>
      </c>
      <c r="H330" s="124">
        <f t="shared" si="30"/>
        <v>0</v>
      </c>
      <c r="I330" s="123">
        <f>'F4.2'!U330</f>
        <v>0</v>
      </c>
      <c r="J330" s="123">
        <f>'F4.2'!AO330</f>
        <v>0</v>
      </c>
      <c r="K330" s="124"/>
      <c r="L330" s="124"/>
      <c r="M330" s="124">
        <f t="shared" si="31"/>
        <v>0</v>
      </c>
      <c r="N330" s="124">
        <f t="shared" si="32"/>
        <v>0</v>
      </c>
    </row>
    <row r="331" spans="1:14" ht="45" hidden="1" outlineLevel="1" x14ac:dyDescent="0.25">
      <c r="A331" s="9">
        <f>'F4.2'!A331</f>
        <v>41.1</v>
      </c>
      <c r="B331" s="194" t="str">
        <f>'F4.2'!B331</f>
        <v>Upgradation of Existing ETP system viz. Plate Settler, Settling tank, Sludge Drying bed, Chemical dosing system etc.)as per MPCB consent condition</v>
      </c>
      <c r="C331" s="31">
        <f>'F4.2'!D331</f>
        <v>0</v>
      </c>
      <c r="D331" s="65" t="str">
        <f>IF('F4.2'!F331=0,"-",'F4.2'!F331)</f>
        <v>-</v>
      </c>
      <c r="E331" s="93">
        <f>'F4.2'!H331</f>
        <v>0</v>
      </c>
      <c r="F331" s="123">
        <f>'F4.2'!T331</f>
        <v>0</v>
      </c>
      <c r="G331" s="123">
        <f>'F4.2'!AN331</f>
        <v>0</v>
      </c>
      <c r="H331" s="124">
        <f t="shared" si="30"/>
        <v>0</v>
      </c>
      <c r="I331" s="123">
        <f>'F4.2'!U331</f>
        <v>0</v>
      </c>
      <c r="J331" s="123">
        <f>'F4.2'!AO331</f>
        <v>0</v>
      </c>
      <c r="K331" s="124"/>
      <c r="L331" s="124"/>
      <c r="M331" s="124">
        <f t="shared" si="31"/>
        <v>0</v>
      </c>
      <c r="N331" s="124">
        <f t="shared" si="32"/>
        <v>0</v>
      </c>
    </row>
    <row r="332" spans="1:14" ht="15.75" hidden="1" outlineLevel="1" x14ac:dyDescent="0.25">
      <c r="A332" s="9">
        <f>'F4.2'!A332</f>
        <v>41.2</v>
      </c>
      <c r="B332" s="194" t="str">
        <f>'F4.2'!B332</f>
        <v>Upgradation of SWAS Lab 3&amp; 4 at WTP-210 MW</v>
      </c>
      <c r="C332" s="31">
        <f>'F4.2'!D332</f>
        <v>0</v>
      </c>
      <c r="D332" s="65" t="str">
        <f>IF('F4.2'!F332=0,"-",'F4.2'!F332)</f>
        <v>-</v>
      </c>
      <c r="E332" s="93">
        <f>'F4.2'!H332</f>
        <v>0</v>
      </c>
      <c r="F332" s="123">
        <f>'F4.2'!T332</f>
        <v>0</v>
      </c>
      <c r="G332" s="123">
        <f>'F4.2'!AN332</f>
        <v>0</v>
      </c>
      <c r="H332" s="124">
        <f t="shared" si="30"/>
        <v>0</v>
      </c>
      <c r="I332" s="123">
        <f>'F4.2'!U332</f>
        <v>0</v>
      </c>
      <c r="J332" s="123">
        <f>'F4.2'!AO332</f>
        <v>0</v>
      </c>
      <c r="K332" s="124"/>
      <c r="L332" s="124"/>
      <c r="M332" s="124">
        <f t="shared" si="31"/>
        <v>0</v>
      </c>
      <c r="N332" s="124">
        <f t="shared" si="32"/>
        <v>0</v>
      </c>
    </row>
    <row r="333" spans="1:14" ht="90" hidden="1" outlineLevel="1" x14ac:dyDescent="0.25">
      <c r="A333" s="9">
        <f>'F4.2'!A333</f>
        <v>41.3</v>
      </c>
      <c r="B333" s="194" t="str">
        <f>'F4.2'!B333</f>
        <v>Revamping of Chlorination Plant Stream  (A+ B) &amp;  Installation, Comissioning of  CW Chemical Dosing system (Viz. Scale inhibitor, Scale Dispersant, Biodispersant, Corossion Inhibitor &amp; H2SO4 dosing) and Online CW Chemical parameter monitoring system at KPKD TPS</v>
      </c>
      <c r="C333" s="31">
        <f>'F4.2'!D333</f>
        <v>0</v>
      </c>
      <c r="D333" s="65" t="str">
        <f>IF('F4.2'!F333=0,"-",'F4.2'!F333)</f>
        <v>-</v>
      </c>
      <c r="E333" s="93">
        <f>'F4.2'!H333</f>
        <v>0</v>
      </c>
      <c r="F333" s="123">
        <f>'F4.2'!T333</f>
        <v>0</v>
      </c>
      <c r="G333" s="123">
        <f>'F4.2'!AN333</f>
        <v>0</v>
      </c>
      <c r="H333" s="124">
        <f t="shared" si="30"/>
        <v>0</v>
      </c>
      <c r="I333" s="123">
        <f>'F4.2'!U333</f>
        <v>0</v>
      </c>
      <c r="J333" s="123">
        <f>'F4.2'!AO333</f>
        <v>0</v>
      </c>
      <c r="K333" s="124"/>
      <c r="L333" s="124"/>
      <c r="M333" s="124">
        <f t="shared" si="31"/>
        <v>0</v>
      </c>
      <c r="N333" s="124">
        <f t="shared" si="32"/>
        <v>0</v>
      </c>
    </row>
    <row r="334" spans="1:14" ht="15.75" hidden="1" outlineLevel="1" x14ac:dyDescent="0.25">
      <c r="A334" s="9">
        <f>'F4.2'!A334</f>
        <v>41.4</v>
      </c>
      <c r="B334" s="194" t="str">
        <f>'F4.2'!B334</f>
        <v>Upgradation of SWAS Lab 1&amp; 2 at WTP-210 MW</v>
      </c>
      <c r="C334" s="31">
        <f>'F4.2'!D334</f>
        <v>0</v>
      </c>
      <c r="D334" s="65" t="str">
        <f>IF('F4.2'!F334=0,"-",'F4.2'!F334)</f>
        <v>-</v>
      </c>
      <c r="E334" s="93">
        <f>'F4.2'!H334</f>
        <v>0</v>
      </c>
      <c r="F334" s="123">
        <f>'F4.2'!T334</f>
        <v>0</v>
      </c>
      <c r="G334" s="123">
        <f>'F4.2'!AN334</f>
        <v>0</v>
      </c>
      <c r="H334" s="124">
        <f t="shared" si="30"/>
        <v>0</v>
      </c>
      <c r="I334" s="123">
        <f>'F4.2'!U334</f>
        <v>0</v>
      </c>
      <c r="J334" s="123">
        <f>'F4.2'!AO334</f>
        <v>0</v>
      </c>
      <c r="K334" s="124"/>
      <c r="L334" s="124"/>
      <c r="M334" s="124">
        <f t="shared" si="31"/>
        <v>0</v>
      </c>
      <c r="N334" s="124">
        <f t="shared" si="32"/>
        <v>0</v>
      </c>
    </row>
    <row r="335" spans="1:14" ht="75" hidden="1" outlineLevel="1" x14ac:dyDescent="0.25">
      <c r="A335" s="9">
        <f>'F4.2'!A335</f>
        <v>41.5</v>
      </c>
      <c r="B335" s="194" t="str">
        <f>'F4.2'!B335</f>
        <v>Upgradation of Water &amp;Coal testing Lab at WTP-210 MW &amp;Procurement of Coal Lab Instruments and upgradation of  coal sampling Room  &amp;   Instruments related to Coal sample Preparation. at WTP-210 MW</v>
      </c>
      <c r="C335" s="31">
        <f>'F4.2'!D335</f>
        <v>0</v>
      </c>
      <c r="D335" s="65" t="str">
        <f>IF('F4.2'!F335=0,"-",'F4.2'!F335)</f>
        <v>-</v>
      </c>
      <c r="E335" s="93">
        <f>'F4.2'!H335</f>
        <v>0</v>
      </c>
      <c r="F335" s="123">
        <f>'F4.2'!T335</f>
        <v>0</v>
      </c>
      <c r="G335" s="123">
        <f>'F4.2'!AN335</f>
        <v>0</v>
      </c>
      <c r="H335" s="124">
        <f t="shared" si="30"/>
        <v>0</v>
      </c>
      <c r="I335" s="123">
        <f>'F4.2'!U335</f>
        <v>0</v>
      </c>
      <c r="J335" s="123">
        <f>'F4.2'!AO335</f>
        <v>0</v>
      </c>
      <c r="K335" s="124"/>
      <c r="L335" s="124"/>
      <c r="M335" s="124">
        <f t="shared" si="31"/>
        <v>0</v>
      </c>
      <c r="N335" s="124">
        <f t="shared" si="32"/>
        <v>0</v>
      </c>
    </row>
    <row r="336" spans="1:14" ht="126" hidden="1" outlineLevel="1" x14ac:dyDescent="0.25">
      <c r="A336" s="9">
        <f>'F4.2'!A336</f>
        <v>42</v>
      </c>
      <c r="B336" s="215" t="str">
        <f>'F4.2'!B336</f>
        <v>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v>
      </c>
      <c r="C336" s="31">
        <f>'F4.2'!D336</f>
        <v>0</v>
      </c>
      <c r="D336" s="65" t="str">
        <f>IF('F4.2'!F336=0,"-",'F4.2'!F336)</f>
        <v>-</v>
      </c>
      <c r="E336" s="93">
        <f>'F4.2'!H336</f>
        <v>0</v>
      </c>
      <c r="F336" s="123">
        <f>'F4.2'!T336</f>
        <v>0</v>
      </c>
      <c r="G336" s="123">
        <f>'F4.2'!AN336</f>
        <v>0</v>
      </c>
      <c r="H336" s="124">
        <f t="shared" si="30"/>
        <v>0</v>
      </c>
      <c r="I336" s="123">
        <f>'F4.2'!U336</f>
        <v>0</v>
      </c>
      <c r="J336" s="123">
        <f>'F4.2'!AO336</f>
        <v>0</v>
      </c>
      <c r="K336" s="124"/>
      <c r="L336" s="124"/>
      <c r="M336" s="124">
        <f t="shared" si="31"/>
        <v>0</v>
      </c>
      <c r="N336" s="124">
        <f t="shared" si="32"/>
        <v>0</v>
      </c>
    </row>
    <row r="337" spans="1:14" ht="30" hidden="1" outlineLevel="1" x14ac:dyDescent="0.25">
      <c r="A337" s="9">
        <f>'F4.2'!A337</f>
        <v>42.1</v>
      </c>
      <c r="B337" s="194" t="str">
        <f>'F4.2'!B337</f>
        <v xml:space="preserve"> Revamping/ refurbishment, capacity restoration and upgradation for beetle charger No. 1 </v>
      </c>
      <c r="C337" s="31">
        <f>'F4.2'!D337</f>
        <v>0</v>
      </c>
      <c r="D337" s="65" t="str">
        <f>IF('F4.2'!F337=0,"-",'F4.2'!F337)</f>
        <v>-</v>
      </c>
      <c r="E337" s="93">
        <f>'F4.2'!H337</f>
        <v>0</v>
      </c>
      <c r="F337" s="123">
        <f>'F4.2'!T337</f>
        <v>0</v>
      </c>
      <c r="G337" s="123">
        <f>'F4.2'!AN337</f>
        <v>0</v>
      </c>
      <c r="H337" s="124">
        <f t="shared" si="30"/>
        <v>0</v>
      </c>
      <c r="I337" s="123">
        <f>'F4.2'!U337</f>
        <v>0</v>
      </c>
      <c r="J337" s="123">
        <f>'F4.2'!AO337</f>
        <v>0</v>
      </c>
      <c r="K337" s="124"/>
      <c r="L337" s="124"/>
      <c r="M337" s="124">
        <f t="shared" si="31"/>
        <v>0</v>
      </c>
      <c r="N337" s="124">
        <f t="shared" si="32"/>
        <v>0</v>
      </c>
    </row>
    <row r="338" spans="1:14" ht="30" hidden="1" outlineLevel="1" x14ac:dyDescent="0.25">
      <c r="A338" s="9">
        <f>'F4.2'!A338</f>
        <v>42.2</v>
      </c>
      <c r="B338" s="194" t="str">
        <f>'F4.2'!B338</f>
        <v xml:space="preserve">Revamping/ refurbishment, capacity restoration and upgradation for Wagon Tippler No. 1 </v>
      </c>
      <c r="C338" s="31">
        <f>'F4.2'!D338</f>
        <v>0</v>
      </c>
      <c r="D338" s="65" t="str">
        <f>IF('F4.2'!F338=0,"-",'F4.2'!F338)</f>
        <v>-</v>
      </c>
      <c r="E338" s="93">
        <f>'F4.2'!H338</f>
        <v>0</v>
      </c>
      <c r="F338" s="123">
        <f>'F4.2'!T338</f>
        <v>0</v>
      </c>
      <c r="G338" s="123">
        <f>'F4.2'!AN338</f>
        <v>0</v>
      </c>
      <c r="H338" s="124">
        <f t="shared" si="30"/>
        <v>0</v>
      </c>
      <c r="I338" s="123">
        <f>'F4.2'!U338</f>
        <v>0</v>
      </c>
      <c r="J338" s="123">
        <f>'F4.2'!AO338</f>
        <v>0</v>
      </c>
      <c r="K338" s="124"/>
      <c r="L338" s="124"/>
      <c r="M338" s="124">
        <f t="shared" si="31"/>
        <v>0</v>
      </c>
      <c r="N338" s="124">
        <f t="shared" si="32"/>
        <v>0</v>
      </c>
    </row>
    <row r="339" spans="1:14" ht="30" hidden="1" outlineLevel="1" x14ac:dyDescent="0.25">
      <c r="A339" s="9">
        <f>'F4.2'!A339</f>
        <v>42.3</v>
      </c>
      <c r="B339" s="194" t="str">
        <f>'F4.2'!B339</f>
        <v xml:space="preserve">Revamping/ refurbishment, capacity restoration and upgradation for Apron Feeder No. 1 </v>
      </c>
      <c r="C339" s="31">
        <f>'F4.2'!D339</f>
        <v>0</v>
      </c>
      <c r="D339" s="65" t="str">
        <f>IF('F4.2'!F339=0,"-",'F4.2'!F339)</f>
        <v>-</v>
      </c>
      <c r="E339" s="93">
        <f>'F4.2'!H339</f>
        <v>0</v>
      </c>
      <c r="F339" s="123">
        <f>'F4.2'!T339</f>
        <v>0</v>
      </c>
      <c r="G339" s="123">
        <f>'F4.2'!AN339</f>
        <v>0</v>
      </c>
      <c r="H339" s="124">
        <f t="shared" si="30"/>
        <v>0</v>
      </c>
      <c r="I339" s="123">
        <f>'F4.2'!U339</f>
        <v>0</v>
      </c>
      <c r="J339" s="123">
        <f>'F4.2'!AO339</f>
        <v>0</v>
      </c>
      <c r="K339" s="124"/>
      <c r="L339" s="124"/>
      <c r="M339" s="124">
        <f t="shared" si="31"/>
        <v>0</v>
      </c>
      <c r="N339" s="124">
        <f t="shared" si="32"/>
        <v>0</v>
      </c>
    </row>
    <row r="340" spans="1:14" ht="45" hidden="1" outlineLevel="1" x14ac:dyDescent="0.25">
      <c r="A340" s="9">
        <f>'F4.2'!A340</f>
        <v>42.4</v>
      </c>
      <c r="B340" s="194" t="str">
        <f>'F4.2'!B340</f>
        <v xml:space="preserve">Work of complete revamping/ refurbishment, capacity restoration and upgradation for conveyor system from Conv. 2C, 3A, 4A, 8A, 9 </v>
      </c>
      <c r="C340" s="31">
        <f>'F4.2'!D340</f>
        <v>0</v>
      </c>
      <c r="D340" s="65" t="str">
        <f>IF('F4.2'!F340=0,"-",'F4.2'!F340)</f>
        <v>-</v>
      </c>
      <c r="E340" s="93">
        <f>'F4.2'!H340</f>
        <v>0</v>
      </c>
      <c r="F340" s="123">
        <f>'F4.2'!T340</f>
        <v>0</v>
      </c>
      <c r="G340" s="123">
        <f>'F4.2'!AN340</f>
        <v>0</v>
      </c>
      <c r="H340" s="124">
        <f t="shared" si="30"/>
        <v>0</v>
      </c>
      <c r="I340" s="123">
        <f>'F4.2'!U340</f>
        <v>0</v>
      </c>
      <c r="J340" s="123">
        <f>'F4.2'!AO340</f>
        <v>0</v>
      </c>
      <c r="K340" s="124"/>
      <c r="L340" s="124"/>
      <c r="M340" s="124">
        <f t="shared" si="31"/>
        <v>0</v>
      </c>
      <c r="N340" s="124">
        <f t="shared" si="32"/>
        <v>0</v>
      </c>
    </row>
    <row r="341" spans="1:14" ht="45" hidden="1" outlineLevel="1" x14ac:dyDescent="0.25">
      <c r="A341" s="9">
        <f>'F4.2'!A341</f>
        <v>42.5</v>
      </c>
      <c r="B341" s="194" t="str">
        <f>'F4.2'!B341</f>
        <v xml:space="preserve">Work of complete revamping/ refurbishment, capacity restoration and upgradation for impact crusher and wobbler feeder No. 1 &amp; 3 </v>
      </c>
      <c r="C341" s="31">
        <f>'F4.2'!D341</f>
        <v>0</v>
      </c>
      <c r="D341" s="65" t="str">
        <f>IF('F4.2'!F341=0,"-",'F4.2'!F341)</f>
        <v>-</v>
      </c>
      <c r="E341" s="93">
        <f>'F4.2'!H341</f>
        <v>0</v>
      </c>
      <c r="F341" s="123">
        <f>'F4.2'!T341</f>
        <v>0</v>
      </c>
      <c r="G341" s="123">
        <f>'F4.2'!AN341</f>
        <v>0</v>
      </c>
      <c r="H341" s="124">
        <f t="shared" si="30"/>
        <v>0</v>
      </c>
      <c r="I341" s="123">
        <f>'F4.2'!U341</f>
        <v>0</v>
      </c>
      <c r="J341" s="123">
        <f>'F4.2'!AO341</f>
        <v>0</v>
      </c>
      <c r="K341" s="124"/>
      <c r="L341" s="124"/>
      <c r="M341" s="124">
        <f t="shared" si="31"/>
        <v>0</v>
      </c>
      <c r="N341" s="124">
        <f t="shared" si="32"/>
        <v>0</v>
      </c>
    </row>
    <row r="342" spans="1:14" ht="45" hidden="1" outlineLevel="1" x14ac:dyDescent="0.25">
      <c r="A342" s="9">
        <f>'F4.2'!A342</f>
        <v>42.6</v>
      </c>
      <c r="B342" s="194" t="str">
        <f>'F4.2'!B342</f>
        <v>Work of complete revamping/ refurbishment, capacity restoration and upgradation for Stacker/Reclaimer No. 1.</v>
      </c>
      <c r="C342" s="31">
        <f>'F4.2'!D342</f>
        <v>0</v>
      </c>
      <c r="D342" s="65" t="str">
        <f>IF('F4.2'!F342=0,"-",'F4.2'!F342)</f>
        <v>-</v>
      </c>
      <c r="E342" s="93">
        <f>'F4.2'!H342</f>
        <v>0</v>
      </c>
      <c r="F342" s="123">
        <f>'F4.2'!T342</f>
        <v>0</v>
      </c>
      <c r="G342" s="123">
        <f>'F4.2'!AN342</f>
        <v>0</v>
      </c>
      <c r="H342" s="124">
        <f t="shared" si="30"/>
        <v>0</v>
      </c>
      <c r="I342" s="123">
        <f>'F4.2'!U342</f>
        <v>0</v>
      </c>
      <c r="J342" s="123">
        <f>'F4.2'!AO342</f>
        <v>0</v>
      </c>
      <c r="K342" s="124"/>
      <c r="L342" s="124"/>
      <c r="M342" s="124">
        <f t="shared" si="31"/>
        <v>0</v>
      </c>
      <c r="N342" s="124">
        <f t="shared" si="32"/>
        <v>0</v>
      </c>
    </row>
    <row r="343" spans="1:14" ht="90" hidden="1" outlineLevel="1" x14ac:dyDescent="0.25">
      <c r="A343" s="9">
        <f>'F4.2'!A343</f>
        <v>42.7</v>
      </c>
      <c r="B343" s="194" t="str">
        <f>'F4.2'!B343</f>
        <v>Design, development, modification, manufacturing, supply, erection and commissioning of modular chutes for Conv. 3C to 3A, Conv. 3A to 4A, Conv. 4A to 8A and Conv. 9 by using Anti-wear Tungsten Carbide Plates in CHP-I (4 x 210 MW), TPS Khaperkheda</v>
      </c>
      <c r="C343" s="31">
        <f>'F4.2'!D343</f>
        <v>0</v>
      </c>
      <c r="D343" s="65" t="str">
        <f>IF('F4.2'!F343=0,"-",'F4.2'!F343)</f>
        <v>-</v>
      </c>
      <c r="E343" s="93">
        <f>'F4.2'!H343</f>
        <v>0</v>
      </c>
      <c r="F343" s="123">
        <f>'F4.2'!T343</f>
        <v>0</v>
      </c>
      <c r="G343" s="123">
        <f>'F4.2'!AN343</f>
        <v>0</v>
      </c>
      <c r="H343" s="124">
        <f t="shared" si="30"/>
        <v>0</v>
      </c>
      <c r="I343" s="123">
        <f>'F4.2'!U343</f>
        <v>0</v>
      </c>
      <c r="J343" s="123">
        <f>'F4.2'!AO343</f>
        <v>0</v>
      </c>
      <c r="K343" s="124"/>
      <c r="L343" s="124"/>
      <c r="M343" s="124">
        <f t="shared" si="31"/>
        <v>0</v>
      </c>
      <c r="N343" s="124">
        <f t="shared" si="32"/>
        <v>0</v>
      </c>
    </row>
    <row r="344" spans="1:14" ht="90" hidden="1" outlineLevel="1" x14ac:dyDescent="0.25">
      <c r="A344" s="9">
        <f>'F4.2'!A344</f>
        <v>42.8</v>
      </c>
      <c r="B344" s="194" t="str">
        <f>'F4.2'!B344</f>
        <v>Design, Supply, Erection, Commissioning and Upgradation of complete electrical system for drive units of beetle Charger, wagon tippler, apron feeder, covneyors (Conv. 2C, 3A, 4A, 8A, 9), crushers/ wobbler feeder No. 1 &amp; 3 and Stacker/Reclaimer No. 1 in CHP-1 (4 x 210 MW)</v>
      </c>
      <c r="C344" s="31">
        <f>'F4.2'!D344</f>
        <v>0</v>
      </c>
      <c r="D344" s="65" t="str">
        <f>IF('F4.2'!F344=0,"-",'F4.2'!F344)</f>
        <v>-</v>
      </c>
      <c r="E344" s="93">
        <f>'F4.2'!H344</f>
        <v>0</v>
      </c>
      <c r="F344" s="123">
        <f>'F4.2'!T344</f>
        <v>0</v>
      </c>
      <c r="G344" s="123">
        <f>'F4.2'!AN344</f>
        <v>0</v>
      </c>
      <c r="H344" s="124">
        <f t="shared" si="30"/>
        <v>0</v>
      </c>
      <c r="I344" s="123">
        <f>'F4.2'!U344</f>
        <v>0</v>
      </c>
      <c r="J344" s="123">
        <f>'F4.2'!AO344</f>
        <v>0</v>
      </c>
      <c r="K344" s="124"/>
      <c r="L344" s="124"/>
      <c r="M344" s="124">
        <f t="shared" si="31"/>
        <v>0</v>
      </c>
      <c r="N344" s="124">
        <f t="shared" si="32"/>
        <v>0</v>
      </c>
    </row>
    <row r="345" spans="1:14" ht="47.25" hidden="1" outlineLevel="1" x14ac:dyDescent="0.25">
      <c r="A345" s="9">
        <f>'F4.2'!A345</f>
        <v>43</v>
      </c>
      <c r="B345" s="215" t="str">
        <f>'F4.2'!B345</f>
        <v>DPR fo Capacity restoration of bunkering stream from Conv. 5A to 7A/B/C/D including shuttle conveyors in CHP-I (4 x 210 MW)</v>
      </c>
      <c r="C345" s="31">
        <f>'F4.2'!D345</f>
        <v>0</v>
      </c>
      <c r="D345" s="65" t="str">
        <f>IF('F4.2'!F345=0,"-",'F4.2'!F345)</f>
        <v>-</v>
      </c>
      <c r="E345" s="93">
        <f>'F4.2'!H345</f>
        <v>0</v>
      </c>
      <c r="F345" s="123">
        <f>'F4.2'!T345</f>
        <v>0</v>
      </c>
      <c r="G345" s="123">
        <f>'F4.2'!AN345</f>
        <v>0</v>
      </c>
      <c r="H345" s="124">
        <f t="shared" si="30"/>
        <v>0</v>
      </c>
      <c r="I345" s="123">
        <f>'F4.2'!U345</f>
        <v>0</v>
      </c>
      <c r="J345" s="123">
        <f>'F4.2'!AO345</f>
        <v>0</v>
      </c>
      <c r="K345" s="124"/>
      <c r="L345" s="124"/>
      <c r="M345" s="124">
        <f t="shared" si="31"/>
        <v>0</v>
      </c>
      <c r="N345" s="124">
        <f t="shared" si="32"/>
        <v>0</v>
      </c>
    </row>
    <row r="346" spans="1:14" ht="60" hidden="1" outlineLevel="1" x14ac:dyDescent="0.25">
      <c r="A346" s="9">
        <f>'F4.2'!A346</f>
        <v>43.1</v>
      </c>
      <c r="B346" s="194" t="str">
        <f>'F4.2'!B346</f>
        <v xml:space="preserve">Work of complete revamping/ refurbishment, capacity restoration and upgradation for conveyor system from Conv. 5A, 6B, 7A, 7B, 7C, 7D and Shuttle Conv. 1 to 4 in CHP-I (4 x 210 MW) </v>
      </c>
      <c r="C346" s="31">
        <f>'F4.2'!D346</f>
        <v>0</v>
      </c>
      <c r="D346" s="65" t="str">
        <f>IF('F4.2'!F346=0,"-",'F4.2'!F346)</f>
        <v>-</v>
      </c>
      <c r="E346" s="93">
        <f>'F4.2'!H346</f>
        <v>0</v>
      </c>
      <c r="F346" s="123">
        <f>'F4.2'!T346</f>
        <v>0</v>
      </c>
      <c r="G346" s="123">
        <f>'F4.2'!AN346</f>
        <v>0</v>
      </c>
      <c r="H346" s="124">
        <f t="shared" si="30"/>
        <v>0</v>
      </c>
      <c r="I346" s="123">
        <f>'F4.2'!U346</f>
        <v>0</v>
      </c>
      <c r="J346" s="123">
        <f>'F4.2'!AO346</f>
        <v>0</v>
      </c>
      <c r="K346" s="124"/>
      <c r="L346" s="124"/>
      <c r="M346" s="124">
        <f t="shared" si="31"/>
        <v>0</v>
      </c>
      <c r="N346" s="124">
        <f t="shared" si="32"/>
        <v>0</v>
      </c>
    </row>
    <row r="347" spans="1:14" ht="105" hidden="1" outlineLevel="1" x14ac:dyDescent="0.25">
      <c r="A347" s="13">
        <f>'F4.2'!A347</f>
        <v>43.2</v>
      </c>
      <c r="B347" s="194" t="str">
        <f>'F4.2'!B347</f>
        <v>Design, development, modification, manufacturing, supply, erection and commissioning of modular chutes for Conv.Conv. 4D to 5A/B , 5A to 6B, Conv. 6B to 7A &amp; 7B, Conv. 7B to 7D upto shuttle conveyor, Conv. 7A to 7C upto shuttle conveyor by using Anti-wear Tungsten Carbide Plates in CHP-I (4 x 210 MW), TPS Khaperkheda</v>
      </c>
      <c r="C347" s="31">
        <f>'F4.2'!D347</f>
        <v>0</v>
      </c>
      <c r="D347" s="65" t="str">
        <f>IF('F4.2'!F347=0,"-",'F4.2'!F347)</f>
        <v>-</v>
      </c>
      <c r="E347" s="93">
        <f>'F4.2'!H347</f>
        <v>0</v>
      </c>
      <c r="F347" s="123">
        <f>'F4.2'!T347</f>
        <v>0</v>
      </c>
      <c r="G347" s="123">
        <f>'F4.2'!AN347</f>
        <v>0</v>
      </c>
      <c r="H347" s="124">
        <f t="shared" si="30"/>
        <v>0</v>
      </c>
      <c r="I347" s="123">
        <f>'F4.2'!U347</f>
        <v>0</v>
      </c>
      <c r="J347" s="123">
        <f>'F4.2'!AO347</f>
        <v>0</v>
      </c>
      <c r="K347" s="124"/>
      <c r="L347" s="124"/>
      <c r="M347" s="124">
        <f t="shared" si="31"/>
        <v>0</v>
      </c>
      <c r="N347" s="124">
        <f t="shared" si="32"/>
        <v>0</v>
      </c>
    </row>
    <row r="348" spans="1:14" ht="60" hidden="1" outlineLevel="1" x14ac:dyDescent="0.25">
      <c r="A348" s="9">
        <f>'F4.2'!A348</f>
        <v>43.3</v>
      </c>
      <c r="B348" s="194" t="str">
        <f>'F4.2'!B348</f>
        <v>Design, Supply, Erection, Commissioning and Upgradation of complete electrical system for drive units of covneyors (Conv. 5A, 6B, 7A/B/C/D &amp; Shuttle Conv. 1 to 4 in CHP-1 (4 x 210 MW)</v>
      </c>
      <c r="C348" s="31">
        <f>'F4.2'!D348</f>
        <v>0</v>
      </c>
      <c r="D348" s="65" t="str">
        <f>IF('F4.2'!F348=0,"-",'F4.2'!F348)</f>
        <v>-</v>
      </c>
      <c r="E348" s="93">
        <f>'F4.2'!H348</f>
        <v>0</v>
      </c>
      <c r="F348" s="123">
        <f>'F4.2'!T348</f>
        <v>0</v>
      </c>
      <c r="G348" s="123">
        <f>'F4.2'!AN348</f>
        <v>0</v>
      </c>
      <c r="H348" s="124">
        <f t="shared" si="30"/>
        <v>0</v>
      </c>
      <c r="I348" s="123">
        <f>'F4.2'!U348</f>
        <v>0</v>
      </c>
      <c r="J348" s="123">
        <f>'F4.2'!AO348</f>
        <v>0</v>
      </c>
      <c r="K348" s="124"/>
      <c r="L348" s="124"/>
      <c r="M348" s="124">
        <f t="shared" si="31"/>
        <v>0</v>
      </c>
      <c r="N348" s="124">
        <f t="shared" si="32"/>
        <v>0</v>
      </c>
    </row>
    <row r="349" spans="1:14" ht="63" hidden="1" outlineLevel="1" x14ac:dyDescent="0.25">
      <c r="A349" s="9">
        <f>'F4.2'!A349</f>
        <v>44</v>
      </c>
      <c r="B349" s="215" t="str">
        <f>'F4.2'!B349</f>
        <v>Work of capacity restoration of unloading stream from Beetle Charger No. 2 to Stacker/Reclaimer No. 2 for perfromance improvement of CHP-I (4 x 210 MW).</v>
      </c>
      <c r="C349" s="31">
        <f>'F4.2'!D349</f>
        <v>0</v>
      </c>
      <c r="D349" s="65" t="str">
        <f>IF('F4.2'!F349=0,"-",'F4.2'!F349)</f>
        <v>-</v>
      </c>
      <c r="E349" s="93">
        <f>'F4.2'!H349</f>
        <v>0</v>
      </c>
      <c r="F349" s="123">
        <f>'F4.2'!T349</f>
        <v>0</v>
      </c>
      <c r="G349" s="123">
        <f>'F4.2'!AN349</f>
        <v>0</v>
      </c>
      <c r="H349" s="124">
        <f t="shared" si="30"/>
        <v>0</v>
      </c>
      <c r="I349" s="123">
        <f>'F4.2'!U349</f>
        <v>0</v>
      </c>
      <c r="J349" s="123">
        <f>'F4.2'!AO349</f>
        <v>0</v>
      </c>
      <c r="K349" s="124"/>
      <c r="L349" s="124"/>
      <c r="M349" s="124">
        <f t="shared" si="31"/>
        <v>0</v>
      </c>
      <c r="N349" s="124">
        <f t="shared" si="32"/>
        <v>0</v>
      </c>
    </row>
    <row r="350" spans="1:14" ht="45" hidden="1" outlineLevel="1" x14ac:dyDescent="0.25">
      <c r="A350" s="9">
        <f>'F4.2'!A350</f>
        <v>44.1</v>
      </c>
      <c r="B350" s="194" t="str">
        <f>'F4.2'!B350</f>
        <v xml:space="preserve">Work of complete revamping/ refurbishment, capacity restoration and upgradation for beetle charger No. 2 </v>
      </c>
      <c r="C350" s="31">
        <f>'F4.2'!D350</f>
        <v>0</v>
      </c>
      <c r="D350" s="65" t="str">
        <f>IF('F4.2'!F350=0,"-",'F4.2'!F350)</f>
        <v>-</v>
      </c>
      <c r="E350" s="93">
        <f>'F4.2'!H350</f>
        <v>0</v>
      </c>
      <c r="F350" s="123">
        <f>'F4.2'!T350</f>
        <v>0</v>
      </c>
      <c r="G350" s="123">
        <f>'F4.2'!AN350</f>
        <v>0</v>
      </c>
      <c r="H350" s="124">
        <f t="shared" si="30"/>
        <v>0</v>
      </c>
      <c r="I350" s="123">
        <f>'F4.2'!U350</f>
        <v>0</v>
      </c>
      <c r="J350" s="123">
        <f>'F4.2'!AO350</f>
        <v>0</v>
      </c>
      <c r="K350" s="124"/>
      <c r="L350" s="124"/>
      <c r="M350" s="124">
        <f t="shared" si="31"/>
        <v>0</v>
      </c>
      <c r="N350" s="124">
        <f t="shared" si="32"/>
        <v>0</v>
      </c>
    </row>
    <row r="351" spans="1:14" ht="45" hidden="1" outlineLevel="1" x14ac:dyDescent="0.25">
      <c r="A351" s="9">
        <f>'F4.2'!A351</f>
        <v>44.2</v>
      </c>
      <c r="B351" s="194" t="str">
        <f>'F4.2'!B351</f>
        <v xml:space="preserve">Work of complete revamping/ refurbishment, capacity restoration and upgradation for Wagon Tippler No. 2 </v>
      </c>
      <c r="C351" s="31">
        <f>'F4.2'!D351</f>
        <v>0</v>
      </c>
      <c r="D351" s="65" t="str">
        <f>IF('F4.2'!F351=0,"-",'F4.2'!F351)</f>
        <v>-</v>
      </c>
      <c r="E351" s="93">
        <f>'F4.2'!H351</f>
        <v>0</v>
      </c>
      <c r="F351" s="123">
        <f>'F4.2'!T351</f>
        <v>0</v>
      </c>
      <c r="G351" s="123">
        <f>'F4.2'!AN351</f>
        <v>0</v>
      </c>
      <c r="H351" s="124">
        <f t="shared" si="30"/>
        <v>0</v>
      </c>
      <c r="I351" s="123">
        <f>'F4.2'!U351</f>
        <v>0</v>
      </c>
      <c r="J351" s="123">
        <f>'F4.2'!AO351</f>
        <v>0</v>
      </c>
      <c r="K351" s="124"/>
      <c r="L351" s="124"/>
      <c r="M351" s="124">
        <f t="shared" si="31"/>
        <v>0</v>
      </c>
      <c r="N351" s="124">
        <f t="shared" si="32"/>
        <v>0</v>
      </c>
    </row>
    <row r="352" spans="1:14" ht="45" hidden="1" outlineLevel="1" x14ac:dyDescent="0.25">
      <c r="A352" s="9">
        <f>'F4.2'!A352</f>
        <v>44.3</v>
      </c>
      <c r="B352" s="194" t="str">
        <f>'F4.2'!B352</f>
        <v xml:space="preserve">Work of complete revamping/ refurbishment, capacity restoration and upgradation for Apron Feeder No. 2 </v>
      </c>
      <c r="C352" s="31">
        <f>'F4.2'!D352</f>
        <v>0</v>
      </c>
      <c r="D352" s="65" t="str">
        <f>IF('F4.2'!F352=0,"-",'F4.2'!F352)</f>
        <v>-</v>
      </c>
      <c r="E352" s="93">
        <f>'F4.2'!H352</f>
        <v>0</v>
      </c>
      <c r="F352" s="123">
        <f>'F4.2'!T352</f>
        <v>0</v>
      </c>
      <c r="G352" s="123">
        <f>'F4.2'!AN352</f>
        <v>0</v>
      </c>
      <c r="H352" s="124">
        <f t="shared" si="30"/>
        <v>0</v>
      </c>
      <c r="I352" s="123">
        <f>'F4.2'!U352</f>
        <v>0</v>
      </c>
      <c r="J352" s="123">
        <f>'F4.2'!AO352</f>
        <v>0</v>
      </c>
      <c r="K352" s="124"/>
      <c r="L352" s="124"/>
      <c r="M352" s="124">
        <f t="shared" si="31"/>
        <v>0</v>
      </c>
      <c r="N352" s="124">
        <f t="shared" si="32"/>
        <v>0</v>
      </c>
    </row>
    <row r="353" spans="1:14" ht="45" hidden="1" outlineLevel="1" x14ac:dyDescent="0.25">
      <c r="A353" s="13">
        <f>'F4.2'!A353</f>
        <v>44.4</v>
      </c>
      <c r="B353" s="194" t="str">
        <f>'F4.2'!B353</f>
        <v xml:space="preserve">Work of complete revamping/ refurbishment, capacity restoration and upgradation for conveyor system from Conv. 2D, 3B, 4B, 8B, 10 </v>
      </c>
      <c r="C353" s="31">
        <f>'F4.2'!D353</f>
        <v>0</v>
      </c>
      <c r="D353" s="65" t="str">
        <f>IF('F4.2'!F353=0,"-",'F4.2'!F353)</f>
        <v>-</v>
      </c>
      <c r="E353" s="93">
        <f>'F4.2'!H353</f>
        <v>0</v>
      </c>
      <c r="F353" s="123">
        <f>'F4.2'!T353</f>
        <v>0</v>
      </c>
      <c r="G353" s="123">
        <f>'F4.2'!AN353</f>
        <v>0</v>
      </c>
      <c r="H353" s="124">
        <f t="shared" si="30"/>
        <v>0</v>
      </c>
      <c r="I353" s="123">
        <f>'F4.2'!U353</f>
        <v>0</v>
      </c>
      <c r="J353" s="123">
        <f>'F4.2'!AO353</f>
        <v>0</v>
      </c>
      <c r="K353" s="124"/>
      <c r="L353" s="124"/>
      <c r="M353" s="124">
        <f t="shared" si="31"/>
        <v>0</v>
      </c>
      <c r="N353" s="124">
        <f t="shared" si="32"/>
        <v>0</v>
      </c>
    </row>
    <row r="354" spans="1:14" ht="45" hidden="1" outlineLevel="1" x14ac:dyDescent="0.25">
      <c r="A354" s="13">
        <f>'F4.2'!A354</f>
        <v>44.5</v>
      </c>
      <c r="B354" s="194" t="str">
        <f>'F4.2'!B354</f>
        <v xml:space="preserve">Work of complete revamping/ refurbishment, capacity restoration and upgradation for impact crusher and wobbler feeder No. 2 &amp; 4 </v>
      </c>
      <c r="C354" s="31">
        <f>'F4.2'!D354</f>
        <v>0</v>
      </c>
      <c r="D354" s="65" t="str">
        <f>IF('F4.2'!F354=0,"-",'F4.2'!F354)</f>
        <v>-</v>
      </c>
      <c r="E354" s="93">
        <f>'F4.2'!H354</f>
        <v>0</v>
      </c>
      <c r="F354" s="123">
        <f>'F4.2'!T354</f>
        <v>0</v>
      </c>
      <c r="G354" s="123">
        <f>'F4.2'!AN354</f>
        <v>0</v>
      </c>
      <c r="H354" s="124">
        <f t="shared" si="30"/>
        <v>0</v>
      </c>
      <c r="I354" s="123">
        <f>'F4.2'!U354</f>
        <v>0</v>
      </c>
      <c r="J354" s="123">
        <f>'F4.2'!AO354</f>
        <v>0</v>
      </c>
      <c r="K354" s="124"/>
      <c r="L354" s="124"/>
      <c r="M354" s="124">
        <f t="shared" si="31"/>
        <v>0</v>
      </c>
      <c r="N354" s="124">
        <f t="shared" si="32"/>
        <v>0</v>
      </c>
    </row>
    <row r="355" spans="1:14" ht="45" hidden="1" outlineLevel="1" x14ac:dyDescent="0.25">
      <c r="A355" s="9">
        <f>'F4.2'!A355</f>
        <v>44.6</v>
      </c>
      <c r="B355" s="194" t="str">
        <f>'F4.2'!B355</f>
        <v>Work of complete revamping/ refurbishment, capacity restoration and upgradation for Stacker/Reclaimer No. 2.</v>
      </c>
      <c r="C355" s="31">
        <f>'F4.2'!D355</f>
        <v>0</v>
      </c>
      <c r="D355" s="65" t="str">
        <f>IF('F4.2'!F355=0,"-",'F4.2'!F355)</f>
        <v>-</v>
      </c>
      <c r="E355" s="93">
        <f>'F4.2'!H355</f>
        <v>0</v>
      </c>
      <c r="F355" s="123">
        <f>'F4.2'!T355</f>
        <v>0</v>
      </c>
      <c r="G355" s="123">
        <f>'F4.2'!AN355</f>
        <v>0</v>
      </c>
      <c r="H355" s="124">
        <f t="shared" ref="H355:H387" si="33">F355-G355</f>
        <v>0</v>
      </c>
      <c r="I355" s="123">
        <f>'F4.2'!U355</f>
        <v>0</v>
      </c>
      <c r="J355" s="123">
        <f>'F4.2'!AO355</f>
        <v>0</v>
      </c>
      <c r="K355" s="124"/>
      <c r="L355" s="124"/>
      <c r="M355" s="124">
        <f t="shared" ref="M355:M387" si="34">SUM(J355:L355)</f>
        <v>0</v>
      </c>
      <c r="N355" s="124">
        <f t="shared" ref="N355:N387" si="35">H355+I355-M355</f>
        <v>0</v>
      </c>
    </row>
    <row r="356" spans="1:14" ht="90" hidden="1" outlineLevel="1" x14ac:dyDescent="0.25">
      <c r="A356" s="9">
        <f>'F4.2'!A356</f>
        <v>44.7</v>
      </c>
      <c r="B356" s="194" t="str">
        <f>'F4.2'!B356</f>
        <v>Design, development, modification, manufacturing, supply, erection and commissioning of modular chutes for Conv. 2D to 3B, Conv. 3B to 4B, Conv. 4B to 8B and Conv. 10 by using Anti-wear Tungsten Carbide Plates in CHP-I (4 x 210 MW), TPS Khaperkheda</v>
      </c>
      <c r="C356" s="31">
        <f>'F4.2'!D356</f>
        <v>0</v>
      </c>
      <c r="D356" s="65" t="str">
        <f>IF('F4.2'!F356=0,"-",'F4.2'!F356)</f>
        <v>-</v>
      </c>
      <c r="E356" s="93">
        <f>'F4.2'!H356</f>
        <v>0</v>
      </c>
      <c r="F356" s="123">
        <f>'F4.2'!T356</f>
        <v>0</v>
      </c>
      <c r="G356" s="123">
        <f>'F4.2'!AN356</f>
        <v>0</v>
      </c>
      <c r="H356" s="124">
        <f t="shared" si="33"/>
        <v>0</v>
      </c>
      <c r="I356" s="123">
        <f>'F4.2'!U356</f>
        <v>0</v>
      </c>
      <c r="J356" s="123">
        <f>'F4.2'!AO356</f>
        <v>0</v>
      </c>
      <c r="K356" s="124"/>
      <c r="L356" s="124"/>
      <c r="M356" s="124">
        <f t="shared" si="34"/>
        <v>0</v>
      </c>
      <c r="N356" s="124">
        <f t="shared" si="35"/>
        <v>0</v>
      </c>
    </row>
    <row r="357" spans="1:14" ht="90" hidden="1" outlineLevel="1" x14ac:dyDescent="0.25">
      <c r="A357" s="9">
        <f>'F4.2'!A357</f>
        <v>44.8</v>
      </c>
      <c r="B357" s="194" t="str">
        <f>'F4.2'!B357</f>
        <v>Design, Supply, Erection, Commissioning and Upgradation of complete electrical system for drive units of beetle Charger, wagon tippler, apron feeder, covneyors (Conv. 2D, 3B, 4B, 8B, 10), crushers/ wobbler feeder No. 2 &amp; 4 and Stacker/Reclaimer No. 2 in CHP-1 (4 x 210 MW)</v>
      </c>
      <c r="C357" s="31">
        <f>'F4.2'!D357</f>
        <v>0</v>
      </c>
      <c r="D357" s="65" t="str">
        <f>IF('F4.2'!F357=0,"-",'F4.2'!F357)</f>
        <v>-</v>
      </c>
      <c r="E357" s="93">
        <f>'F4.2'!H357</f>
        <v>0</v>
      </c>
      <c r="F357" s="123">
        <f>'F4.2'!T357</f>
        <v>0</v>
      </c>
      <c r="G357" s="123">
        <f>'F4.2'!AN357</f>
        <v>0</v>
      </c>
      <c r="H357" s="124">
        <f t="shared" si="33"/>
        <v>0</v>
      </c>
      <c r="I357" s="123">
        <f>'F4.2'!U357</f>
        <v>0</v>
      </c>
      <c r="J357" s="123">
        <f>'F4.2'!AO357</f>
        <v>0</v>
      </c>
      <c r="K357" s="124"/>
      <c r="L357" s="124"/>
      <c r="M357" s="124">
        <f t="shared" si="34"/>
        <v>0</v>
      </c>
      <c r="N357" s="124">
        <f t="shared" si="35"/>
        <v>0</v>
      </c>
    </row>
    <row r="358" spans="1:14" ht="63" hidden="1" outlineLevel="1" x14ac:dyDescent="0.25">
      <c r="A358" s="27">
        <f>'F4.2'!A358</f>
        <v>45</v>
      </c>
      <c r="B358" s="215" t="str">
        <f>'F4.2'!B358</f>
        <v>Work of capacity restoration of bunkering stream from Conv. 1A/B, 2A/B, 5B to 7E/F/G/H including shuttle conveyors in CHP-I (4 x 210 MW)</v>
      </c>
      <c r="C358" s="31">
        <f>'F4.2'!D358</f>
        <v>0</v>
      </c>
      <c r="D358" s="65" t="str">
        <f>IF('F4.2'!F358=0,"-",'F4.2'!F358)</f>
        <v>-</v>
      </c>
      <c r="E358" s="93">
        <f>'F4.2'!H358</f>
        <v>0</v>
      </c>
      <c r="F358" s="123">
        <f>'F4.2'!T358</f>
        <v>0</v>
      </c>
      <c r="G358" s="123">
        <f>'F4.2'!AN358</f>
        <v>0</v>
      </c>
      <c r="H358" s="124">
        <f t="shared" si="33"/>
        <v>0</v>
      </c>
      <c r="I358" s="123">
        <f>'F4.2'!U358</f>
        <v>0</v>
      </c>
      <c r="J358" s="123">
        <f>'F4.2'!AO358</f>
        <v>0</v>
      </c>
      <c r="K358" s="124"/>
      <c r="L358" s="124"/>
      <c r="M358" s="124">
        <f t="shared" si="34"/>
        <v>0</v>
      </c>
      <c r="N358" s="124">
        <f t="shared" si="35"/>
        <v>0</v>
      </c>
    </row>
    <row r="359" spans="1:14" ht="60" hidden="1" outlineLevel="1" x14ac:dyDescent="0.25">
      <c r="A359" s="9">
        <f>'F4.2'!A359</f>
        <v>45.1</v>
      </c>
      <c r="B359" s="194" t="str">
        <f>'F4.2'!B359</f>
        <v>Work of complete revamping/ refurbishment, capacity restoration and upgradation for conveyor system from Conv. 1A/B, 2A/B, 5B, 6A, 7E, 7F, 7G, 7H and Shuttle Conv. 5 to 8 in CHP-I (4 x 210 MW)</v>
      </c>
      <c r="C359" s="31">
        <f>'F4.2'!D359</f>
        <v>0</v>
      </c>
      <c r="D359" s="65" t="str">
        <f>IF('F4.2'!F359=0,"-",'F4.2'!F359)</f>
        <v>-</v>
      </c>
      <c r="E359" s="93">
        <f>'F4.2'!H359</f>
        <v>0</v>
      </c>
      <c r="F359" s="123">
        <f>'F4.2'!T359</f>
        <v>0</v>
      </c>
      <c r="G359" s="123">
        <f>'F4.2'!AN359</f>
        <v>0</v>
      </c>
      <c r="H359" s="124">
        <f t="shared" si="33"/>
        <v>0</v>
      </c>
      <c r="I359" s="123">
        <f>'F4.2'!U359</f>
        <v>0</v>
      </c>
      <c r="J359" s="123">
        <f>'F4.2'!AO359</f>
        <v>0</v>
      </c>
      <c r="K359" s="124"/>
      <c r="L359" s="124"/>
      <c r="M359" s="124">
        <f t="shared" si="34"/>
        <v>0</v>
      </c>
      <c r="N359" s="124">
        <f t="shared" si="35"/>
        <v>0</v>
      </c>
    </row>
    <row r="360" spans="1:14" ht="120" hidden="1" outlineLevel="1" x14ac:dyDescent="0.25">
      <c r="A360" s="13">
        <f>'F4.2'!A360</f>
        <v>45.2</v>
      </c>
      <c r="B360" s="194" t="str">
        <f>'F4.2'!B360</f>
        <v>Design, development, modification, manufacturing, supply, erection and commissioning of modular chutes for Conv. 1A/b to 2A/B,Conv. 4C to 5A/B, Conv. 5B to 6A, Conv. 6A to 7E &amp; 7F, Conv. 7E to 7G upto shuttle conveyor, Conv. 7F to 7H upto shuttle conveyor by using Anti-wear Tungsten Carbide Plates in CHP-I (4 x 210 MW), TPS Khaperkheda</v>
      </c>
      <c r="C360" s="31">
        <f>'F4.2'!D360</f>
        <v>0</v>
      </c>
      <c r="D360" s="65" t="str">
        <f>IF('F4.2'!F360=0,"-",'F4.2'!F360)</f>
        <v>-</v>
      </c>
      <c r="E360" s="93">
        <f>'F4.2'!H360</f>
        <v>0</v>
      </c>
      <c r="F360" s="123">
        <f>'F4.2'!T360</f>
        <v>0</v>
      </c>
      <c r="G360" s="123">
        <f>'F4.2'!AN360</f>
        <v>0</v>
      </c>
      <c r="H360" s="124">
        <f t="shared" si="33"/>
        <v>0</v>
      </c>
      <c r="I360" s="123">
        <f>'F4.2'!U360</f>
        <v>0</v>
      </c>
      <c r="J360" s="123">
        <f>'F4.2'!AO360</f>
        <v>0</v>
      </c>
      <c r="K360" s="124"/>
      <c r="L360" s="124"/>
      <c r="M360" s="124">
        <f t="shared" si="34"/>
        <v>0</v>
      </c>
      <c r="N360" s="124">
        <f t="shared" si="35"/>
        <v>0</v>
      </c>
    </row>
    <row r="361" spans="1:14" ht="75" hidden="1" outlineLevel="1" x14ac:dyDescent="0.25">
      <c r="A361" s="13">
        <f>'F4.2'!A361</f>
        <v>45.3</v>
      </c>
      <c r="B361" s="194" t="str">
        <f>'F4.2'!B361</f>
        <v>Design, Supply, Erection, Commissioning and Upgradation of complete electrical system for drive units of conveyor system from Conv. 1A/B, 2A/B, 5B, 6A, 7E, 7F, 7G, 7H and Shuttle Conv. 5 to 8 in CHP-1 (4 x 210 MW)</v>
      </c>
      <c r="C361" s="31">
        <f>'F4.2'!D361</f>
        <v>0</v>
      </c>
      <c r="D361" s="65" t="str">
        <f>IF('F4.2'!F361=0,"-",'F4.2'!F361)</f>
        <v>-</v>
      </c>
      <c r="E361" s="93">
        <f>'F4.2'!H361</f>
        <v>0</v>
      </c>
      <c r="F361" s="123">
        <f>'F4.2'!T361</f>
        <v>0</v>
      </c>
      <c r="G361" s="123">
        <f>'F4.2'!AN361</f>
        <v>0</v>
      </c>
      <c r="H361" s="124">
        <f t="shared" si="33"/>
        <v>0</v>
      </c>
      <c r="I361" s="123">
        <f>'F4.2'!U361</f>
        <v>0</v>
      </c>
      <c r="J361" s="123">
        <f>'F4.2'!AO361</f>
        <v>0</v>
      </c>
      <c r="K361" s="124"/>
      <c r="L361" s="124"/>
      <c r="M361" s="124">
        <f t="shared" si="34"/>
        <v>0</v>
      </c>
      <c r="N361" s="124">
        <f t="shared" si="35"/>
        <v>0</v>
      </c>
    </row>
    <row r="362" spans="1:14" ht="60" hidden="1" outlineLevel="1" x14ac:dyDescent="0.25">
      <c r="A362" s="9">
        <f>'F4.2'!A362</f>
        <v>45.4</v>
      </c>
      <c r="B362" s="194" t="str">
        <f>'F4.2'!B362</f>
        <v xml:space="preserve">Work of complete revamping/ refurbishment, capacity restoration and upgradation for Paddel Feeder No. 1 to 4 and truck hopper in CHP-I (4 x 210 MW) </v>
      </c>
      <c r="C362" s="31">
        <f>'F4.2'!D362</f>
        <v>0</v>
      </c>
      <c r="D362" s="65" t="str">
        <f>IF('F4.2'!F362=0,"-",'F4.2'!F362)</f>
        <v>-</v>
      </c>
      <c r="E362" s="93">
        <f>'F4.2'!H362</f>
        <v>0</v>
      </c>
      <c r="F362" s="123">
        <f>'F4.2'!T362</f>
        <v>0</v>
      </c>
      <c r="G362" s="123">
        <f>'F4.2'!AN362</f>
        <v>0</v>
      </c>
      <c r="H362" s="124">
        <f t="shared" si="33"/>
        <v>0</v>
      </c>
      <c r="I362" s="123">
        <f>'F4.2'!U362</f>
        <v>0</v>
      </c>
      <c r="J362" s="123">
        <f>'F4.2'!AO362</f>
        <v>0</v>
      </c>
      <c r="K362" s="124"/>
      <c r="L362" s="124"/>
      <c r="M362" s="124">
        <f t="shared" si="34"/>
        <v>0</v>
      </c>
      <c r="N362" s="124">
        <f t="shared" si="35"/>
        <v>0</v>
      </c>
    </row>
    <row r="363" spans="1:14" ht="94.5" hidden="1" outlineLevel="1" x14ac:dyDescent="0.25">
      <c r="A363" s="27">
        <f>'F4.2'!A363</f>
        <v>46</v>
      </c>
      <c r="B363" s="27" t="str">
        <f>'F4.2'!B363</f>
        <v>Renovation and upgradation of various electrical system for CHP-I (4 x 210 MW) improvement &amp; 
Renovation and upgradation of various electrical system for CHP-I (4 x 210 MW) improvement.</v>
      </c>
      <c r="C363" s="31">
        <f>'F4.2'!D363</f>
        <v>0</v>
      </c>
      <c r="D363" s="65" t="str">
        <f>IF('F4.2'!F363=0,"-",'F4.2'!F363)</f>
        <v>-</v>
      </c>
      <c r="E363" s="93">
        <f>'F4.2'!H363</f>
        <v>0</v>
      </c>
      <c r="F363" s="123">
        <f>'F4.2'!T363</f>
        <v>0</v>
      </c>
      <c r="G363" s="123">
        <f>'F4.2'!AN363</f>
        <v>0</v>
      </c>
      <c r="H363" s="124">
        <f t="shared" si="33"/>
        <v>0</v>
      </c>
      <c r="I363" s="123">
        <f>'F4.2'!U363</f>
        <v>0</v>
      </c>
      <c r="J363" s="123">
        <f>'F4.2'!AO363</f>
        <v>0</v>
      </c>
      <c r="K363" s="124"/>
      <c r="L363" s="124"/>
      <c r="M363" s="124">
        <f t="shared" si="34"/>
        <v>0</v>
      </c>
      <c r="N363" s="124">
        <f t="shared" si="35"/>
        <v>0</v>
      </c>
    </row>
    <row r="364" spans="1:14" ht="30" hidden="1" outlineLevel="1" x14ac:dyDescent="0.25">
      <c r="A364" s="9">
        <f>'F4.2'!A364</f>
        <v>46.1</v>
      </c>
      <c r="B364" s="194" t="str">
        <f>'F4.2'!B364</f>
        <v xml:space="preserve">Design, development and upgradation with circuit breaker VFD of various LT MCC of CHP-I. </v>
      </c>
      <c r="C364" s="31">
        <f>'F4.2'!D364</f>
        <v>0</v>
      </c>
      <c r="D364" s="65" t="str">
        <f>IF('F4.2'!F364=0,"-",'F4.2'!F364)</f>
        <v>-</v>
      </c>
      <c r="E364" s="93">
        <f>'F4.2'!H364</f>
        <v>0</v>
      </c>
      <c r="F364" s="123">
        <f>'F4.2'!T364</f>
        <v>0</v>
      </c>
      <c r="G364" s="123">
        <f>'F4.2'!AN364</f>
        <v>0</v>
      </c>
      <c r="H364" s="124">
        <f t="shared" si="33"/>
        <v>0</v>
      </c>
      <c r="I364" s="123">
        <f>'F4.2'!U364</f>
        <v>0</v>
      </c>
      <c r="J364" s="123">
        <f>'F4.2'!AO364</f>
        <v>0</v>
      </c>
      <c r="K364" s="124"/>
      <c r="L364" s="124"/>
      <c r="M364" s="124">
        <f t="shared" si="34"/>
        <v>0</v>
      </c>
      <c r="N364" s="124">
        <f t="shared" si="35"/>
        <v>0</v>
      </c>
    </row>
    <row r="365" spans="1:14" ht="60" hidden="1" outlineLevel="1" x14ac:dyDescent="0.25">
      <c r="A365" s="9">
        <f>'F4.2'!A365</f>
        <v>46.2</v>
      </c>
      <c r="B365" s="194" t="str">
        <f>'F4.2'!B365</f>
        <v>Design, Supply, Installation, Commissioning and Testing of Energy Chain System for Paddle Feeder, Shuttle Conveyor and Stacker/Reclaimers in CHP-1 (4 x 210 MW), Khaperkheda TPS.</v>
      </c>
      <c r="C365" s="31">
        <f>'F4.2'!D365</f>
        <v>0</v>
      </c>
      <c r="D365" s="65" t="str">
        <f>IF('F4.2'!F365=0,"-",'F4.2'!F365)</f>
        <v>-</v>
      </c>
      <c r="E365" s="93">
        <f>'F4.2'!H365</f>
        <v>0</v>
      </c>
      <c r="F365" s="123">
        <f>'F4.2'!T365</f>
        <v>0</v>
      </c>
      <c r="G365" s="123">
        <f>'F4.2'!AN365</f>
        <v>0</v>
      </c>
      <c r="H365" s="124">
        <f t="shared" si="33"/>
        <v>0</v>
      </c>
      <c r="I365" s="123">
        <f>'F4.2'!U365</f>
        <v>0</v>
      </c>
      <c r="J365" s="123">
        <f>'F4.2'!AO365</f>
        <v>0</v>
      </c>
      <c r="K365" s="124"/>
      <c r="L365" s="124"/>
      <c r="M365" s="124">
        <f t="shared" si="34"/>
        <v>0</v>
      </c>
      <c r="N365" s="124">
        <f t="shared" si="35"/>
        <v>0</v>
      </c>
    </row>
    <row r="366" spans="1:14" ht="45" hidden="1" outlineLevel="1" x14ac:dyDescent="0.25">
      <c r="A366" s="13">
        <f>'F4.2'!A366</f>
        <v>46.3</v>
      </c>
      <c r="B366" s="194" t="str">
        <f>'F4.2'!B366</f>
        <v>Upgradation of relay logic system with PLC &amp; SCADA in CHP-I control room and Wagon Tipplers in CHP-1 (4 x 210 MW), Khaperkheda TPS.</v>
      </c>
      <c r="C366" s="31">
        <f>'F4.2'!D366</f>
        <v>0</v>
      </c>
      <c r="D366" s="65" t="str">
        <f>IF('F4.2'!F366=0,"-",'F4.2'!F366)</f>
        <v>-</v>
      </c>
      <c r="E366" s="93">
        <f>'F4.2'!H366</f>
        <v>0</v>
      </c>
      <c r="F366" s="123">
        <f>'F4.2'!T366</f>
        <v>0</v>
      </c>
      <c r="G366" s="123">
        <f>'F4.2'!AN366</f>
        <v>0</v>
      </c>
      <c r="H366" s="124">
        <f t="shared" si="33"/>
        <v>0</v>
      </c>
      <c r="I366" s="123">
        <f>'F4.2'!U366</f>
        <v>0</v>
      </c>
      <c r="J366" s="123">
        <f>'F4.2'!AO366</f>
        <v>0</v>
      </c>
      <c r="K366" s="124"/>
      <c r="L366" s="124"/>
      <c r="M366" s="124">
        <f t="shared" si="34"/>
        <v>0</v>
      </c>
      <c r="N366" s="124">
        <f t="shared" si="35"/>
        <v>0</v>
      </c>
    </row>
    <row r="367" spans="1:14" ht="45" hidden="1" outlineLevel="1" x14ac:dyDescent="0.25">
      <c r="A367" s="13">
        <f>'F4.2'!A367</f>
        <v>46.4</v>
      </c>
      <c r="B367" s="194" t="str">
        <f>'F4.2'!B367</f>
        <v>Complete upgradation of conveyor lighting system with energey efficient LED lights for CHP-1 (4 x 210 MW), Khaperkheda TPS.</v>
      </c>
      <c r="C367" s="31">
        <f>'F4.2'!D367</f>
        <v>0</v>
      </c>
      <c r="D367" s="65" t="str">
        <f>IF('F4.2'!F367=0,"-",'F4.2'!F367)</f>
        <v>-</v>
      </c>
      <c r="E367" s="93">
        <f>'F4.2'!H367</f>
        <v>0</v>
      </c>
      <c r="F367" s="123">
        <f>'F4.2'!T367</f>
        <v>0</v>
      </c>
      <c r="G367" s="123">
        <f>'F4.2'!AN367</f>
        <v>0</v>
      </c>
      <c r="H367" s="124">
        <f t="shared" si="33"/>
        <v>0</v>
      </c>
      <c r="I367" s="123">
        <f>'F4.2'!U367</f>
        <v>0</v>
      </c>
      <c r="J367" s="123">
        <f>'F4.2'!AO367</f>
        <v>0</v>
      </c>
      <c r="K367" s="124"/>
      <c r="L367" s="124"/>
      <c r="M367" s="124">
        <f t="shared" si="34"/>
        <v>0</v>
      </c>
      <c r="N367" s="124">
        <f t="shared" si="35"/>
        <v>0</v>
      </c>
    </row>
    <row r="368" spans="1:14" ht="60" hidden="1" outlineLevel="1" x14ac:dyDescent="0.25">
      <c r="A368" s="9">
        <f>'F4.2'!A368</f>
        <v>46.5</v>
      </c>
      <c r="B368" s="194" t="str">
        <f>'F4.2'!B368</f>
        <v>Providing, installation, testing commissioning, maintenance and operation of explosion proof &amp; weather proof surveillance system at CHP-I (4 X 210 MW), TPS Khaperkheda.</v>
      </c>
      <c r="C368" s="31">
        <f>'F4.2'!D368</f>
        <v>0</v>
      </c>
      <c r="D368" s="65" t="str">
        <f>IF('F4.2'!F368=0,"-",'F4.2'!F368)</f>
        <v>-</v>
      </c>
      <c r="E368" s="93">
        <f>'F4.2'!H368</f>
        <v>0</v>
      </c>
      <c r="F368" s="123">
        <f>'F4.2'!T368</f>
        <v>0</v>
      </c>
      <c r="G368" s="123">
        <f>'F4.2'!AN368</f>
        <v>0</v>
      </c>
      <c r="H368" s="124">
        <f t="shared" si="33"/>
        <v>0</v>
      </c>
      <c r="I368" s="123">
        <f>'F4.2'!U368</f>
        <v>0</v>
      </c>
      <c r="J368" s="123">
        <f>'F4.2'!AO368</f>
        <v>0</v>
      </c>
      <c r="K368" s="124"/>
      <c r="L368" s="124"/>
      <c r="M368" s="124">
        <f t="shared" si="34"/>
        <v>0</v>
      </c>
      <c r="N368" s="124">
        <f t="shared" si="35"/>
        <v>0</v>
      </c>
    </row>
    <row r="369" spans="1:14" ht="45" hidden="1" outlineLevel="1" x14ac:dyDescent="0.25">
      <c r="A369" s="9">
        <f>'F4.2'!A369</f>
        <v>46.6</v>
      </c>
      <c r="B369" s="194" t="str">
        <f>'F4.2'!B369</f>
        <v>Complete revamping/refurbishment, upgradation and modification of various EOT cranes &amp; hoist installed at CHP-I (4 x 210 MW), TPS Khaperkheda.</v>
      </c>
      <c r="C369" s="31">
        <f>'F4.2'!D369</f>
        <v>0</v>
      </c>
      <c r="D369" s="65" t="str">
        <f>IF('F4.2'!F369=0,"-",'F4.2'!F369)</f>
        <v>-</v>
      </c>
      <c r="E369" s="93">
        <f>'F4.2'!H369</f>
        <v>0</v>
      </c>
      <c r="F369" s="123">
        <f>'F4.2'!T369</f>
        <v>0</v>
      </c>
      <c r="G369" s="123">
        <f>'F4.2'!AN369</f>
        <v>0</v>
      </c>
      <c r="H369" s="124">
        <f t="shared" si="33"/>
        <v>0</v>
      </c>
      <c r="I369" s="123">
        <f>'F4.2'!U369</f>
        <v>0</v>
      </c>
      <c r="J369" s="123">
        <f>'F4.2'!AO369</f>
        <v>0</v>
      </c>
      <c r="K369" s="124"/>
      <c r="L369" s="124"/>
      <c r="M369" s="124">
        <f t="shared" si="34"/>
        <v>0</v>
      </c>
      <c r="N369" s="124">
        <f t="shared" si="35"/>
        <v>0</v>
      </c>
    </row>
    <row r="370" spans="1:14" ht="47.25" hidden="1" outlineLevel="1" x14ac:dyDescent="0.25">
      <c r="A370" s="27">
        <f>'F4.2'!A370</f>
        <v>47</v>
      </c>
      <c r="B370" s="215" t="str">
        <f>'F4.2'!B370</f>
        <v>Procurement of various capacity SAN make locomotives and BEML make loader &amp; bulldozer for CHP-I (4 x 210 MW)</v>
      </c>
      <c r="C370" s="31">
        <f>'F4.2'!D370</f>
        <v>0</v>
      </c>
      <c r="D370" s="65" t="str">
        <f>IF('F4.2'!F370=0,"-",'F4.2'!F370)</f>
        <v>-</v>
      </c>
      <c r="E370" s="93">
        <f>'F4.2'!H370</f>
        <v>0</v>
      </c>
      <c r="F370" s="123">
        <f>'F4.2'!T370</f>
        <v>0</v>
      </c>
      <c r="G370" s="123">
        <f>'F4.2'!AN370</f>
        <v>0</v>
      </c>
      <c r="H370" s="124">
        <f t="shared" si="33"/>
        <v>0</v>
      </c>
      <c r="I370" s="123">
        <f>'F4.2'!U370</f>
        <v>0</v>
      </c>
      <c r="J370" s="123">
        <f>'F4.2'!AO370</f>
        <v>0</v>
      </c>
      <c r="K370" s="124"/>
      <c r="L370" s="124"/>
      <c r="M370" s="124">
        <f t="shared" si="34"/>
        <v>0</v>
      </c>
      <c r="N370" s="124">
        <f t="shared" si="35"/>
        <v>0</v>
      </c>
    </row>
    <row r="371" spans="1:14" ht="45" hidden="1" outlineLevel="1" x14ac:dyDescent="0.25">
      <c r="A371" s="9">
        <f>'F4.2'!A371</f>
        <v>47.1</v>
      </c>
      <c r="B371" s="194" t="str">
        <f>'F4.2'!B371</f>
        <v xml:space="preserve">Procurement of various capacity SAN make locomotives and BEML make loader &amp; bulldozer for CHP-I (4 x 210 MW) </v>
      </c>
      <c r="C371" s="31">
        <f>'F4.2'!D371</f>
        <v>0</v>
      </c>
      <c r="D371" s="65" t="str">
        <f>IF('F4.2'!F371=0,"-",'F4.2'!F371)</f>
        <v>-</v>
      </c>
      <c r="E371" s="93">
        <f>'F4.2'!H371</f>
        <v>0</v>
      </c>
      <c r="F371" s="123">
        <f>'F4.2'!T371</f>
        <v>0</v>
      </c>
      <c r="G371" s="123">
        <f>'F4.2'!AN371</f>
        <v>0</v>
      </c>
      <c r="H371" s="124">
        <f t="shared" si="33"/>
        <v>0</v>
      </c>
      <c r="I371" s="123">
        <f>'F4.2'!U371</f>
        <v>0</v>
      </c>
      <c r="J371" s="123">
        <f>'F4.2'!AO371</f>
        <v>0</v>
      </c>
      <c r="K371" s="124"/>
      <c r="L371" s="124"/>
      <c r="M371" s="124">
        <f t="shared" si="34"/>
        <v>0</v>
      </c>
      <c r="N371" s="124">
        <f t="shared" si="35"/>
        <v>0</v>
      </c>
    </row>
    <row r="372" spans="1:14" ht="31.5" hidden="1" outlineLevel="1" x14ac:dyDescent="0.25">
      <c r="A372" s="27">
        <f>'F4.2'!A372</f>
        <v>48</v>
      </c>
      <c r="B372" s="27" t="str">
        <f>'F4.2'!B372</f>
        <v>CHP Improvement Schemesfor 4x 210 MW units</v>
      </c>
      <c r="C372" s="31">
        <f>'F4.2'!D372</f>
        <v>0</v>
      </c>
      <c r="D372" s="65" t="str">
        <f>IF('F4.2'!F372=0,"-",'F4.2'!F372)</f>
        <v>-</v>
      </c>
      <c r="E372" s="93">
        <f>'F4.2'!H372</f>
        <v>0</v>
      </c>
      <c r="F372" s="123">
        <f>'F4.2'!T372</f>
        <v>0</v>
      </c>
      <c r="G372" s="123">
        <f>'F4.2'!AN372</f>
        <v>0</v>
      </c>
      <c r="H372" s="124">
        <f t="shared" si="33"/>
        <v>0</v>
      </c>
      <c r="I372" s="123">
        <f>'F4.2'!U372</f>
        <v>0</v>
      </c>
      <c r="J372" s="123">
        <f>'F4.2'!AO372</f>
        <v>0</v>
      </c>
      <c r="K372" s="124"/>
      <c r="L372" s="124"/>
      <c r="M372" s="124">
        <f t="shared" si="34"/>
        <v>0</v>
      </c>
      <c r="N372" s="124">
        <f t="shared" si="35"/>
        <v>0</v>
      </c>
    </row>
    <row r="373" spans="1:14" ht="45" hidden="1" outlineLevel="1" x14ac:dyDescent="0.25">
      <c r="A373" s="9">
        <f>'F4.2'!A373</f>
        <v>48.1</v>
      </c>
      <c r="B373" s="194" t="str">
        <f>'F4.2'!B373</f>
        <v>Design, manufacture, supply and installation of suspended magnet for bunkering belts at CHP-I (4 x 210 MW), TPS Khaperkheda.</v>
      </c>
      <c r="C373" s="31">
        <f>'F4.2'!D373</f>
        <v>0</v>
      </c>
      <c r="D373" s="65" t="str">
        <f>IF('F4.2'!F373=0,"-",'F4.2'!F373)</f>
        <v>-</v>
      </c>
      <c r="E373" s="93">
        <f>'F4.2'!H373</f>
        <v>0</v>
      </c>
      <c r="F373" s="123">
        <f>'F4.2'!T373</f>
        <v>0</v>
      </c>
      <c r="G373" s="123">
        <f>'F4.2'!AN373</f>
        <v>0</v>
      </c>
      <c r="H373" s="124">
        <f t="shared" si="33"/>
        <v>0</v>
      </c>
      <c r="I373" s="123">
        <f>'F4.2'!U373</f>
        <v>0</v>
      </c>
      <c r="J373" s="123">
        <f>'F4.2'!AO373</f>
        <v>0</v>
      </c>
      <c r="K373" s="124"/>
      <c r="L373" s="124"/>
      <c r="M373" s="124">
        <f t="shared" si="34"/>
        <v>0</v>
      </c>
      <c r="N373" s="124">
        <f t="shared" si="35"/>
        <v>0</v>
      </c>
    </row>
    <row r="374" spans="1:14" ht="45" hidden="1" outlineLevel="1" x14ac:dyDescent="0.25">
      <c r="A374" s="9">
        <f>'F4.2'!A374</f>
        <v>48.2</v>
      </c>
      <c r="B374" s="194" t="str">
        <f>'F4.2'!B374</f>
        <v>Design, manufacture, supply and installation of travel drive system for shuttle conveyors and conveyors at CHP-I (4 x 210 MW), TPS Khaperkheda.</v>
      </c>
      <c r="C374" s="31">
        <f>'F4.2'!D374</f>
        <v>0</v>
      </c>
      <c r="D374" s="65" t="str">
        <f>IF('F4.2'!F374=0,"-",'F4.2'!F374)</f>
        <v>-</v>
      </c>
      <c r="E374" s="93">
        <f>'F4.2'!H374</f>
        <v>0</v>
      </c>
      <c r="F374" s="123">
        <f>'F4.2'!T374</f>
        <v>0</v>
      </c>
      <c r="G374" s="123">
        <f>'F4.2'!AN374</f>
        <v>0</v>
      </c>
      <c r="H374" s="124">
        <f t="shared" si="33"/>
        <v>0</v>
      </c>
      <c r="I374" s="123">
        <f>'F4.2'!U374</f>
        <v>0</v>
      </c>
      <c r="J374" s="123">
        <f>'F4.2'!AO374</f>
        <v>0</v>
      </c>
      <c r="K374" s="124"/>
      <c r="L374" s="124"/>
      <c r="M374" s="124">
        <f t="shared" si="34"/>
        <v>0</v>
      </c>
      <c r="N374" s="124">
        <f t="shared" si="35"/>
        <v>0</v>
      </c>
    </row>
    <row r="375" spans="1:14" ht="60" hidden="1" outlineLevel="1" x14ac:dyDescent="0.25">
      <c r="A375" s="9">
        <f>'F4.2'!A375</f>
        <v>48.3</v>
      </c>
      <c r="B375" s="194" t="str">
        <f>'F4.2'!B375</f>
        <v>Renovation including replacement of Power &amp; Control cables with  automation &amp; upgradation of Stacker Reclaimer No. 2 in CHP-I (4 X 210MW), TPS Khaperkheda."</v>
      </c>
      <c r="C375" s="31">
        <f>'F4.2'!D375</f>
        <v>0</v>
      </c>
      <c r="D375" s="65" t="str">
        <f>IF('F4.2'!F375=0,"-",'F4.2'!F375)</f>
        <v>-</v>
      </c>
      <c r="E375" s="93">
        <f>'F4.2'!H375</f>
        <v>0</v>
      </c>
      <c r="F375" s="123">
        <f>'F4.2'!T375</f>
        <v>0</v>
      </c>
      <c r="G375" s="123">
        <f>'F4.2'!AN375</f>
        <v>0</v>
      </c>
      <c r="H375" s="124">
        <f t="shared" si="33"/>
        <v>0</v>
      </c>
      <c r="I375" s="123">
        <f>'F4.2'!U375</f>
        <v>0</v>
      </c>
      <c r="J375" s="123">
        <f>'F4.2'!AO375</f>
        <v>0</v>
      </c>
      <c r="K375" s="124"/>
      <c r="L375" s="124"/>
      <c r="M375" s="124">
        <f t="shared" si="34"/>
        <v>0</v>
      </c>
      <c r="N375" s="124">
        <f t="shared" si="35"/>
        <v>0</v>
      </c>
    </row>
    <row r="376" spans="1:14" ht="45" hidden="1" outlineLevel="1" x14ac:dyDescent="0.25">
      <c r="A376" s="9">
        <f>'F4.2'!A376</f>
        <v>48.4</v>
      </c>
      <c r="B376" s="194" t="str">
        <f>'F4.2'!B376</f>
        <v xml:space="preserve">Complete reconditionding &amp; upgradation of LT MCC installed at Unit No. 3 &amp; 4 bunker auxiliareis in CHP-I (4 x 210 MW) </v>
      </c>
      <c r="C376" s="31">
        <f>'F4.2'!D376</f>
        <v>0</v>
      </c>
      <c r="D376" s="65" t="str">
        <f>IF('F4.2'!F376=0,"-",'F4.2'!F376)</f>
        <v>-</v>
      </c>
      <c r="E376" s="93">
        <f>'F4.2'!H376</f>
        <v>0</v>
      </c>
      <c r="F376" s="123">
        <f>'F4.2'!T376</f>
        <v>0</v>
      </c>
      <c r="G376" s="123">
        <f>'F4.2'!AN376</f>
        <v>0</v>
      </c>
      <c r="H376" s="124">
        <f t="shared" si="33"/>
        <v>0</v>
      </c>
      <c r="I376" s="123">
        <f>'F4.2'!U376</f>
        <v>0</v>
      </c>
      <c r="J376" s="123">
        <f>'F4.2'!AO376</f>
        <v>0</v>
      </c>
      <c r="K376" s="124"/>
      <c r="L376" s="124"/>
      <c r="M376" s="124">
        <f t="shared" si="34"/>
        <v>0</v>
      </c>
      <c r="N376" s="124">
        <f t="shared" si="35"/>
        <v>0</v>
      </c>
    </row>
    <row r="377" spans="1:14" ht="30" hidden="1" outlineLevel="1" x14ac:dyDescent="0.25">
      <c r="A377" s="9">
        <f>'F4.2'!A377</f>
        <v>48.5</v>
      </c>
      <c r="B377" s="194" t="str">
        <f>'F4.2'!B377</f>
        <v xml:space="preserve">Complete reconditionding &amp; upgradation of outdoor lighting system in CHP-I (4 x 210 MW) </v>
      </c>
      <c r="C377" s="31">
        <f>'F4.2'!D377</f>
        <v>0</v>
      </c>
      <c r="D377" s="65" t="str">
        <f>IF('F4.2'!F377=0,"-",'F4.2'!F377)</f>
        <v>-</v>
      </c>
      <c r="E377" s="93">
        <f>'F4.2'!H377</f>
        <v>0</v>
      </c>
      <c r="F377" s="123">
        <f>'F4.2'!T377</f>
        <v>0</v>
      </c>
      <c r="G377" s="123">
        <f>'F4.2'!AN377</f>
        <v>0</v>
      </c>
      <c r="H377" s="124">
        <f t="shared" si="33"/>
        <v>0</v>
      </c>
      <c r="I377" s="123">
        <f>'F4.2'!U377</f>
        <v>0</v>
      </c>
      <c r="J377" s="123">
        <f>'F4.2'!AO377</f>
        <v>0</v>
      </c>
      <c r="K377" s="124"/>
      <c r="L377" s="124"/>
      <c r="M377" s="124">
        <f t="shared" si="34"/>
        <v>0</v>
      </c>
      <c r="N377" s="124">
        <f t="shared" si="35"/>
        <v>0</v>
      </c>
    </row>
    <row r="378" spans="1:14" ht="45" hidden="1" outlineLevel="1" x14ac:dyDescent="0.25">
      <c r="A378" s="9">
        <f>'F4.2'!A378</f>
        <v>48.6</v>
      </c>
      <c r="B378" s="194" t="str">
        <f>'F4.2'!B378</f>
        <v xml:space="preserve">Complete reconditionding &amp; upgradation of HT breaker, control circuits &amp; protection relays in CHP-I (4 x 210 MW) </v>
      </c>
      <c r="C378" s="31">
        <f>'F4.2'!D378</f>
        <v>0</v>
      </c>
      <c r="D378" s="65" t="str">
        <f>IF('F4.2'!F378=0,"-",'F4.2'!F378)</f>
        <v>-</v>
      </c>
      <c r="E378" s="93">
        <f>'F4.2'!H378</f>
        <v>0</v>
      </c>
      <c r="F378" s="123">
        <f>'F4.2'!T378</f>
        <v>0</v>
      </c>
      <c r="G378" s="123">
        <f>'F4.2'!AN378</f>
        <v>0</v>
      </c>
      <c r="H378" s="124">
        <f t="shared" si="33"/>
        <v>0</v>
      </c>
      <c r="I378" s="123">
        <f>'F4.2'!U378</f>
        <v>0</v>
      </c>
      <c r="J378" s="123">
        <f>'F4.2'!AO378</f>
        <v>0</v>
      </c>
      <c r="K378" s="124"/>
      <c r="L378" s="124"/>
      <c r="M378" s="124">
        <f t="shared" si="34"/>
        <v>0</v>
      </c>
      <c r="N378" s="124">
        <f t="shared" si="35"/>
        <v>0</v>
      </c>
    </row>
    <row r="379" spans="1:14" ht="60" hidden="1" outlineLevel="1" x14ac:dyDescent="0.25">
      <c r="A379" s="9">
        <f>'F4.2'!A379</f>
        <v>48.7</v>
      </c>
      <c r="B379" s="194" t="str">
        <f>'F4.2'!B379</f>
        <v>Complete revamping/refurbishment, upgradation and modification of various monorail hoists &amp; winch machine  installed at CHP-I (4 x 210 MW), TPS Khaperkheda.</v>
      </c>
      <c r="C379" s="31">
        <f>'F4.2'!D379</f>
        <v>0</v>
      </c>
      <c r="D379" s="65" t="str">
        <f>IF('F4.2'!F379=0,"-",'F4.2'!F379)</f>
        <v>-</v>
      </c>
      <c r="E379" s="93">
        <f>'F4.2'!H379</f>
        <v>0</v>
      </c>
      <c r="F379" s="123">
        <f>'F4.2'!T379</f>
        <v>0</v>
      </c>
      <c r="G379" s="123">
        <f>'F4.2'!AN379</f>
        <v>0</v>
      </c>
      <c r="H379" s="124">
        <f t="shared" si="33"/>
        <v>0</v>
      </c>
      <c r="I379" s="123">
        <f>'F4.2'!U379</f>
        <v>0</v>
      </c>
      <c r="J379" s="123">
        <f>'F4.2'!AO379</f>
        <v>0</v>
      </c>
      <c r="K379" s="124"/>
      <c r="L379" s="124"/>
      <c r="M379" s="124">
        <f t="shared" si="34"/>
        <v>0</v>
      </c>
      <c r="N379" s="124">
        <f t="shared" si="35"/>
        <v>0</v>
      </c>
    </row>
    <row r="380" spans="1:14" ht="30" hidden="1" outlineLevel="1" x14ac:dyDescent="0.25">
      <c r="A380" s="9">
        <f>'F4.2'!A380</f>
        <v>48.8</v>
      </c>
      <c r="B380" s="194" t="str">
        <f>'F4.2'!B380</f>
        <v xml:space="preserve">Procurement of hydra 14 Ton above capacity and heavy vehicles for CHP- I &amp; II. </v>
      </c>
      <c r="C380" s="31">
        <f>'F4.2'!D380</f>
        <v>0</v>
      </c>
      <c r="D380" s="65" t="str">
        <f>IF('F4.2'!F380=0,"-",'F4.2'!F380)</f>
        <v>-</v>
      </c>
      <c r="E380" s="93">
        <f>'F4.2'!H380</f>
        <v>0</v>
      </c>
      <c r="F380" s="123">
        <f>'F4.2'!T380</f>
        <v>0</v>
      </c>
      <c r="G380" s="123">
        <f>'F4.2'!AN380</f>
        <v>0</v>
      </c>
      <c r="H380" s="124">
        <f t="shared" si="33"/>
        <v>0</v>
      </c>
      <c r="I380" s="123">
        <f>'F4.2'!U380</f>
        <v>0</v>
      </c>
      <c r="J380" s="123">
        <f>'F4.2'!AO380</f>
        <v>0</v>
      </c>
      <c r="K380" s="124"/>
      <c r="L380" s="124"/>
      <c r="M380" s="124">
        <f t="shared" si="34"/>
        <v>0</v>
      </c>
      <c r="N380" s="124">
        <f t="shared" si="35"/>
        <v>0</v>
      </c>
    </row>
    <row r="381" spans="1:14" ht="31.5" hidden="1" outlineLevel="1" x14ac:dyDescent="0.25">
      <c r="A381" s="27">
        <f>'F4.2'!A381</f>
        <v>49</v>
      </c>
      <c r="B381" s="215" t="str">
        <f>'F4.2'!B381</f>
        <v>Installation of Real Time Coal Analyzer at all TPS of Mahagenco</v>
      </c>
      <c r="C381" s="31">
        <f>'F4.2'!D381</f>
        <v>0</v>
      </c>
      <c r="D381" s="65" t="str">
        <f>IF('F4.2'!F381=0,"-",'F4.2'!F381)</f>
        <v>-</v>
      </c>
      <c r="E381" s="93">
        <f>'F4.2'!H381</f>
        <v>0</v>
      </c>
      <c r="F381" s="123">
        <f>'F4.2'!T381</f>
        <v>0</v>
      </c>
      <c r="G381" s="123">
        <f>'F4.2'!AN381</f>
        <v>0</v>
      </c>
      <c r="H381" s="124">
        <f t="shared" si="33"/>
        <v>0</v>
      </c>
      <c r="I381" s="123">
        <f>'F4.2'!U381</f>
        <v>0</v>
      </c>
      <c r="J381" s="123">
        <f>'F4.2'!AO381</f>
        <v>0</v>
      </c>
      <c r="K381" s="124"/>
      <c r="L381" s="124"/>
      <c r="M381" s="124">
        <f t="shared" si="34"/>
        <v>0</v>
      </c>
      <c r="N381" s="124">
        <f t="shared" si="35"/>
        <v>0</v>
      </c>
    </row>
    <row r="382" spans="1:14" ht="30" hidden="1" outlineLevel="1" x14ac:dyDescent="0.25">
      <c r="A382" s="9">
        <f>'F4.2'!A382</f>
        <v>49.1</v>
      </c>
      <c r="B382" s="194" t="str">
        <f>'F4.2'!B382</f>
        <v>Installation of Real time Coal  Analyzer at Khaperkheda TPS</v>
      </c>
      <c r="C382" s="31">
        <f>'F4.2'!D382</f>
        <v>0</v>
      </c>
      <c r="D382" s="65" t="str">
        <f>IF('F4.2'!F382=0,"-",'F4.2'!F382)</f>
        <v>-</v>
      </c>
      <c r="E382" s="93">
        <f>'F4.2'!H382</f>
        <v>0</v>
      </c>
      <c r="F382" s="123">
        <f>'F4.2'!T382</f>
        <v>0</v>
      </c>
      <c r="G382" s="123">
        <f>'F4.2'!AN382</f>
        <v>0</v>
      </c>
      <c r="H382" s="124">
        <f t="shared" si="33"/>
        <v>0</v>
      </c>
      <c r="I382" s="123">
        <f>'F4.2'!U382</f>
        <v>0</v>
      </c>
      <c r="J382" s="123">
        <f>'F4.2'!AO382</f>
        <v>0</v>
      </c>
      <c r="K382" s="124"/>
      <c r="L382" s="124"/>
      <c r="M382" s="124">
        <f t="shared" si="34"/>
        <v>0</v>
      </c>
      <c r="N382" s="124">
        <f t="shared" si="35"/>
        <v>0</v>
      </c>
    </row>
    <row r="383" spans="1:14" ht="31.5" hidden="1" outlineLevel="1" x14ac:dyDescent="0.25">
      <c r="A383" s="27">
        <f>'F4.2'!A383</f>
        <v>50</v>
      </c>
      <c r="B383" s="215" t="str">
        <f>'F4.2'!B383</f>
        <v xml:space="preserve">Railway expenses for refurbishment of  OHE lines at CHP-I (4 x 210 MW) </v>
      </c>
      <c r="C383" s="31">
        <f>'F4.2'!D383</f>
        <v>0</v>
      </c>
      <c r="D383" s="65" t="str">
        <f>IF('F4.2'!F383=0,"-",'F4.2'!F383)</f>
        <v>-</v>
      </c>
      <c r="E383" s="93">
        <f>'F4.2'!H383</f>
        <v>0</v>
      </c>
      <c r="F383" s="123">
        <f>'F4.2'!T383</f>
        <v>0</v>
      </c>
      <c r="G383" s="123">
        <f>'F4.2'!AN383</f>
        <v>0</v>
      </c>
      <c r="H383" s="124">
        <f t="shared" si="33"/>
        <v>0</v>
      </c>
      <c r="I383" s="123">
        <f>'F4.2'!U383</f>
        <v>0</v>
      </c>
      <c r="J383" s="123">
        <f>'F4.2'!AO383</f>
        <v>0</v>
      </c>
      <c r="K383" s="124"/>
      <c r="L383" s="124"/>
      <c r="M383" s="124">
        <f t="shared" si="34"/>
        <v>0</v>
      </c>
      <c r="N383" s="124">
        <f t="shared" si="35"/>
        <v>0</v>
      </c>
    </row>
    <row r="384" spans="1:14" ht="30" hidden="1" outlineLevel="1" x14ac:dyDescent="0.25">
      <c r="A384" s="9">
        <f>'F4.2'!A384</f>
        <v>50.1</v>
      </c>
      <c r="B384" s="195" t="str">
        <f>'F4.2'!B384</f>
        <v xml:space="preserve">Railway expenses for refurbishment of  OHE lines at CHP-I (4 x 210 MW) </v>
      </c>
      <c r="C384" s="31">
        <f>'F4.2'!D384</f>
        <v>0</v>
      </c>
      <c r="D384" s="65" t="str">
        <f>IF('F4.2'!F384=0,"-",'F4.2'!F384)</f>
        <v>-</v>
      </c>
      <c r="E384" s="93">
        <f>'F4.2'!H384</f>
        <v>0</v>
      </c>
      <c r="F384" s="123">
        <f>'F4.2'!T384</f>
        <v>0</v>
      </c>
      <c r="G384" s="123">
        <f>'F4.2'!AN384</f>
        <v>0</v>
      </c>
      <c r="H384" s="124">
        <f t="shared" si="33"/>
        <v>0</v>
      </c>
      <c r="I384" s="123">
        <f>'F4.2'!U384</f>
        <v>0</v>
      </c>
      <c r="J384" s="123">
        <f>'F4.2'!AO384</f>
        <v>0</v>
      </c>
      <c r="K384" s="124"/>
      <c r="L384" s="124"/>
      <c r="M384" s="124">
        <f t="shared" si="34"/>
        <v>0</v>
      </c>
      <c r="N384" s="124">
        <f t="shared" si="35"/>
        <v>0</v>
      </c>
    </row>
    <row r="385" spans="1:16" ht="15.75" hidden="1" outlineLevel="1" x14ac:dyDescent="0.25">
      <c r="A385" s="31">
        <f>'F4.2'!A385</f>
        <v>0</v>
      </c>
      <c r="B385" s="127">
        <f>'F4.2'!B385</f>
        <v>0</v>
      </c>
      <c r="C385" s="31">
        <f>'F4.2'!D385</f>
        <v>0</v>
      </c>
      <c r="D385" s="65" t="str">
        <f>IF('F4.2'!F385=0,"-",'F4.2'!F385)</f>
        <v>-</v>
      </c>
      <c r="E385" s="93">
        <f>'F4.2'!H385</f>
        <v>0</v>
      </c>
      <c r="F385" s="123">
        <f>'F4.2'!T385</f>
        <v>0</v>
      </c>
      <c r="G385" s="123">
        <f>'F4.2'!AN385</f>
        <v>0</v>
      </c>
      <c r="H385" s="124">
        <f t="shared" si="33"/>
        <v>0</v>
      </c>
      <c r="I385" s="123">
        <f>'F4.2'!U385</f>
        <v>0</v>
      </c>
      <c r="J385" s="123">
        <f>'F4.2'!AO385</f>
        <v>0</v>
      </c>
      <c r="K385" s="124"/>
      <c r="L385" s="124"/>
      <c r="M385" s="124">
        <f t="shared" si="34"/>
        <v>0</v>
      </c>
      <c r="N385" s="124">
        <f t="shared" si="35"/>
        <v>0</v>
      </c>
    </row>
    <row r="386" spans="1:16" ht="15.75" hidden="1" outlineLevel="1" x14ac:dyDescent="0.25">
      <c r="A386" s="9">
        <f>'F4.2'!A386</f>
        <v>0</v>
      </c>
      <c r="B386" s="194">
        <f>'F4.2'!B386</f>
        <v>0</v>
      </c>
      <c r="C386" s="31">
        <f>'F4.2'!D386</f>
        <v>0</v>
      </c>
      <c r="D386" s="65" t="str">
        <f>IF('F4.2'!F386=0,"-",'F4.2'!F386)</f>
        <v>-</v>
      </c>
      <c r="E386" s="93">
        <f>'F4.2'!H386</f>
        <v>0</v>
      </c>
      <c r="F386" s="123">
        <f>'F4.2'!T386</f>
        <v>0</v>
      </c>
      <c r="G386" s="123">
        <f>'F4.2'!AN386</f>
        <v>0</v>
      </c>
      <c r="H386" s="124">
        <f t="shared" si="33"/>
        <v>0</v>
      </c>
      <c r="I386" s="123">
        <f>'F4.2'!U386</f>
        <v>0</v>
      </c>
      <c r="J386" s="123">
        <f>'F4.2'!AO386</f>
        <v>0</v>
      </c>
      <c r="K386" s="124"/>
      <c r="L386" s="124"/>
      <c r="M386" s="124">
        <f t="shared" si="34"/>
        <v>0</v>
      </c>
      <c r="N386" s="124">
        <f t="shared" si="35"/>
        <v>0</v>
      </c>
    </row>
    <row r="387" spans="1:16" ht="15.75" hidden="1" outlineLevel="1" x14ac:dyDescent="0.25">
      <c r="A387" s="9">
        <f>'F4.2'!A387</f>
        <v>0</v>
      </c>
      <c r="B387" s="160">
        <f>'F4.2'!B387</f>
        <v>0</v>
      </c>
      <c r="C387" s="31">
        <f>'F4.2'!D387</f>
        <v>0</v>
      </c>
      <c r="D387" s="65" t="str">
        <f>IF('F4.2'!F387=0,"-",'F4.2'!F387)</f>
        <v>-</v>
      </c>
      <c r="E387" s="93">
        <f>'F4.2'!H387</f>
        <v>0</v>
      </c>
      <c r="F387" s="123">
        <f>'F4.2'!T387</f>
        <v>0</v>
      </c>
      <c r="G387" s="123">
        <f>'F4.2'!AN387</f>
        <v>0</v>
      </c>
      <c r="H387" s="124">
        <f t="shared" si="33"/>
        <v>0</v>
      </c>
      <c r="I387" s="123">
        <f>'F4.2'!U387</f>
        <v>0</v>
      </c>
      <c r="J387" s="123">
        <f>'F4.2'!AO387</f>
        <v>0</v>
      </c>
      <c r="K387" s="124"/>
      <c r="L387" s="124"/>
      <c r="M387" s="124">
        <f t="shared" si="34"/>
        <v>0</v>
      </c>
      <c r="N387" s="124">
        <f t="shared" si="35"/>
        <v>0</v>
      </c>
    </row>
    <row r="388" spans="1:16" ht="15.75" hidden="1" outlineLevel="1" x14ac:dyDescent="0.25">
      <c r="A388" s="9">
        <f>'F4.2'!A388</f>
        <v>0</v>
      </c>
      <c r="B388" s="74" t="str">
        <f>'F4.2'!B388</f>
        <v>B) Non-DPR Schemes</v>
      </c>
      <c r="C388" s="27">
        <f>'F4.2'!D388</f>
        <v>0</v>
      </c>
      <c r="D388" s="90" t="str">
        <f>IF('F4.2'!F388=0,"-",'F4.2'!F388)</f>
        <v>-</v>
      </c>
      <c r="E388" s="92">
        <f>'F4.2'!H388</f>
        <v>0</v>
      </c>
      <c r="F388" s="123">
        <f>'F4.2'!T388</f>
        <v>0</v>
      </c>
      <c r="G388" s="123">
        <f>'F4.2'!AN388</f>
        <v>0</v>
      </c>
      <c r="H388" s="123">
        <f t="shared" ref="H388:H391" si="36">F388-G388</f>
        <v>0</v>
      </c>
      <c r="I388" s="123">
        <f>'F4.2'!U388</f>
        <v>0</v>
      </c>
      <c r="J388" s="123">
        <f>'F4.2'!AO388</f>
        <v>0</v>
      </c>
      <c r="K388" s="123"/>
      <c r="L388" s="123"/>
      <c r="M388" s="123">
        <f t="shared" ref="M388:M391" si="37">SUM(J388:L388)</f>
        <v>0</v>
      </c>
      <c r="N388" s="123">
        <f t="shared" ref="N388:N391" si="38">H388+I388-M388</f>
        <v>0</v>
      </c>
      <c r="O388" s="163"/>
      <c r="P388" s="164"/>
    </row>
    <row r="389" spans="1:16" ht="45" hidden="1" outlineLevel="1" x14ac:dyDescent="0.25">
      <c r="A389" s="31">
        <f>'F4.2'!A389</f>
        <v>1</v>
      </c>
      <c r="B389" s="194" t="str">
        <f>'F4.2'!B389</f>
        <v>PROCUREMENT COMPLETE Gear BOX ASSEMBLIES FOR 803 1/2 HP &amp; XRP 883 COAL MILLS OF UNIT NO. 1&amp; 2 AT KHAPERKHEDA TPS.</v>
      </c>
      <c r="C389" s="31" t="str">
        <f>'F4.2'!D389</f>
        <v>N.A.</v>
      </c>
      <c r="D389" s="65" t="str">
        <f>IF('F4.2'!F389=0,"-",'F4.2'!F389)</f>
        <v>-</v>
      </c>
      <c r="E389" s="93">
        <f>'F4.2'!H389</f>
        <v>0</v>
      </c>
      <c r="F389" s="123">
        <f>'F4.2'!T389</f>
        <v>0</v>
      </c>
      <c r="G389" s="123">
        <f>'F4.2'!AN389</f>
        <v>0</v>
      </c>
      <c r="H389" s="124">
        <f t="shared" si="36"/>
        <v>0</v>
      </c>
      <c r="I389" s="123">
        <f>'F4.2'!U389</f>
        <v>4.5548000000000002</v>
      </c>
      <c r="J389" s="123">
        <f>'F4.2'!AO389</f>
        <v>4.5548000000000002</v>
      </c>
      <c r="K389" s="124"/>
      <c r="L389" s="124"/>
      <c r="M389" s="124">
        <f t="shared" si="37"/>
        <v>4.5548000000000002</v>
      </c>
      <c r="N389" s="124">
        <f t="shared" si="38"/>
        <v>0</v>
      </c>
    </row>
    <row r="390" spans="1:16" ht="45" hidden="1" outlineLevel="1" x14ac:dyDescent="0.25">
      <c r="A390" s="31">
        <f>'F4.2'!A390</f>
        <v>2</v>
      </c>
      <c r="B390" s="219" t="str">
        <f>'F4.2'!B390</f>
        <v>Supply Erection and commissioning of Oil Cooled Suspended magnets at Conv 6A &amp; 6B at Khaperkheda TPS.</v>
      </c>
      <c r="C390" s="31" t="str">
        <f>'F4.2'!D390</f>
        <v>N.A.</v>
      </c>
      <c r="D390" s="65" t="str">
        <f>IF('F4.2'!F390=0,"-",'F4.2'!F390)</f>
        <v>-</v>
      </c>
      <c r="E390" s="93">
        <f>'F4.2'!H390</f>
        <v>0</v>
      </c>
      <c r="F390" s="123">
        <f>'F4.2'!T390</f>
        <v>0</v>
      </c>
      <c r="G390" s="123">
        <f>'F4.2'!AN390</f>
        <v>0</v>
      </c>
      <c r="H390" s="124">
        <f t="shared" si="36"/>
        <v>0</v>
      </c>
      <c r="I390" s="123">
        <f>'F4.2'!U390</f>
        <v>1.1483524000000001</v>
      </c>
      <c r="J390" s="123">
        <f>'F4.2'!AO390</f>
        <v>1.1483524000000001</v>
      </c>
      <c r="K390" s="124"/>
      <c r="L390" s="124"/>
      <c r="M390" s="124">
        <f t="shared" si="37"/>
        <v>1.1483524000000001</v>
      </c>
      <c r="N390" s="124">
        <f t="shared" si="38"/>
        <v>0</v>
      </c>
    </row>
    <row r="391" spans="1:16" ht="45" hidden="1" outlineLevel="1" x14ac:dyDescent="0.25">
      <c r="A391" s="31">
        <f>'F4.2'!A391</f>
        <v>3</v>
      </c>
      <c r="B391" s="219" t="str">
        <f>'F4.2'!B391</f>
        <v>Procurment of new 02 Ambulance Van  &amp; 2 Truck for KPKD TPS(Asset Nos. 170100512,             170100513,        170100514,         170100515)</v>
      </c>
      <c r="C391" s="31" t="str">
        <f>'F4.2'!D391</f>
        <v>N.A.</v>
      </c>
      <c r="D391" s="65" t="str">
        <f>IF('F4.2'!F391=0,"-",'F4.2'!F391)</f>
        <v>-</v>
      </c>
      <c r="E391" s="93">
        <f>'F4.2'!H391</f>
        <v>0</v>
      </c>
      <c r="F391" s="123">
        <f>'F4.2'!T391</f>
        <v>0.41055119800000001</v>
      </c>
      <c r="G391" s="123">
        <f>'F4.2'!AN391</f>
        <v>0.41055119800000001</v>
      </c>
      <c r="H391" s="124">
        <f t="shared" si="36"/>
        <v>0</v>
      </c>
      <c r="I391" s="123">
        <f>'F4.2'!U391</f>
        <v>0</v>
      </c>
      <c r="J391" s="123">
        <f>'F4.2'!AO391</f>
        <v>0</v>
      </c>
      <c r="K391" s="124"/>
      <c r="L391" s="124"/>
      <c r="M391" s="124">
        <f t="shared" si="37"/>
        <v>0</v>
      </c>
      <c r="N391" s="124">
        <f t="shared" si="38"/>
        <v>0</v>
      </c>
    </row>
    <row r="392" spans="1:16" ht="15.75" hidden="1" outlineLevel="1" x14ac:dyDescent="0.25">
      <c r="A392" s="31">
        <f>'F4.2'!A392</f>
        <v>4</v>
      </c>
      <c r="B392" s="217" t="str">
        <f>'F4.2'!B392</f>
        <v>GEHO PUMP (Valve housing assembly)</v>
      </c>
      <c r="C392" s="31" t="str">
        <f>'F4.2'!D392</f>
        <v>N.A.</v>
      </c>
      <c r="D392" s="65" t="str">
        <f>IF('F4.2'!F392=0,"-",'F4.2'!F392)</f>
        <v>-</v>
      </c>
      <c r="E392" s="93">
        <f>'F4.2'!H392</f>
        <v>0</v>
      </c>
      <c r="F392" s="123">
        <f>'F4.2'!T392</f>
        <v>0</v>
      </c>
      <c r="G392" s="123">
        <f>'F4.2'!AN392</f>
        <v>0</v>
      </c>
      <c r="H392" s="124">
        <f t="shared" ref="H392:H426" si="39">F392-G392</f>
        <v>0</v>
      </c>
      <c r="I392" s="123">
        <f>'F4.2'!U392</f>
        <v>0</v>
      </c>
      <c r="J392" s="123">
        <f>'F4.2'!AO392</f>
        <v>0</v>
      </c>
      <c r="K392" s="124"/>
      <c r="L392" s="124"/>
      <c r="M392" s="124">
        <f t="shared" ref="M392:M426" si="40">SUM(J392:L392)</f>
        <v>0</v>
      </c>
      <c r="N392" s="124">
        <f t="shared" ref="N392:N426" si="41">H392+I392-M392</f>
        <v>0</v>
      </c>
    </row>
    <row r="393" spans="1:16" ht="30" hidden="1" outlineLevel="1" x14ac:dyDescent="0.25">
      <c r="A393" s="208">
        <f>'F4.2'!A393</f>
        <v>5</v>
      </c>
      <c r="B393" s="218" t="str">
        <f>'F4.2'!B393</f>
        <v>RESTORATION OF AHP OUTLET TO ESP INLET DUCTS U#1&amp;2(Unit #2 Part only)</v>
      </c>
      <c r="C393" s="31" t="str">
        <f>'F4.2'!D393</f>
        <v>N.A.</v>
      </c>
      <c r="D393" s="65" t="str">
        <f>IF('F4.2'!F393=0,"-",'F4.2'!F393)</f>
        <v>-</v>
      </c>
      <c r="E393" s="93">
        <f>'F4.2'!H393</f>
        <v>0</v>
      </c>
      <c r="F393" s="123">
        <f>'F4.2'!T393</f>
        <v>0</v>
      </c>
      <c r="G393" s="123">
        <f>'F4.2'!AN393</f>
        <v>0</v>
      </c>
      <c r="H393" s="124">
        <f t="shared" si="39"/>
        <v>0</v>
      </c>
      <c r="I393" s="123">
        <f>'F4.2'!U393</f>
        <v>0</v>
      </c>
      <c r="J393" s="123">
        <f>'F4.2'!AO393</f>
        <v>0</v>
      </c>
      <c r="K393" s="124"/>
      <c r="L393" s="124"/>
      <c r="M393" s="124">
        <f t="shared" si="40"/>
        <v>0</v>
      </c>
      <c r="N393" s="124">
        <f t="shared" si="41"/>
        <v>0</v>
      </c>
    </row>
    <row r="394" spans="1:16" ht="30" hidden="1" outlineLevel="1" x14ac:dyDescent="0.25">
      <c r="A394" s="31">
        <f>'F4.2'!A394</f>
        <v>6</v>
      </c>
      <c r="B394" s="194" t="str">
        <f>'F4.2'!B394</f>
        <v>ABC powder type and foam type composite Fire Extinguisher</v>
      </c>
      <c r="C394" s="31" t="str">
        <f>'F4.2'!D394</f>
        <v>N.A.</v>
      </c>
      <c r="D394" s="65" t="str">
        <f>IF('F4.2'!F394=0,"-",'F4.2'!F394)</f>
        <v>-</v>
      </c>
      <c r="E394" s="93">
        <f>'F4.2'!H394</f>
        <v>0</v>
      </c>
      <c r="F394" s="123">
        <f>'F4.2'!T394</f>
        <v>0</v>
      </c>
      <c r="G394" s="123">
        <f>'F4.2'!AN394</f>
        <v>0</v>
      </c>
      <c r="H394" s="124">
        <f t="shared" si="39"/>
        <v>0</v>
      </c>
      <c r="I394" s="123">
        <f>'F4.2'!U394</f>
        <v>0</v>
      </c>
      <c r="J394" s="123">
        <f>'F4.2'!AO394</f>
        <v>0</v>
      </c>
      <c r="K394" s="124"/>
      <c r="L394" s="124"/>
      <c r="M394" s="124">
        <f t="shared" si="40"/>
        <v>0</v>
      </c>
      <c r="N394" s="124">
        <f t="shared" si="41"/>
        <v>0</v>
      </c>
    </row>
    <row r="395" spans="1:16" ht="15.75" hidden="1" outlineLevel="1" x14ac:dyDescent="0.25">
      <c r="A395" s="31">
        <f>'F4.2'!A395</f>
        <v>7</v>
      </c>
      <c r="B395" s="217" t="str">
        <f>'F4.2'!B395</f>
        <v>FFEQUIP  HYDRAULIC JACK (BM-I)</v>
      </c>
      <c r="C395" s="31" t="str">
        <f>'F4.2'!D395</f>
        <v>N.A.</v>
      </c>
      <c r="D395" s="65" t="str">
        <f>IF('F4.2'!F395=0,"-",'F4.2'!F395)</f>
        <v>-</v>
      </c>
      <c r="E395" s="93">
        <f>'F4.2'!H395</f>
        <v>0</v>
      </c>
      <c r="F395" s="123">
        <f>'F4.2'!T395</f>
        <v>0</v>
      </c>
      <c r="G395" s="123">
        <f>'F4.2'!AN395</f>
        <v>0</v>
      </c>
      <c r="H395" s="124">
        <f t="shared" si="39"/>
        <v>0</v>
      </c>
      <c r="I395" s="123">
        <f>'F4.2'!U395</f>
        <v>0</v>
      </c>
      <c r="J395" s="123">
        <f>'F4.2'!AO395</f>
        <v>0</v>
      </c>
      <c r="K395" s="124"/>
      <c r="L395" s="124"/>
      <c r="M395" s="124">
        <f t="shared" si="40"/>
        <v>0</v>
      </c>
      <c r="N395" s="124">
        <f t="shared" si="41"/>
        <v>0</v>
      </c>
    </row>
    <row r="396" spans="1:16" ht="15.75" hidden="1" outlineLevel="1" x14ac:dyDescent="0.25">
      <c r="A396" s="31">
        <f>'F4.2'!A396</f>
        <v>8</v>
      </c>
      <c r="B396" s="217" t="str">
        <f>'F4.2'!B396</f>
        <v>MOBILE COAL SAMPLING EQUIP-AUGER (FMC) CHP-I</v>
      </c>
      <c r="C396" s="31" t="str">
        <f>'F4.2'!D396</f>
        <v>N.A.</v>
      </c>
      <c r="D396" s="65" t="str">
        <f>IF('F4.2'!F396=0,"-",'F4.2'!F396)</f>
        <v>-</v>
      </c>
      <c r="E396" s="93">
        <f>'F4.2'!H396</f>
        <v>0</v>
      </c>
      <c r="F396" s="123">
        <f>'F4.2'!T396</f>
        <v>0</v>
      </c>
      <c r="G396" s="123">
        <f>'F4.2'!AN396</f>
        <v>0</v>
      </c>
      <c r="H396" s="124">
        <f t="shared" ref="H396:H422" si="42">F396-G396</f>
        <v>0</v>
      </c>
      <c r="I396" s="123">
        <f>'F4.2'!U396</f>
        <v>0</v>
      </c>
      <c r="J396" s="123">
        <f>'F4.2'!AO396</f>
        <v>0</v>
      </c>
      <c r="K396" s="124"/>
      <c r="L396" s="124"/>
      <c r="M396" s="124">
        <f t="shared" ref="M396:M422" si="43">SUM(J396:L396)</f>
        <v>0</v>
      </c>
      <c r="N396" s="124">
        <f t="shared" ref="N396:N422" si="44">H396+I396-M396</f>
        <v>0</v>
      </c>
    </row>
    <row r="397" spans="1:16" ht="60" hidden="1" outlineLevel="1" x14ac:dyDescent="0.25">
      <c r="A397" s="31">
        <f>'F4.2'!A397</f>
        <v>9</v>
      </c>
      <c r="B397" s="194" t="str">
        <f>'F4.2'!B397</f>
        <v>Replacement of ash slurry disposal pump to improve performance &amp; capacity enhancement of ash slurry disposal system at AHP-1 Khaperkheda TPS</v>
      </c>
      <c r="C397" s="31">
        <f>'F4.2'!D397</f>
        <v>0</v>
      </c>
      <c r="D397" s="65" t="str">
        <f>IF('F4.2'!F397=0,"-",'F4.2'!F397)</f>
        <v>-</v>
      </c>
      <c r="E397" s="93">
        <f>'F4.2'!H397</f>
        <v>0</v>
      </c>
      <c r="F397" s="123">
        <f>'F4.2'!T397</f>
        <v>0</v>
      </c>
      <c r="G397" s="123">
        <f>'F4.2'!AN397</f>
        <v>0</v>
      </c>
      <c r="H397" s="124">
        <f t="shared" si="42"/>
        <v>0</v>
      </c>
      <c r="I397" s="123">
        <f>'F4.2'!U397</f>
        <v>0</v>
      </c>
      <c r="J397" s="123">
        <f>'F4.2'!AO397</f>
        <v>0</v>
      </c>
      <c r="K397" s="124"/>
      <c r="L397" s="124"/>
      <c r="M397" s="124">
        <f t="shared" si="43"/>
        <v>0</v>
      </c>
      <c r="N397" s="124">
        <f t="shared" si="44"/>
        <v>0</v>
      </c>
    </row>
    <row r="398" spans="1:16" ht="45" hidden="1" outlineLevel="1" x14ac:dyDescent="0.25">
      <c r="A398" s="31">
        <f>'F4.2'!A398</f>
        <v>10</v>
      </c>
      <c r="B398" s="194" t="str">
        <f>'F4.2'!B398</f>
        <v>Procurement of Pillow Block Dodge Bearing Assemblies (Expansion &amp; Non-Expansion) for PA fans in Unit- n1 to 4, at Khaperkheda TPS</v>
      </c>
      <c r="C398" s="31">
        <f>'F4.2'!D398</f>
        <v>0</v>
      </c>
      <c r="D398" s="65" t="str">
        <f>IF('F4.2'!F398=0,"-",'F4.2'!F398)</f>
        <v>-</v>
      </c>
      <c r="E398" s="93">
        <f>'F4.2'!H398</f>
        <v>0</v>
      </c>
      <c r="F398" s="123">
        <f>'F4.2'!T398</f>
        <v>0</v>
      </c>
      <c r="G398" s="123">
        <f>'F4.2'!AN398</f>
        <v>0</v>
      </c>
      <c r="H398" s="124">
        <f t="shared" si="42"/>
        <v>0</v>
      </c>
      <c r="I398" s="123">
        <f>'F4.2'!U398</f>
        <v>0</v>
      </c>
      <c r="J398" s="123">
        <f>'F4.2'!AO398</f>
        <v>0</v>
      </c>
      <c r="K398" s="124"/>
      <c r="L398" s="124"/>
      <c r="M398" s="124">
        <f t="shared" si="43"/>
        <v>0</v>
      </c>
      <c r="N398" s="124">
        <f t="shared" si="44"/>
        <v>0</v>
      </c>
    </row>
    <row r="399" spans="1:16" ht="45" hidden="1" outlineLevel="1" x14ac:dyDescent="0.25">
      <c r="A399" s="31">
        <f>'F4.2'!A399</f>
        <v>11</v>
      </c>
      <c r="B399" s="194" t="str">
        <f>'F4.2'!B399</f>
        <v>Replacement of Economizer outlet to APH outlet common duct in unit no. 3 (210MW), Khaperkheda TPS</v>
      </c>
      <c r="C399" s="31">
        <f>'F4.2'!D399</f>
        <v>0</v>
      </c>
      <c r="D399" s="65" t="str">
        <f>IF('F4.2'!F399=0,"-",'F4.2'!F399)</f>
        <v>-</v>
      </c>
      <c r="E399" s="93">
        <f>'F4.2'!H399</f>
        <v>0</v>
      </c>
      <c r="F399" s="123">
        <f>'F4.2'!T399</f>
        <v>0</v>
      </c>
      <c r="G399" s="123">
        <f>'F4.2'!AN399</f>
        <v>0</v>
      </c>
      <c r="H399" s="124">
        <f t="shared" si="42"/>
        <v>0</v>
      </c>
      <c r="I399" s="123">
        <f>'F4.2'!U399</f>
        <v>0</v>
      </c>
      <c r="J399" s="123">
        <f>'F4.2'!AO399</f>
        <v>0</v>
      </c>
      <c r="K399" s="124"/>
      <c r="L399" s="124"/>
      <c r="M399" s="124">
        <f t="shared" si="43"/>
        <v>0</v>
      </c>
      <c r="N399" s="124">
        <f t="shared" si="44"/>
        <v>0</v>
      </c>
    </row>
    <row r="400" spans="1:16" ht="60" hidden="1" outlineLevel="1" x14ac:dyDescent="0.25">
      <c r="A400" s="31">
        <f>'F4.2'!A400</f>
        <v>12</v>
      </c>
      <c r="B400" s="194" t="str">
        <f>'F4.2'!B400</f>
        <v>PROCUREMENT OF OIL COOLED  SUSPENSION MAGNET FOR 210MW AND MODIFICATION &amp; REPLACEMENT OF VIBRATING FEEDER WITH VIBRATING TRANSFER CHUTE FOR 210MW</v>
      </c>
      <c r="C400" s="31">
        <f>'F4.2'!D400</f>
        <v>0</v>
      </c>
      <c r="D400" s="65" t="str">
        <f>IF('F4.2'!F400=0,"-",'F4.2'!F400)</f>
        <v>-</v>
      </c>
      <c r="E400" s="93">
        <f>'F4.2'!H400</f>
        <v>0</v>
      </c>
      <c r="F400" s="123">
        <f>'F4.2'!T400</f>
        <v>0</v>
      </c>
      <c r="G400" s="123">
        <f>'F4.2'!AN400</f>
        <v>0</v>
      </c>
      <c r="H400" s="124">
        <f t="shared" si="42"/>
        <v>0</v>
      </c>
      <c r="I400" s="123">
        <f>'F4.2'!U400</f>
        <v>0</v>
      </c>
      <c r="J400" s="123">
        <f>'F4.2'!AO400</f>
        <v>0</v>
      </c>
      <c r="K400" s="124"/>
      <c r="L400" s="124"/>
      <c r="M400" s="124">
        <f t="shared" si="43"/>
        <v>0</v>
      </c>
      <c r="N400" s="124">
        <f t="shared" si="44"/>
        <v>0</v>
      </c>
    </row>
    <row r="401" spans="1:14" ht="45" hidden="1" outlineLevel="1" x14ac:dyDescent="0.25">
      <c r="A401" s="31">
        <f>'F4.2'!A401</f>
        <v>13</v>
      </c>
      <c r="B401" s="194" t="str">
        <f>'F4.2'!B401</f>
        <v>DESIGN,ENGINEERING,MODIFICATION ,ERECTION AND COMMISSIONING OF DRIVE UNIT ARRANGEMENT FOR CONVEYOR 10 AT CHP1</v>
      </c>
      <c r="C401" s="31">
        <f>'F4.2'!D401</f>
        <v>0</v>
      </c>
      <c r="D401" s="65" t="str">
        <f>IF('F4.2'!F401=0,"-",'F4.2'!F401)</f>
        <v>-</v>
      </c>
      <c r="E401" s="93">
        <f>'F4.2'!H401</f>
        <v>0</v>
      </c>
      <c r="F401" s="123">
        <f>'F4.2'!T401</f>
        <v>0</v>
      </c>
      <c r="G401" s="123">
        <f>'F4.2'!AN401</f>
        <v>0</v>
      </c>
      <c r="H401" s="124">
        <f t="shared" si="42"/>
        <v>0</v>
      </c>
      <c r="I401" s="123">
        <f>'F4.2'!U401</f>
        <v>0</v>
      </c>
      <c r="J401" s="123">
        <f>'F4.2'!AO401</f>
        <v>0</v>
      </c>
      <c r="K401" s="124"/>
      <c r="L401" s="124"/>
      <c r="M401" s="124">
        <f t="shared" si="43"/>
        <v>0</v>
      </c>
      <c r="N401" s="124">
        <f t="shared" si="44"/>
        <v>0</v>
      </c>
    </row>
    <row r="402" spans="1:14" ht="30" hidden="1" outlineLevel="1" x14ac:dyDescent="0.25">
      <c r="A402" s="31">
        <f>'F4.2'!A402</f>
        <v>14</v>
      </c>
      <c r="B402" s="194" t="str">
        <f>'F4.2'!B402</f>
        <v>ENERGY EFFICIENT PLANT LIGHTING AND COLONY LIGHTING MODIFICATIONS</v>
      </c>
      <c r="C402" s="31">
        <f>'F4.2'!D402</f>
        <v>0</v>
      </c>
      <c r="D402" s="65" t="str">
        <f>IF('F4.2'!F402=0,"-",'F4.2'!F402)</f>
        <v>-</v>
      </c>
      <c r="E402" s="93">
        <f>'F4.2'!H402</f>
        <v>0</v>
      </c>
      <c r="F402" s="123">
        <f>'F4.2'!T402</f>
        <v>0</v>
      </c>
      <c r="G402" s="123">
        <f>'F4.2'!AN402</f>
        <v>0</v>
      </c>
      <c r="H402" s="124">
        <f t="shared" si="42"/>
        <v>0</v>
      </c>
      <c r="I402" s="123">
        <f>'F4.2'!U402</f>
        <v>0</v>
      </c>
      <c r="J402" s="123">
        <f>'F4.2'!AO402</f>
        <v>0</v>
      </c>
      <c r="K402" s="124"/>
      <c r="L402" s="124"/>
      <c r="M402" s="124">
        <f t="shared" si="43"/>
        <v>0</v>
      </c>
      <c r="N402" s="124">
        <f t="shared" si="44"/>
        <v>0</v>
      </c>
    </row>
    <row r="403" spans="1:14" ht="45" hidden="1" outlineLevel="1" x14ac:dyDescent="0.25">
      <c r="A403" s="31">
        <f>'F4.2'!A403</f>
        <v>15</v>
      </c>
      <c r="B403" s="194" t="str">
        <f>'F4.2'!B403</f>
        <v>Supply installation testing and commisioning of various battery sets at unit No 1 &amp; 2 of Khaperkheda TPS</v>
      </c>
      <c r="C403" s="31">
        <f>'F4.2'!D403</f>
        <v>0</v>
      </c>
      <c r="D403" s="65" t="str">
        <f>IF('F4.2'!F403=0,"-",'F4.2'!F403)</f>
        <v>-</v>
      </c>
      <c r="E403" s="93">
        <f>'F4.2'!H403</f>
        <v>0</v>
      </c>
      <c r="F403" s="123">
        <f>'F4.2'!T403</f>
        <v>0</v>
      </c>
      <c r="G403" s="123">
        <f>'F4.2'!AN403</f>
        <v>0</v>
      </c>
      <c r="H403" s="124">
        <f t="shared" si="42"/>
        <v>0</v>
      </c>
      <c r="I403" s="123">
        <f>'F4.2'!U403</f>
        <v>0</v>
      </c>
      <c r="J403" s="123">
        <f>'F4.2'!AO403</f>
        <v>0</v>
      </c>
      <c r="K403" s="124"/>
      <c r="L403" s="124"/>
      <c r="M403" s="124">
        <f t="shared" si="43"/>
        <v>0</v>
      </c>
      <c r="N403" s="124">
        <f t="shared" si="44"/>
        <v>0</v>
      </c>
    </row>
    <row r="404" spans="1:14" ht="60" hidden="1" outlineLevel="1" x14ac:dyDescent="0.25">
      <c r="A404" s="31">
        <f>'F4.2'!A404</f>
        <v>16</v>
      </c>
      <c r="B404" s="194" t="str">
        <f>'F4.2'!B404</f>
        <v>Revamping and modification of existing alarm and protection system from fire and provide rapid extinguishing Clean Agent (CA) system at Unit #1 &amp; 2 (210 MW) units, KPKD TPS</v>
      </c>
      <c r="C404" s="31">
        <f>'F4.2'!D404</f>
        <v>0</v>
      </c>
      <c r="D404" s="65" t="str">
        <f>IF('F4.2'!F404=0,"-",'F4.2'!F404)</f>
        <v>-</v>
      </c>
      <c r="E404" s="93">
        <f>'F4.2'!H404</f>
        <v>0</v>
      </c>
      <c r="F404" s="123">
        <f>'F4.2'!T404</f>
        <v>0</v>
      </c>
      <c r="G404" s="123">
        <f>'F4.2'!AN404</f>
        <v>0</v>
      </c>
      <c r="H404" s="124">
        <f t="shared" si="42"/>
        <v>0</v>
      </c>
      <c r="I404" s="123">
        <f>'F4.2'!U404</f>
        <v>0</v>
      </c>
      <c r="J404" s="123">
        <f>'F4.2'!AO404</f>
        <v>0</v>
      </c>
      <c r="K404" s="124"/>
      <c r="L404" s="124"/>
      <c r="M404" s="124">
        <f t="shared" si="43"/>
        <v>0</v>
      </c>
      <c r="N404" s="124">
        <f t="shared" si="44"/>
        <v>0</v>
      </c>
    </row>
    <row r="405" spans="1:14" ht="30" hidden="1" outlineLevel="1" x14ac:dyDescent="0.25">
      <c r="A405" s="31">
        <f>'F4.2'!A405</f>
        <v>17</v>
      </c>
      <c r="B405" s="194" t="str">
        <f>'F4.2'!B405</f>
        <v>Supply of electronic modules for Procontrol DCS system in unit 1 to 4 of 210 MW Khaperkheda TPS</v>
      </c>
      <c r="C405" s="31">
        <f>'F4.2'!D405</f>
        <v>0</v>
      </c>
      <c r="D405" s="65" t="str">
        <f>IF('F4.2'!F405=0,"-",'F4.2'!F405)</f>
        <v>-</v>
      </c>
      <c r="E405" s="93">
        <f>'F4.2'!H405</f>
        <v>0</v>
      </c>
      <c r="F405" s="123">
        <f>'F4.2'!T405</f>
        <v>0</v>
      </c>
      <c r="G405" s="123">
        <f>'F4.2'!AN405</f>
        <v>0</v>
      </c>
      <c r="H405" s="124">
        <f t="shared" si="42"/>
        <v>0</v>
      </c>
      <c r="I405" s="123">
        <f>'F4.2'!U405</f>
        <v>0</v>
      </c>
      <c r="J405" s="123">
        <f>'F4.2'!AO405</f>
        <v>0</v>
      </c>
      <c r="K405" s="124"/>
      <c r="L405" s="124"/>
      <c r="M405" s="124">
        <f t="shared" si="43"/>
        <v>0</v>
      </c>
      <c r="N405" s="124">
        <f t="shared" si="44"/>
        <v>0</v>
      </c>
    </row>
    <row r="406" spans="1:14" ht="30" hidden="1" outlineLevel="1" x14ac:dyDescent="0.25">
      <c r="A406" s="31">
        <f>'F4.2'!A406</f>
        <v>18</v>
      </c>
      <c r="B406" s="194" t="str">
        <f>'F4.2'!B406</f>
        <v>Revamping &amp; UPGRADATION of SWAS system in unit 3 &amp; 4 of 210 MW Khaperkheda TPS</v>
      </c>
      <c r="C406" s="31">
        <f>'F4.2'!D406</f>
        <v>0</v>
      </c>
      <c r="D406" s="65" t="str">
        <f>IF('F4.2'!F406=0,"-",'F4.2'!F406)</f>
        <v>-</v>
      </c>
      <c r="E406" s="93">
        <f>'F4.2'!H406</f>
        <v>0</v>
      </c>
      <c r="F406" s="123">
        <f>'F4.2'!T406</f>
        <v>0</v>
      </c>
      <c r="G406" s="123">
        <f>'F4.2'!AN406</f>
        <v>0</v>
      </c>
      <c r="H406" s="124">
        <f t="shared" si="42"/>
        <v>0</v>
      </c>
      <c r="I406" s="123">
        <f>'F4.2'!U406</f>
        <v>0</v>
      </c>
      <c r="J406" s="123">
        <f>'F4.2'!AO406</f>
        <v>0</v>
      </c>
      <c r="K406" s="124"/>
      <c r="L406" s="124"/>
      <c r="M406" s="124">
        <f t="shared" si="43"/>
        <v>0</v>
      </c>
      <c r="N406" s="124">
        <f t="shared" si="44"/>
        <v>0</v>
      </c>
    </row>
    <row r="407" spans="1:14" ht="30" hidden="1" outlineLevel="1" x14ac:dyDescent="0.25">
      <c r="A407" s="31">
        <f>'F4.2'!A407</f>
        <v>19</v>
      </c>
      <c r="B407" s="194" t="str">
        <f>'F4.2'!B407</f>
        <v>Upgradation of process instrumentation in unit 1 to 2 of 210 MW Khaperkheda TPS</v>
      </c>
      <c r="C407" s="31">
        <f>'F4.2'!D407</f>
        <v>0</v>
      </c>
      <c r="D407" s="65" t="str">
        <f>IF('F4.2'!F407=0,"-",'F4.2'!F407)</f>
        <v>-</v>
      </c>
      <c r="E407" s="93">
        <f>'F4.2'!H407</f>
        <v>0</v>
      </c>
      <c r="F407" s="123">
        <f>'F4.2'!T407</f>
        <v>0</v>
      </c>
      <c r="G407" s="123">
        <f>'F4.2'!AN407</f>
        <v>0</v>
      </c>
      <c r="H407" s="124">
        <f t="shared" si="42"/>
        <v>0</v>
      </c>
      <c r="I407" s="123">
        <f>'F4.2'!U407</f>
        <v>0</v>
      </c>
      <c r="J407" s="123">
        <f>'F4.2'!AO407</f>
        <v>0</v>
      </c>
      <c r="K407" s="124"/>
      <c r="L407" s="124"/>
      <c r="M407" s="124">
        <f t="shared" si="43"/>
        <v>0</v>
      </c>
      <c r="N407" s="124">
        <f t="shared" si="44"/>
        <v>0</v>
      </c>
    </row>
    <row r="408" spans="1:14" ht="30" hidden="1" outlineLevel="1" x14ac:dyDescent="0.25">
      <c r="A408" s="31">
        <f>'F4.2'!A408</f>
        <v>20</v>
      </c>
      <c r="B408" s="194" t="str">
        <f>'F4.2'!B408</f>
        <v>Replacement of flue gas duct from air heater outlet to esp inlet for U 1 &amp; 2 (S+W)</v>
      </c>
      <c r="C408" s="31">
        <f>'F4.2'!D408</f>
        <v>0</v>
      </c>
      <c r="D408" s="65" t="str">
        <f>IF('F4.2'!F408=0,"-",'F4.2'!F408)</f>
        <v>-</v>
      </c>
      <c r="E408" s="93">
        <f>'F4.2'!H408</f>
        <v>0</v>
      </c>
      <c r="F408" s="123">
        <f>'F4.2'!T408</f>
        <v>0</v>
      </c>
      <c r="G408" s="123">
        <f>'F4.2'!AN408</f>
        <v>0</v>
      </c>
      <c r="H408" s="124">
        <f t="shared" si="42"/>
        <v>0</v>
      </c>
      <c r="I408" s="123">
        <f>'F4.2'!U408</f>
        <v>0</v>
      </c>
      <c r="J408" s="123">
        <f>'F4.2'!AO408</f>
        <v>0</v>
      </c>
      <c r="K408" s="124"/>
      <c r="L408" s="124"/>
      <c r="M408" s="124">
        <f t="shared" si="43"/>
        <v>0</v>
      </c>
      <c r="N408" s="124">
        <f t="shared" si="44"/>
        <v>0</v>
      </c>
    </row>
    <row r="409" spans="1:14" ht="45" hidden="1" outlineLevel="1" x14ac:dyDescent="0.25">
      <c r="A409" s="31">
        <f>'F4.2'!A409</f>
        <v>21</v>
      </c>
      <c r="B409" s="194" t="str">
        <f>'F4.2'!B409</f>
        <v>PROCUREMENT OF COMPLETE ROTOR ASSEMBLY FOR NDZV 31 SIDOR IN UNIT NO. 1 &amp; 2 KHAPERKHEDA TPS (ID FAN).</v>
      </c>
      <c r="C409" s="31">
        <f>'F4.2'!D409</f>
        <v>0</v>
      </c>
      <c r="D409" s="65" t="str">
        <f>IF('F4.2'!F409=0,"-",'F4.2'!F409)</f>
        <v>-</v>
      </c>
      <c r="E409" s="93">
        <f>'F4.2'!H409</f>
        <v>0</v>
      </c>
      <c r="F409" s="123">
        <f>'F4.2'!T409</f>
        <v>0</v>
      </c>
      <c r="G409" s="123">
        <f>'F4.2'!AN409</f>
        <v>0</v>
      </c>
      <c r="H409" s="124">
        <f t="shared" si="42"/>
        <v>0</v>
      </c>
      <c r="I409" s="123">
        <f>'F4.2'!U409</f>
        <v>0</v>
      </c>
      <c r="J409" s="123">
        <f>'F4.2'!AO409</f>
        <v>0</v>
      </c>
      <c r="K409" s="124"/>
      <c r="L409" s="124"/>
      <c r="M409" s="124">
        <f t="shared" si="43"/>
        <v>0</v>
      </c>
      <c r="N409" s="124">
        <f t="shared" si="44"/>
        <v>0</v>
      </c>
    </row>
    <row r="410" spans="1:14" ht="30" hidden="1" outlineLevel="1" x14ac:dyDescent="0.25">
      <c r="A410" s="31">
        <f>'F4.2'!A410</f>
        <v>22</v>
      </c>
      <c r="B410" s="194" t="str">
        <f>'F4.2'!B410</f>
        <v>UPGRADATION OF BELT CONVEYOR CAPACITY OF 2C &amp;2D AND 8A &amp; 8B AT CHP1</v>
      </c>
      <c r="C410" s="31">
        <f>'F4.2'!D410</f>
        <v>0</v>
      </c>
      <c r="D410" s="65" t="str">
        <f>IF('F4.2'!F410=0,"-",'F4.2'!F410)</f>
        <v>-</v>
      </c>
      <c r="E410" s="93">
        <f>'F4.2'!H410</f>
        <v>0</v>
      </c>
      <c r="F410" s="123">
        <f>'F4.2'!T410</f>
        <v>0</v>
      </c>
      <c r="G410" s="123">
        <f>'F4.2'!AN410</f>
        <v>0</v>
      </c>
      <c r="H410" s="124">
        <f t="shared" si="42"/>
        <v>0</v>
      </c>
      <c r="I410" s="123">
        <f>'F4.2'!U410</f>
        <v>0</v>
      </c>
      <c r="J410" s="123">
        <f>'F4.2'!AO410</f>
        <v>0</v>
      </c>
      <c r="K410" s="124"/>
      <c r="L410" s="124"/>
      <c r="M410" s="124">
        <f t="shared" si="43"/>
        <v>0</v>
      </c>
      <c r="N410" s="124">
        <f t="shared" si="44"/>
        <v>0</v>
      </c>
    </row>
    <row r="411" spans="1:14" ht="45" hidden="1" outlineLevel="1" x14ac:dyDescent="0.25">
      <c r="A411" s="31">
        <f>'F4.2'!A411</f>
        <v>23</v>
      </c>
      <c r="B411" s="194" t="str">
        <f>'F4.2'!B411</f>
        <v>WORK OF DESIGN,ENGINEERING,ERECTION AND UPGRADATION OF  DRIVE UNITS OF BELT CONVEYOR 3A &amp; 3BAT CHP1</v>
      </c>
      <c r="C411" s="31">
        <f>'F4.2'!D411</f>
        <v>0</v>
      </c>
      <c r="D411" s="65" t="str">
        <f>IF('F4.2'!F411=0,"-",'F4.2'!F411)</f>
        <v>-</v>
      </c>
      <c r="E411" s="93">
        <f>'F4.2'!H411</f>
        <v>0</v>
      </c>
      <c r="F411" s="123">
        <f>'F4.2'!T411</f>
        <v>0</v>
      </c>
      <c r="G411" s="123">
        <f>'F4.2'!AN411</f>
        <v>0</v>
      </c>
      <c r="H411" s="124">
        <f t="shared" si="42"/>
        <v>0</v>
      </c>
      <c r="I411" s="123">
        <f>'F4.2'!U411</f>
        <v>0</v>
      </c>
      <c r="J411" s="123">
        <f>'F4.2'!AO411</f>
        <v>0</v>
      </c>
      <c r="K411" s="124"/>
      <c r="L411" s="124"/>
      <c r="M411" s="124">
        <f t="shared" si="43"/>
        <v>0</v>
      </c>
      <c r="N411" s="124">
        <f t="shared" si="44"/>
        <v>0</v>
      </c>
    </row>
    <row r="412" spans="1:14" ht="30" hidden="1" outlineLevel="1" x14ac:dyDescent="0.25">
      <c r="A412" s="31">
        <f>'F4.2'!A412</f>
        <v>24</v>
      </c>
      <c r="B412" s="194" t="str">
        <f>'F4.2'!B412</f>
        <v>Procurement of 1500 KW ID Fan Synchronous Motor at Unit 3 &amp; 4 Khaperkheda TPS.</v>
      </c>
      <c r="C412" s="31">
        <f>'F4.2'!D412</f>
        <v>0</v>
      </c>
      <c r="D412" s="65" t="str">
        <f>IF('F4.2'!F412=0,"-",'F4.2'!F412)</f>
        <v>-</v>
      </c>
      <c r="E412" s="93">
        <f>'F4.2'!H412</f>
        <v>0</v>
      </c>
      <c r="F412" s="123">
        <f>'F4.2'!T412</f>
        <v>0</v>
      </c>
      <c r="G412" s="123">
        <f>'F4.2'!AN412</f>
        <v>0</v>
      </c>
      <c r="H412" s="124">
        <f t="shared" si="42"/>
        <v>0</v>
      </c>
      <c r="I412" s="123">
        <f>'F4.2'!U412</f>
        <v>0</v>
      </c>
      <c r="J412" s="123">
        <f>'F4.2'!AO412</f>
        <v>0</v>
      </c>
      <c r="K412" s="124"/>
      <c r="L412" s="124"/>
      <c r="M412" s="124">
        <f t="shared" si="43"/>
        <v>0</v>
      </c>
      <c r="N412" s="124">
        <f t="shared" si="44"/>
        <v>0</v>
      </c>
    </row>
    <row r="413" spans="1:14" ht="45" hidden="1" outlineLevel="1" x14ac:dyDescent="0.25">
      <c r="A413" s="31">
        <f>'F4.2'!A413</f>
        <v>25</v>
      </c>
      <c r="B413" s="194" t="str">
        <f>'F4.2'!B413</f>
        <v>Procurement of Steam and Water Analysis System(SWAS) for Unit 1&amp;2 (210MW) KPKD TPS, Khaperkheda.</v>
      </c>
      <c r="C413" s="31">
        <f>'F4.2'!D413</f>
        <v>0</v>
      </c>
      <c r="D413" s="65" t="str">
        <f>IF('F4.2'!F413=0,"-",'F4.2'!F413)</f>
        <v>-</v>
      </c>
      <c r="E413" s="93">
        <f>'F4.2'!H413</f>
        <v>0</v>
      </c>
      <c r="F413" s="123">
        <f>'F4.2'!T413</f>
        <v>0</v>
      </c>
      <c r="G413" s="123">
        <f>'F4.2'!AN413</f>
        <v>0</v>
      </c>
      <c r="H413" s="124">
        <f t="shared" si="42"/>
        <v>0</v>
      </c>
      <c r="I413" s="123">
        <f>'F4.2'!U413</f>
        <v>0</v>
      </c>
      <c r="J413" s="123">
        <f>'F4.2'!AO413</f>
        <v>0</v>
      </c>
      <c r="K413" s="124"/>
      <c r="L413" s="124"/>
      <c r="M413" s="124">
        <f t="shared" si="43"/>
        <v>0</v>
      </c>
      <c r="N413" s="124">
        <f t="shared" si="44"/>
        <v>0</v>
      </c>
    </row>
    <row r="414" spans="1:14" ht="45" hidden="1" outlineLevel="1" x14ac:dyDescent="0.25">
      <c r="A414" s="31">
        <f>'F4.2'!A414</f>
        <v>26</v>
      </c>
      <c r="B414" s="194" t="str">
        <f>'F4.2'!B414</f>
        <v>Supply and replacement of complete PVC fills of cell of cooling tower of unit 1-4 (210 MW) at Khaperkheda TPS</v>
      </c>
      <c r="C414" s="31">
        <f>'F4.2'!D414</f>
        <v>0</v>
      </c>
      <c r="D414" s="65" t="str">
        <f>IF('F4.2'!F414=0,"-",'F4.2'!F414)</f>
        <v>-</v>
      </c>
      <c r="E414" s="93">
        <f>'F4.2'!H414</f>
        <v>0</v>
      </c>
      <c r="F414" s="123">
        <f>'F4.2'!T414</f>
        <v>0</v>
      </c>
      <c r="G414" s="123">
        <f>'F4.2'!AN414</f>
        <v>0</v>
      </c>
      <c r="H414" s="124">
        <f t="shared" si="42"/>
        <v>0</v>
      </c>
      <c r="I414" s="123">
        <f>'F4.2'!U414</f>
        <v>0</v>
      </c>
      <c r="J414" s="123">
        <f>'F4.2'!AO414</f>
        <v>0</v>
      </c>
      <c r="K414" s="124"/>
      <c r="L414" s="124"/>
      <c r="M414" s="124">
        <f t="shared" si="43"/>
        <v>0</v>
      </c>
      <c r="N414" s="124">
        <f t="shared" si="44"/>
        <v>0</v>
      </c>
    </row>
    <row r="415" spans="1:14" ht="30" hidden="1" outlineLevel="1" x14ac:dyDescent="0.25">
      <c r="A415" s="31">
        <f>'F4.2'!A415</f>
        <v>27</v>
      </c>
      <c r="B415" s="220" t="str">
        <f>'F4.2'!B415</f>
        <v>PROCUREMENT OF FD FAN (BHEL AP 1-20/11) ASSEMBLY FOR UNIT 1 TO 4 ATKHAPERKHEDA TPS.</v>
      </c>
      <c r="C415" s="31">
        <f>'F4.2'!D415</f>
        <v>0</v>
      </c>
      <c r="D415" s="65" t="str">
        <f>IF('F4.2'!F415=0,"-",'F4.2'!F415)</f>
        <v>-</v>
      </c>
      <c r="E415" s="93">
        <f>'F4.2'!H415</f>
        <v>0</v>
      </c>
      <c r="F415" s="123">
        <f>'F4.2'!T415</f>
        <v>0</v>
      </c>
      <c r="G415" s="123">
        <f>'F4.2'!AN415</f>
        <v>0</v>
      </c>
      <c r="H415" s="124">
        <f t="shared" si="42"/>
        <v>0</v>
      </c>
      <c r="I415" s="123">
        <f>'F4.2'!U415</f>
        <v>0</v>
      </c>
      <c r="J415" s="123">
        <f>'F4.2'!AO415</f>
        <v>0</v>
      </c>
      <c r="K415" s="124"/>
      <c r="L415" s="124"/>
      <c r="M415" s="124">
        <f t="shared" si="43"/>
        <v>0</v>
      </c>
      <c r="N415" s="124">
        <f t="shared" si="44"/>
        <v>0</v>
      </c>
    </row>
    <row r="416" spans="1:14" ht="45" hidden="1" outlineLevel="1" x14ac:dyDescent="0.25">
      <c r="A416" s="31">
        <f>'F4.2'!A416</f>
        <v>28</v>
      </c>
      <c r="B416" s="221" t="str">
        <f>'F4.2'!B416</f>
        <v>CHP performance improvement scheme for capacity restoration of drive units installed at CHP-1 (4 x 210 MW), TPS Khaperkheda.</v>
      </c>
      <c r="C416" s="31">
        <f>'F4.2'!D416</f>
        <v>0</v>
      </c>
      <c r="D416" s="65" t="str">
        <f>IF('F4.2'!F416=0,"-",'F4.2'!F416)</f>
        <v>-</v>
      </c>
      <c r="E416" s="93">
        <f>'F4.2'!H416</f>
        <v>0</v>
      </c>
      <c r="F416" s="123">
        <f>'F4.2'!T416</f>
        <v>0</v>
      </c>
      <c r="G416" s="123">
        <f>'F4.2'!AN416</f>
        <v>0</v>
      </c>
      <c r="H416" s="124">
        <f t="shared" si="42"/>
        <v>0</v>
      </c>
      <c r="I416" s="123">
        <f>'F4.2'!U416</f>
        <v>0</v>
      </c>
      <c r="J416" s="123">
        <f>'F4.2'!AO416</f>
        <v>0</v>
      </c>
      <c r="K416" s="124"/>
      <c r="L416" s="124"/>
      <c r="M416" s="124">
        <f t="shared" si="43"/>
        <v>0</v>
      </c>
      <c r="N416" s="124">
        <f t="shared" si="44"/>
        <v>0</v>
      </c>
    </row>
    <row r="417" spans="1:14" ht="75" hidden="1" outlineLevel="1" x14ac:dyDescent="0.25">
      <c r="A417" s="31">
        <f>'F4.2'!A417</f>
        <v>29</v>
      </c>
      <c r="B417" s="221" t="str">
        <f>'F4.2'!B417</f>
        <v>Work of Design, Supply, Erection, Commissioning and Upgradation of complete electrical system for drive units of belt conveyor 8A &amp; 8B and belt conveyor 2C &amp; 2D at CHP-1 (4 x 210 MW), Khaperkheda TPS.</v>
      </c>
      <c r="C417" s="31">
        <f>'F4.2'!D417</f>
        <v>0</v>
      </c>
      <c r="D417" s="65" t="str">
        <f>IF('F4.2'!F417=0,"-",'F4.2'!F417)</f>
        <v>-</v>
      </c>
      <c r="E417" s="93">
        <f>'F4.2'!H417</f>
        <v>0</v>
      </c>
      <c r="F417" s="123">
        <f>'F4.2'!T417</f>
        <v>0</v>
      </c>
      <c r="G417" s="123">
        <f>'F4.2'!AN417</f>
        <v>0</v>
      </c>
      <c r="H417" s="124">
        <f t="shared" si="42"/>
        <v>0</v>
      </c>
      <c r="I417" s="123">
        <f>'F4.2'!U417</f>
        <v>0</v>
      </c>
      <c r="J417" s="123">
        <f>'F4.2'!AO417</f>
        <v>0</v>
      </c>
      <c r="K417" s="124"/>
      <c r="L417" s="124"/>
      <c r="M417" s="124">
        <f t="shared" si="43"/>
        <v>0</v>
      </c>
      <c r="N417" s="124">
        <f t="shared" si="44"/>
        <v>0</v>
      </c>
    </row>
    <row r="418" spans="1:14" ht="75" hidden="1" outlineLevel="1" x14ac:dyDescent="0.25">
      <c r="A418" s="31">
        <f>'F4.2'!A418</f>
        <v>30</v>
      </c>
      <c r="B418" s="221" t="str">
        <f>'F4.2'!B418</f>
        <v>WORK OF DESING,SUPPLY ,ERECTION,COMMISSIONG AND UPGRADATION OF COMPLETE ELECTRICAL SYSTEM FOR DRIVE UNITS OF BELT CONVEYOR 3A &amp; 3B AND BELT CONVEYOR 4A,4B,4C &amp; 4D AT CHP1 Khaperkheda TPS.</v>
      </c>
      <c r="C418" s="31">
        <f>'F4.2'!D418</f>
        <v>0</v>
      </c>
      <c r="D418" s="65" t="str">
        <f>IF('F4.2'!F418=0,"-",'F4.2'!F418)</f>
        <v>-</v>
      </c>
      <c r="E418" s="93">
        <f>'F4.2'!H418</f>
        <v>0</v>
      </c>
      <c r="F418" s="123">
        <f>'F4.2'!T418</f>
        <v>0</v>
      </c>
      <c r="G418" s="123">
        <f>'F4.2'!AN418</f>
        <v>0</v>
      </c>
      <c r="H418" s="124">
        <f t="shared" si="42"/>
        <v>0</v>
      </c>
      <c r="I418" s="123">
        <f>'F4.2'!U418</f>
        <v>0</v>
      </c>
      <c r="J418" s="123">
        <f>'F4.2'!AO418</f>
        <v>0</v>
      </c>
      <c r="K418" s="124"/>
      <c r="L418" s="124"/>
      <c r="M418" s="124">
        <f t="shared" si="43"/>
        <v>0</v>
      </c>
      <c r="N418" s="124">
        <f t="shared" si="44"/>
        <v>0</v>
      </c>
    </row>
    <row r="419" spans="1:14" ht="45" hidden="1" outlineLevel="1" x14ac:dyDescent="0.25">
      <c r="A419" s="31">
        <f>'F4.2'!A419</f>
        <v>31</v>
      </c>
      <c r="B419" s="222" t="str">
        <f>'F4.2'!B419</f>
        <v>Supply, Installation, &amp; Commissioning of Instruments at coal Testing Lab, WTP-I, TPS Khaperkheda.</v>
      </c>
      <c r="C419" s="31">
        <f>'F4.2'!D419</f>
        <v>0</v>
      </c>
      <c r="D419" s="65" t="str">
        <f>IF('F4.2'!F419=0,"-",'F4.2'!F419)</f>
        <v>-</v>
      </c>
      <c r="E419" s="93">
        <f>'F4.2'!H419</f>
        <v>0</v>
      </c>
      <c r="F419" s="123">
        <f>'F4.2'!T419</f>
        <v>0</v>
      </c>
      <c r="G419" s="123">
        <f>'F4.2'!AN419</f>
        <v>0</v>
      </c>
      <c r="H419" s="124">
        <f t="shared" si="42"/>
        <v>0</v>
      </c>
      <c r="I419" s="123">
        <f>'F4.2'!U419</f>
        <v>0</v>
      </c>
      <c r="J419" s="123">
        <f>'F4.2'!AO419</f>
        <v>0</v>
      </c>
      <c r="K419" s="124"/>
      <c r="L419" s="124"/>
      <c r="M419" s="124">
        <f t="shared" si="43"/>
        <v>0</v>
      </c>
      <c r="N419" s="124">
        <f t="shared" si="44"/>
        <v>0</v>
      </c>
    </row>
    <row r="420" spans="1:14" ht="60" hidden="1" outlineLevel="1" x14ac:dyDescent="0.25">
      <c r="A420" s="31">
        <f>'F4.2'!A420</f>
        <v>32</v>
      </c>
      <c r="B420" s="221" t="str">
        <f>'F4.2'!B420</f>
        <v>Supply, Installation &amp; Commissioning and Refurbishment of asbestos based H2 Generator and compressor to convert it to non-asbestos based H2 Generator for Unit 1 to 5, Khaperkheda TPS.</v>
      </c>
      <c r="C420" s="31">
        <f>'F4.2'!D420</f>
        <v>0</v>
      </c>
      <c r="D420" s="65" t="str">
        <f>IF('F4.2'!F420=0,"-",'F4.2'!F420)</f>
        <v>-</v>
      </c>
      <c r="E420" s="93">
        <f>'F4.2'!H420</f>
        <v>0</v>
      </c>
      <c r="F420" s="123">
        <f>'F4.2'!T420</f>
        <v>0</v>
      </c>
      <c r="G420" s="123">
        <f>'F4.2'!AN420</f>
        <v>0</v>
      </c>
      <c r="H420" s="124">
        <f t="shared" si="42"/>
        <v>0</v>
      </c>
      <c r="I420" s="123">
        <f>'F4.2'!U420</f>
        <v>0</v>
      </c>
      <c r="J420" s="123">
        <f>'F4.2'!AO420</f>
        <v>0</v>
      </c>
      <c r="K420" s="124"/>
      <c r="L420" s="124"/>
      <c r="M420" s="124">
        <f t="shared" si="43"/>
        <v>0</v>
      </c>
      <c r="N420" s="124">
        <f t="shared" si="44"/>
        <v>0</v>
      </c>
    </row>
    <row r="421" spans="1:14" ht="30" hidden="1" outlineLevel="1" x14ac:dyDescent="0.25">
      <c r="A421" s="31">
        <f>'F4.2'!A421</f>
        <v>33</v>
      </c>
      <c r="B421" s="221" t="str">
        <f>'F4.2'!B421</f>
        <v>construction of bituminous macadam roads at Prakashnagar Colony TPS Khaperkheda</v>
      </c>
      <c r="C421" s="31">
        <f>'F4.2'!D421</f>
        <v>0</v>
      </c>
      <c r="D421" s="65" t="str">
        <f>IF('F4.2'!F421=0,"-",'F4.2'!F421)</f>
        <v>-</v>
      </c>
      <c r="E421" s="93">
        <f>'F4.2'!H421</f>
        <v>0</v>
      </c>
      <c r="F421" s="123">
        <f>'F4.2'!T421</f>
        <v>0</v>
      </c>
      <c r="G421" s="123">
        <f>'F4.2'!AN421</f>
        <v>0</v>
      </c>
      <c r="H421" s="124">
        <f t="shared" si="42"/>
        <v>0</v>
      </c>
      <c r="I421" s="123">
        <f>'F4.2'!U421</f>
        <v>0</v>
      </c>
      <c r="J421" s="123">
        <f>'F4.2'!AO421</f>
        <v>0</v>
      </c>
      <c r="K421" s="124"/>
      <c r="L421" s="124"/>
      <c r="M421" s="124">
        <f t="shared" si="43"/>
        <v>0</v>
      </c>
      <c r="N421" s="124">
        <f t="shared" si="44"/>
        <v>0</v>
      </c>
    </row>
    <row r="422" spans="1:14" ht="60" hidden="1" outlineLevel="1" x14ac:dyDescent="0.25">
      <c r="A422" s="31">
        <f>'F4.2'!A422</f>
        <v>34</v>
      </c>
      <c r="B422" s="221" t="str">
        <f>'F4.2'!B422</f>
        <v>Work of attending additional works based on structural report at Induced Draft Cooling Towers (IDCT) unit 1,2,3 &amp; 4 at 4 x 210MW, TPS, Khaperkheda</v>
      </c>
      <c r="C422" s="31">
        <f>'F4.2'!D422</f>
        <v>0</v>
      </c>
      <c r="D422" s="65" t="str">
        <f>IF('F4.2'!F422=0,"-",'F4.2'!F422)</f>
        <v>-</v>
      </c>
      <c r="E422" s="93">
        <f>'F4.2'!H422</f>
        <v>0</v>
      </c>
      <c r="F422" s="123">
        <f>'F4.2'!T422</f>
        <v>0</v>
      </c>
      <c r="G422" s="123">
        <f>'F4.2'!AN422</f>
        <v>0</v>
      </c>
      <c r="H422" s="124">
        <f t="shared" si="42"/>
        <v>0</v>
      </c>
      <c r="I422" s="123">
        <f>'F4.2'!U422</f>
        <v>0</v>
      </c>
      <c r="J422" s="123">
        <f>'F4.2'!AO422</f>
        <v>0</v>
      </c>
      <c r="K422" s="124"/>
      <c r="L422" s="124"/>
      <c r="M422" s="124">
        <f t="shared" si="43"/>
        <v>0</v>
      </c>
      <c r="N422" s="124">
        <f t="shared" si="44"/>
        <v>0</v>
      </c>
    </row>
    <row r="423" spans="1:14" ht="15.75" hidden="1" outlineLevel="1" x14ac:dyDescent="0.25">
      <c r="A423" s="31">
        <f>'F4.2'!A423</f>
        <v>35</v>
      </c>
      <c r="B423" s="221" t="str">
        <f>'F4.2'!B423</f>
        <v>VIBRATION ANALYSER</v>
      </c>
      <c r="C423" s="31">
        <f>'F4.2'!D423</f>
        <v>0</v>
      </c>
      <c r="D423" s="65" t="str">
        <f>IF('F4.2'!F423=0,"-",'F4.2'!F423)</f>
        <v>-</v>
      </c>
      <c r="E423" s="93">
        <f>'F4.2'!H423</f>
        <v>0</v>
      </c>
      <c r="F423" s="123">
        <f>'F4.2'!T423</f>
        <v>0</v>
      </c>
      <c r="G423" s="123">
        <f>'F4.2'!AN423</f>
        <v>0</v>
      </c>
      <c r="H423" s="124">
        <f t="shared" ref="H423:H425" si="45">F423-G423</f>
        <v>0</v>
      </c>
      <c r="I423" s="123">
        <f>'F4.2'!U423</f>
        <v>0</v>
      </c>
      <c r="J423" s="123">
        <f>'F4.2'!AO423</f>
        <v>0</v>
      </c>
      <c r="K423" s="124"/>
      <c r="L423" s="124"/>
      <c r="M423" s="124">
        <f t="shared" ref="M423:M425" si="46">SUM(J423:L423)</f>
        <v>0</v>
      </c>
      <c r="N423" s="124">
        <f t="shared" ref="N423:N425" si="47">H423+I423-M423</f>
        <v>0</v>
      </c>
    </row>
    <row r="424" spans="1:14" ht="30" hidden="1" outlineLevel="1" x14ac:dyDescent="0.25">
      <c r="A424" s="31">
        <f>'F4.2'!A424</f>
        <v>36</v>
      </c>
      <c r="B424" s="221" t="str">
        <f>'F4.2'!B424</f>
        <v>Upgradation of GEHO pump instrumentation for AHP Unit No. 3 &amp; 4 (210 MW) at Khaperkheda TPS</v>
      </c>
      <c r="C424" s="31">
        <f>'F4.2'!D424</f>
        <v>0</v>
      </c>
      <c r="D424" s="65" t="str">
        <f>IF('F4.2'!F424=0,"-",'F4.2'!F424)</f>
        <v>-</v>
      </c>
      <c r="E424" s="93">
        <f>'F4.2'!H424</f>
        <v>0</v>
      </c>
      <c r="F424" s="123">
        <f>'F4.2'!T424</f>
        <v>0</v>
      </c>
      <c r="G424" s="123">
        <f>'F4.2'!AN424</f>
        <v>0</v>
      </c>
      <c r="H424" s="124">
        <f t="shared" si="45"/>
        <v>0</v>
      </c>
      <c r="I424" s="123">
        <f>'F4.2'!U424</f>
        <v>0</v>
      </c>
      <c r="J424" s="123">
        <f>'F4.2'!AO424</f>
        <v>0</v>
      </c>
      <c r="K424" s="124"/>
      <c r="L424" s="124"/>
      <c r="M424" s="124">
        <f t="shared" si="46"/>
        <v>0</v>
      </c>
      <c r="N424" s="124">
        <f t="shared" si="47"/>
        <v>0</v>
      </c>
    </row>
    <row r="425" spans="1:14" ht="15.75" hidden="1" outlineLevel="1" x14ac:dyDescent="0.25">
      <c r="A425" s="31">
        <f>'F4.2'!A425</f>
        <v>37</v>
      </c>
      <c r="B425" s="221" t="str">
        <f>'F4.2'!B425</f>
        <v>Refurbishment of HPT module for Unit 1 &amp; 2</v>
      </c>
      <c r="C425" s="31">
        <f>'F4.2'!D425</f>
        <v>0</v>
      </c>
      <c r="D425" s="65" t="str">
        <f>IF('F4.2'!F425=0,"-",'F4.2'!F425)</f>
        <v>-</v>
      </c>
      <c r="E425" s="93">
        <f>'F4.2'!H425</f>
        <v>0</v>
      </c>
      <c r="F425" s="123">
        <f>'F4.2'!T425</f>
        <v>0</v>
      </c>
      <c r="G425" s="123">
        <f>'F4.2'!AN425</f>
        <v>0</v>
      </c>
      <c r="H425" s="124">
        <f t="shared" si="45"/>
        <v>0</v>
      </c>
      <c r="I425" s="123">
        <f>'F4.2'!U425</f>
        <v>0</v>
      </c>
      <c r="J425" s="123">
        <f>'F4.2'!AO425</f>
        <v>0</v>
      </c>
      <c r="K425" s="124"/>
      <c r="L425" s="124"/>
      <c r="M425" s="124">
        <f t="shared" si="46"/>
        <v>0</v>
      </c>
      <c r="N425" s="124">
        <f t="shared" si="47"/>
        <v>0</v>
      </c>
    </row>
    <row r="426" spans="1:14" ht="15.75" hidden="1" outlineLevel="1" x14ac:dyDescent="0.25">
      <c r="A426" s="31">
        <f>'F4.2'!A426</f>
        <v>38</v>
      </c>
      <c r="B426" s="223" t="str">
        <f>'F4.2'!B426</f>
        <v>General Asset Furniture</v>
      </c>
      <c r="C426" s="31" t="str">
        <f>'F4.2'!D426</f>
        <v>N.A.</v>
      </c>
      <c r="D426" s="65" t="str">
        <f>IF('F4.2'!F426=0,"-",'F4.2'!F426)</f>
        <v>-</v>
      </c>
      <c r="E426" s="93">
        <f>'F4.2'!H426</f>
        <v>0</v>
      </c>
      <c r="F426" s="123">
        <f>'F4.2'!T426</f>
        <v>0.76873503099999996</v>
      </c>
      <c r="G426" s="123">
        <f>'F4.2'!AN426</f>
        <v>0.76873503099999996</v>
      </c>
      <c r="H426" s="124">
        <f t="shared" si="39"/>
        <v>0</v>
      </c>
      <c r="I426" s="123">
        <f>'F4.2'!U426</f>
        <v>8.4352992000000002E-2</v>
      </c>
      <c r="J426" s="123">
        <f>'F4.2'!AO426</f>
        <v>8.4352992000000002E-2</v>
      </c>
      <c r="K426" s="124"/>
      <c r="L426" s="124"/>
      <c r="M426" s="124">
        <f t="shared" si="40"/>
        <v>8.4352992000000002E-2</v>
      </c>
      <c r="N426" s="124">
        <f t="shared" si="41"/>
        <v>0</v>
      </c>
    </row>
    <row r="427" spans="1:14" ht="15.75" hidden="1" outlineLevel="1" x14ac:dyDescent="0.25">
      <c r="A427" s="31">
        <f>'F4.2'!A427</f>
        <v>39</v>
      </c>
      <c r="B427" s="223" t="str">
        <f>'F4.2'!B427</f>
        <v>General Asset AC, Fans, Air coolers, water filter etc.</v>
      </c>
      <c r="C427" s="9" t="str">
        <f>'F4.2'!D427</f>
        <v>N.A.</v>
      </c>
      <c r="D427" s="65" t="str">
        <f>IF('F4.2'!F427=0,"-",'F4.2'!F427)</f>
        <v>-</v>
      </c>
      <c r="E427" s="58">
        <f>'F4.2'!H427</f>
        <v>0</v>
      </c>
      <c r="F427" s="123">
        <f>'F4.2'!T427</f>
        <v>0.40564268499999995</v>
      </c>
      <c r="G427" s="123">
        <f>'F4.2'!AN427</f>
        <v>0.40564268499999995</v>
      </c>
      <c r="H427" s="58">
        <f t="shared" ref="H427:H428" si="48">F427-G427</f>
        <v>0</v>
      </c>
      <c r="I427" s="123">
        <f>'F4.2'!U427</f>
        <v>9.8789600000000009E-3</v>
      </c>
      <c r="J427" s="123">
        <f>'F4.2'!AO427</f>
        <v>9.8789600000000009E-3</v>
      </c>
      <c r="K427" s="58"/>
      <c r="L427" s="58"/>
      <c r="M427" s="58">
        <f t="shared" ref="M427:M428" si="49">SUM(J427:L427)</f>
        <v>9.8789600000000009E-3</v>
      </c>
      <c r="N427" s="58">
        <f t="shared" ref="N427:N428" si="50">H427+I427-M427</f>
        <v>0</v>
      </c>
    </row>
    <row r="428" spans="1:14" ht="15.75" hidden="1" outlineLevel="1" x14ac:dyDescent="0.25">
      <c r="A428" s="31">
        <f>'F4.2'!A428</f>
        <v>40</v>
      </c>
      <c r="B428" s="223" t="str">
        <f>'F4.2'!B428</f>
        <v>General Asset Computer, scanners, etc.</v>
      </c>
      <c r="C428" s="9" t="str">
        <f>'F4.2'!D428</f>
        <v>N.A.</v>
      </c>
      <c r="D428" s="65" t="str">
        <f>IF('F4.2'!F428=0,"-",'F4.2'!F428)</f>
        <v>-</v>
      </c>
      <c r="E428" s="58">
        <f>'F4.2'!H428</f>
        <v>0</v>
      </c>
      <c r="F428" s="123">
        <f>'F4.2'!T428</f>
        <v>1.9358164709999999</v>
      </c>
      <c r="G428" s="123">
        <f>'F4.2'!AN428</f>
        <v>1.9358164709999999</v>
      </c>
      <c r="H428" s="58">
        <f t="shared" si="48"/>
        <v>0</v>
      </c>
      <c r="I428" s="123">
        <f>'F4.2'!U428</f>
        <v>0.28679879699999999</v>
      </c>
      <c r="J428" s="123">
        <f>'F4.2'!AO428</f>
        <v>0</v>
      </c>
      <c r="K428" s="58"/>
      <c r="L428" s="58"/>
      <c r="M428" s="58">
        <f t="shared" si="49"/>
        <v>0</v>
      </c>
      <c r="N428" s="58">
        <f t="shared" si="50"/>
        <v>0.28679879699999999</v>
      </c>
    </row>
    <row r="429" spans="1:14" ht="15.75" hidden="1" outlineLevel="1" x14ac:dyDescent="0.25">
      <c r="A429" s="31">
        <f>'F4.2'!A429</f>
        <v>41</v>
      </c>
      <c r="B429" s="224" t="str">
        <f>'F4.2'!B429</f>
        <v>Land aquired for rly siding</v>
      </c>
      <c r="C429" s="9" t="str">
        <f>'F4.2'!D429</f>
        <v>N.A.</v>
      </c>
      <c r="D429" s="65" t="str">
        <f>IF('F4.2'!F429=0,"-",'F4.2'!F429)</f>
        <v>-</v>
      </c>
      <c r="E429" s="58">
        <f>'F4.2'!H429</f>
        <v>0</v>
      </c>
      <c r="F429" s="123">
        <f>'F4.2'!T429</f>
        <v>0</v>
      </c>
      <c r="G429" s="123">
        <f>'F4.2'!AN429</f>
        <v>0</v>
      </c>
      <c r="H429" s="58">
        <f t="shared" ref="H429:H430" si="51">F429-G429</f>
        <v>0</v>
      </c>
      <c r="I429" s="123">
        <f>'F4.2'!U429</f>
        <v>0.40719939999999999</v>
      </c>
      <c r="J429" s="123">
        <f>'F4.2'!AO429</f>
        <v>0.40719939999999999</v>
      </c>
      <c r="K429" s="58"/>
      <c r="L429" s="58"/>
      <c r="M429" s="58">
        <f t="shared" ref="M429:M430" si="52">SUM(J429:L429)</f>
        <v>0.40719939999999999</v>
      </c>
      <c r="N429" s="58">
        <f t="shared" ref="N429:N430" si="53">H429+I429-M429</f>
        <v>0</v>
      </c>
    </row>
    <row r="430" spans="1:14" ht="30" hidden="1" outlineLevel="1" x14ac:dyDescent="0.25">
      <c r="A430" s="31">
        <f>'F4.2'!A430</f>
        <v>42</v>
      </c>
      <c r="B430" s="223" t="str">
        <f>'F4.2'!B430</f>
        <v>RCC ROAD FROM ASH SILO TO 'D' POINT FOR BULKER MO</v>
      </c>
      <c r="C430" s="9" t="str">
        <f>'F4.2'!D430</f>
        <v>N.A.</v>
      </c>
      <c r="D430" s="65" t="str">
        <f>IF('F4.2'!F430=0,"-",'F4.2'!F430)</f>
        <v>-</v>
      </c>
      <c r="E430" s="58">
        <f>'F4.2'!H430</f>
        <v>0</v>
      </c>
      <c r="F430" s="123">
        <f>'F4.2'!T430</f>
        <v>0</v>
      </c>
      <c r="G430" s="123">
        <f>'F4.2'!AN430</f>
        <v>0</v>
      </c>
      <c r="H430" s="58">
        <f t="shared" si="51"/>
        <v>0</v>
      </c>
      <c r="I430" s="123">
        <f>'F4.2'!U430</f>
        <v>0.9522529460000001</v>
      </c>
      <c r="J430" s="123">
        <f>'F4.2'!AO430</f>
        <v>0.9522529460000001</v>
      </c>
      <c r="K430" s="58"/>
      <c r="L430" s="58"/>
      <c r="M430" s="58">
        <f t="shared" si="52"/>
        <v>0.9522529460000001</v>
      </c>
      <c r="N430" s="58">
        <f t="shared" si="53"/>
        <v>0</v>
      </c>
    </row>
    <row r="431" spans="1:14" ht="15.75" collapsed="1" x14ac:dyDescent="0.25">
      <c r="A431" s="113"/>
      <c r="B431" s="113" t="s">
        <v>238</v>
      </c>
      <c r="C431" s="113"/>
      <c r="D431" s="113"/>
      <c r="E431" s="113"/>
      <c r="F431" s="113">
        <f t="shared" ref="F431:N431" si="54">SUM(F10:F430)</f>
        <v>489.77688637163942</v>
      </c>
      <c r="G431" s="113">
        <f t="shared" si="54"/>
        <v>234.71911843363947</v>
      </c>
      <c r="H431" s="113">
        <f t="shared" si="54"/>
        <v>255.05776793800001</v>
      </c>
      <c r="I431" s="113">
        <f t="shared" si="54"/>
        <v>149.91196454499993</v>
      </c>
      <c r="J431" s="113">
        <f t="shared" si="54"/>
        <v>43.16427181600001</v>
      </c>
      <c r="K431" s="113">
        <f t="shared" si="54"/>
        <v>0</v>
      </c>
      <c r="L431" s="113">
        <f t="shared" si="54"/>
        <v>0</v>
      </c>
      <c r="M431" s="113">
        <f t="shared" si="54"/>
        <v>43.16427181600001</v>
      </c>
      <c r="N431" s="113">
        <f t="shared" si="54"/>
        <v>361.80546066699998</v>
      </c>
    </row>
    <row r="432" spans="1:14" ht="15.75" x14ac:dyDescent="0.25">
      <c r="A432" s="212"/>
      <c r="B432" s="212"/>
      <c r="C432" s="212"/>
      <c r="D432" s="212"/>
      <c r="E432" s="212"/>
      <c r="F432" s="212"/>
      <c r="G432" s="212"/>
      <c r="H432" s="212"/>
      <c r="I432" s="212"/>
      <c r="J432" s="212"/>
      <c r="K432" s="212"/>
      <c r="L432" s="212"/>
      <c r="M432" s="212"/>
      <c r="N432" s="212"/>
    </row>
    <row r="433" spans="1:16" x14ac:dyDescent="0.25">
      <c r="A433" s="55"/>
      <c r="B433" s="46" t="s">
        <v>10</v>
      </c>
      <c r="C433" s="47"/>
      <c r="D433" s="156"/>
      <c r="E433" s="56"/>
      <c r="F433" s="56"/>
      <c r="G433" s="56"/>
      <c r="H433" s="56"/>
      <c r="I433" s="56"/>
      <c r="J433" s="56"/>
      <c r="K433" s="56"/>
      <c r="L433" s="56"/>
      <c r="M433" s="56"/>
      <c r="N433" s="56"/>
    </row>
    <row r="434" spans="1:16" hidden="1" outlineLevel="1" x14ac:dyDescent="0.25">
      <c r="A434" s="24"/>
      <c r="B434" s="74" t="str">
        <f t="shared" ref="B434:B465" si="55">B8</f>
        <v>a) DPR Schemes</v>
      </c>
      <c r="C434" s="47"/>
      <c r="D434" s="156"/>
      <c r="E434" s="56"/>
      <c r="F434" s="56"/>
      <c r="G434" s="56"/>
      <c r="H434" s="56"/>
      <c r="I434" s="56"/>
      <c r="J434" s="56"/>
      <c r="K434" s="56"/>
      <c r="L434" s="56"/>
      <c r="M434" s="56"/>
      <c r="N434" s="56"/>
    </row>
    <row r="435" spans="1:16" hidden="1" outlineLevel="1" x14ac:dyDescent="0.25">
      <c r="A435" s="24"/>
      <c r="B435" s="26" t="str">
        <f t="shared" si="55"/>
        <v>(i) Submitted to MERC</v>
      </c>
      <c r="C435" s="48"/>
      <c r="D435" s="157"/>
      <c r="E435" s="56"/>
      <c r="F435" s="56"/>
      <c r="G435" s="56"/>
      <c r="H435" s="56"/>
      <c r="I435" s="56"/>
      <c r="J435" s="56"/>
      <c r="K435" s="56"/>
      <c r="L435" s="56"/>
      <c r="M435" s="56"/>
      <c r="N435" s="56"/>
    </row>
    <row r="436" spans="1:16" ht="31.5" hidden="1" outlineLevel="1" x14ac:dyDescent="0.25">
      <c r="A436" s="27">
        <f t="shared" ref="A436:A467" si="56">A10</f>
        <v>1</v>
      </c>
      <c r="B436" s="28" t="str">
        <f t="shared" si="55"/>
        <v xml:space="preserve">Combustion optimization system </v>
      </c>
      <c r="C436" s="27" t="str">
        <f t="shared" ref="C436:E455" si="57">C10</f>
        <v>MERC/CAP/DPR/10/2010-11/1491</v>
      </c>
      <c r="D436" s="90">
        <f t="shared" si="57"/>
        <v>40480</v>
      </c>
      <c r="E436" s="92">
        <f t="shared" si="57"/>
        <v>10.742999999999999</v>
      </c>
      <c r="F436" s="123">
        <f t="shared" ref="F436:F467" si="58">F10+I10</f>
        <v>0</v>
      </c>
      <c r="G436" s="123">
        <f t="shared" ref="G436:G467" si="59">G10+M10</f>
        <v>0</v>
      </c>
      <c r="H436" s="123">
        <f>F436-G436</f>
        <v>0</v>
      </c>
      <c r="I436" s="123">
        <f>'F4.2'!V10</f>
        <v>0</v>
      </c>
      <c r="J436" s="123">
        <f>'F4.2'!AP10</f>
        <v>0</v>
      </c>
      <c r="K436" s="123"/>
      <c r="L436" s="123"/>
      <c r="M436" s="123">
        <f>SUM(J436:L436)</f>
        <v>0</v>
      </c>
      <c r="N436" s="123">
        <f>H436+I436-M436</f>
        <v>0</v>
      </c>
      <c r="O436" s="163">
        <f t="shared" ref="O436:O499" si="60">MAX(0,IF(M436=0,0,IF(G436+M436&lt;E436,M436,E436-G436)))</f>
        <v>0</v>
      </c>
      <c r="P436" s="164">
        <f t="shared" ref="P436:P499" si="61">M436-O436</f>
        <v>0</v>
      </c>
    </row>
    <row r="437" spans="1:16" ht="31.5" hidden="1" outlineLevel="1" x14ac:dyDescent="0.25">
      <c r="A437" s="130">
        <f t="shared" si="56"/>
        <v>1.1000000000000001</v>
      </c>
      <c r="B437" s="135" t="str">
        <f t="shared" si="55"/>
        <v>Dynamic coal flow measurement and control (balancing) system (one)</v>
      </c>
      <c r="C437" s="31" t="str">
        <f t="shared" si="57"/>
        <v>MERC/CAP/DPR/10/2010-11/1491</v>
      </c>
      <c r="D437" s="65">
        <f t="shared" si="57"/>
        <v>40480</v>
      </c>
      <c r="E437" s="93">
        <f t="shared" si="57"/>
        <v>8.17</v>
      </c>
      <c r="F437" s="124">
        <f t="shared" si="58"/>
        <v>0</v>
      </c>
      <c r="G437" s="124">
        <f t="shared" si="59"/>
        <v>0</v>
      </c>
      <c r="H437" s="124">
        <f t="shared" ref="H437:H500" si="62">F437-G437</f>
        <v>0</v>
      </c>
      <c r="I437" s="123">
        <f>'F4.2'!V11</f>
        <v>0</v>
      </c>
      <c r="J437" s="123">
        <f>'F4.2'!AP11</f>
        <v>0</v>
      </c>
      <c r="K437" s="124"/>
      <c r="L437" s="124"/>
      <c r="M437" s="124">
        <f t="shared" ref="M437:M500" si="63">SUM(J437:L437)</f>
        <v>0</v>
      </c>
      <c r="N437" s="124">
        <f t="shared" ref="N437:N500" si="64">H437+I437-M437</f>
        <v>0</v>
      </c>
      <c r="O437" s="163">
        <f t="shared" si="60"/>
        <v>0</v>
      </c>
      <c r="P437" s="164">
        <f t="shared" si="61"/>
        <v>0</v>
      </c>
    </row>
    <row r="438" spans="1:16" ht="15.75" hidden="1" outlineLevel="1" x14ac:dyDescent="0.25">
      <c r="A438" s="130">
        <f t="shared" si="56"/>
        <v>1.2</v>
      </c>
      <c r="B438" s="135" t="str">
        <f t="shared" si="55"/>
        <v>CO analyser (8 units)</v>
      </c>
      <c r="C438" s="31" t="str">
        <f t="shared" si="57"/>
        <v>MERC/CAP/DPR/10/2010-11/1491</v>
      </c>
      <c r="D438" s="65">
        <f t="shared" si="57"/>
        <v>40480</v>
      </c>
      <c r="E438" s="93">
        <f t="shared" si="57"/>
        <v>1.19</v>
      </c>
      <c r="F438" s="124">
        <f t="shared" si="58"/>
        <v>0</v>
      </c>
      <c r="G438" s="124">
        <f t="shared" si="59"/>
        <v>0</v>
      </c>
      <c r="H438" s="124">
        <f t="shared" si="62"/>
        <v>0</v>
      </c>
      <c r="I438" s="123">
        <f>'F4.2'!V12</f>
        <v>0</v>
      </c>
      <c r="J438" s="123">
        <f>'F4.2'!AP12</f>
        <v>0</v>
      </c>
      <c r="K438" s="124"/>
      <c r="L438" s="124"/>
      <c r="M438" s="124">
        <f t="shared" si="63"/>
        <v>0</v>
      </c>
      <c r="N438" s="124">
        <f t="shared" si="64"/>
        <v>0</v>
      </c>
      <c r="O438" s="163">
        <f t="shared" si="60"/>
        <v>0</v>
      </c>
      <c r="P438" s="164">
        <f t="shared" si="61"/>
        <v>0</v>
      </c>
    </row>
    <row r="439" spans="1:16" ht="15.75" hidden="1" outlineLevel="1" x14ac:dyDescent="0.25">
      <c r="A439" s="31">
        <f t="shared" si="56"/>
        <v>1.3</v>
      </c>
      <c r="B439" s="106" t="str">
        <f t="shared" si="55"/>
        <v>Oxygen analyser (32 units)</v>
      </c>
      <c r="C439" s="31" t="str">
        <f t="shared" si="57"/>
        <v>MERC/CAP/DPR/10/2010-11/1491</v>
      </c>
      <c r="D439" s="65">
        <f t="shared" si="57"/>
        <v>40480</v>
      </c>
      <c r="E439" s="93">
        <f t="shared" si="57"/>
        <v>0.78300000000000003</v>
      </c>
      <c r="F439" s="124">
        <f t="shared" si="58"/>
        <v>0.75683</v>
      </c>
      <c r="G439" s="124">
        <f t="shared" si="59"/>
        <v>0.75683</v>
      </c>
      <c r="H439" s="124">
        <f t="shared" si="62"/>
        <v>0</v>
      </c>
      <c r="I439" s="123">
        <f>'F4.2'!V13</f>
        <v>0</v>
      </c>
      <c r="J439" s="123">
        <f>'F4.2'!AP13</f>
        <v>0</v>
      </c>
      <c r="K439" s="124"/>
      <c r="L439" s="124"/>
      <c r="M439" s="124">
        <f t="shared" si="63"/>
        <v>0</v>
      </c>
      <c r="N439" s="124">
        <f t="shared" si="64"/>
        <v>0</v>
      </c>
      <c r="O439" s="163">
        <f t="shared" si="60"/>
        <v>0</v>
      </c>
      <c r="P439" s="164">
        <f t="shared" si="61"/>
        <v>0</v>
      </c>
    </row>
    <row r="440" spans="1:16" ht="15.75" hidden="1" outlineLevel="1" x14ac:dyDescent="0.25">
      <c r="A440" s="130">
        <f t="shared" si="56"/>
        <v>0</v>
      </c>
      <c r="B440" s="135" t="str">
        <f t="shared" si="55"/>
        <v>IDC</v>
      </c>
      <c r="C440" s="31" t="str">
        <f t="shared" si="57"/>
        <v>MERC/CAP/DPR/10/2010-11/1491</v>
      </c>
      <c r="D440" s="65">
        <f t="shared" si="57"/>
        <v>40480</v>
      </c>
      <c r="E440" s="93">
        <f t="shared" si="57"/>
        <v>0.6</v>
      </c>
      <c r="F440" s="124">
        <f t="shared" si="58"/>
        <v>0</v>
      </c>
      <c r="G440" s="124">
        <f t="shared" si="59"/>
        <v>0</v>
      </c>
      <c r="H440" s="124">
        <f t="shared" si="62"/>
        <v>0</v>
      </c>
      <c r="I440" s="123">
        <f>'F4.2'!V14</f>
        <v>0</v>
      </c>
      <c r="J440" s="123">
        <f>'F4.2'!AP14</f>
        <v>0</v>
      </c>
      <c r="K440" s="124"/>
      <c r="L440" s="124"/>
      <c r="M440" s="124">
        <f t="shared" si="63"/>
        <v>0</v>
      </c>
      <c r="N440" s="124">
        <f t="shared" si="64"/>
        <v>0</v>
      </c>
      <c r="O440" s="163">
        <f t="shared" si="60"/>
        <v>0</v>
      </c>
      <c r="P440" s="164">
        <f t="shared" si="61"/>
        <v>0</v>
      </c>
    </row>
    <row r="441" spans="1:16" ht="31.5" hidden="1" outlineLevel="1" x14ac:dyDescent="0.25">
      <c r="A441" s="27">
        <f t="shared" si="56"/>
        <v>2</v>
      </c>
      <c r="B441" s="28" t="str">
        <f t="shared" si="55"/>
        <v>Spare HPT module for Khaparkheda Unit 1 &amp; 2</v>
      </c>
      <c r="C441" s="27" t="str">
        <f t="shared" si="57"/>
        <v>MERC/CAP/DPR/10/2010-11/1466</v>
      </c>
      <c r="D441" s="90">
        <f t="shared" si="57"/>
        <v>40477</v>
      </c>
      <c r="E441" s="92">
        <f t="shared" si="57"/>
        <v>26.459003039999999</v>
      </c>
      <c r="F441" s="123">
        <f t="shared" si="58"/>
        <v>0</v>
      </c>
      <c r="G441" s="123">
        <f t="shared" si="59"/>
        <v>0</v>
      </c>
      <c r="H441" s="123">
        <f t="shared" si="62"/>
        <v>0</v>
      </c>
      <c r="I441" s="123">
        <f>'F4.2'!V15</f>
        <v>0</v>
      </c>
      <c r="J441" s="123">
        <f>'F4.2'!AP15</f>
        <v>0</v>
      </c>
      <c r="K441" s="123"/>
      <c r="L441" s="123"/>
      <c r="M441" s="123">
        <f t="shared" si="63"/>
        <v>0</v>
      </c>
      <c r="N441" s="123">
        <f t="shared" si="64"/>
        <v>0</v>
      </c>
      <c r="O441" s="163">
        <f t="shared" si="60"/>
        <v>0</v>
      </c>
      <c r="P441" s="164">
        <f t="shared" si="61"/>
        <v>0</v>
      </c>
    </row>
    <row r="442" spans="1:16" ht="15.75" hidden="1" outlineLevel="1" x14ac:dyDescent="0.25">
      <c r="A442" s="31">
        <f t="shared" si="56"/>
        <v>2.1</v>
      </c>
      <c r="B442" s="106" t="str">
        <f t="shared" si="55"/>
        <v>HPT module 1 No (unit # 1)</v>
      </c>
      <c r="C442" s="31" t="str">
        <f t="shared" si="57"/>
        <v>MERC/CAP/DPR/10/2010-11/1466</v>
      </c>
      <c r="D442" s="65">
        <f t="shared" si="57"/>
        <v>40477</v>
      </c>
      <c r="E442" s="93">
        <f t="shared" si="57"/>
        <v>23.03787814</v>
      </c>
      <c r="F442" s="124">
        <f t="shared" si="58"/>
        <v>23.907399999999999</v>
      </c>
      <c r="G442" s="124">
        <f t="shared" si="59"/>
        <v>23.907399999999999</v>
      </c>
      <c r="H442" s="124">
        <f t="shared" si="62"/>
        <v>0</v>
      </c>
      <c r="I442" s="123">
        <f>'F4.2'!V16</f>
        <v>0</v>
      </c>
      <c r="J442" s="123">
        <f>'F4.2'!AP16</f>
        <v>0</v>
      </c>
      <c r="K442" s="124"/>
      <c r="L442" s="124"/>
      <c r="M442" s="124">
        <f t="shared" si="63"/>
        <v>0</v>
      </c>
      <c r="N442" s="124">
        <f t="shared" si="64"/>
        <v>0</v>
      </c>
      <c r="O442" s="163">
        <f t="shared" si="60"/>
        <v>0</v>
      </c>
      <c r="P442" s="164">
        <f t="shared" si="61"/>
        <v>0</v>
      </c>
    </row>
    <row r="443" spans="1:16" ht="15.75" hidden="1" outlineLevel="1" x14ac:dyDescent="0.25">
      <c r="A443" s="130">
        <f t="shared" si="56"/>
        <v>0</v>
      </c>
      <c r="B443" s="135" t="str">
        <f t="shared" si="55"/>
        <v>IDC</v>
      </c>
      <c r="C443" s="31" t="str">
        <f t="shared" si="57"/>
        <v>MERC/CAP/DPR/10/2010-11/1466</v>
      </c>
      <c r="D443" s="65">
        <f t="shared" si="57"/>
        <v>40477</v>
      </c>
      <c r="E443" s="93">
        <f t="shared" si="57"/>
        <v>3.4211249000000001</v>
      </c>
      <c r="F443" s="124">
        <f t="shared" si="58"/>
        <v>0</v>
      </c>
      <c r="G443" s="124">
        <f t="shared" si="59"/>
        <v>0</v>
      </c>
      <c r="H443" s="124">
        <f t="shared" si="62"/>
        <v>0</v>
      </c>
      <c r="I443" s="123">
        <f>'F4.2'!V17</f>
        <v>0</v>
      </c>
      <c r="J443" s="123">
        <f>'F4.2'!AP17</f>
        <v>0</v>
      </c>
      <c r="K443" s="124"/>
      <c r="L443" s="124"/>
      <c r="M443" s="124">
        <f t="shared" si="63"/>
        <v>0</v>
      </c>
      <c r="N443" s="124">
        <f t="shared" si="64"/>
        <v>0</v>
      </c>
      <c r="O443" s="163">
        <f t="shared" si="60"/>
        <v>0</v>
      </c>
      <c r="P443" s="164">
        <f t="shared" si="61"/>
        <v>0</v>
      </c>
    </row>
    <row r="444" spans="1:16" ht="31.5" hidden="1" outlineLevel="1" x14ac:dyDescent="0.25">
      <c r="A444" s="27">
        <f t="shared" si="56"/>
        <v>3</v>
      </c>
      <c r="B444" s="28" t="str">
        <f t="shared" si="55"/>
        <v>Economiser Upper Bank &amp; Lower Bank coils for Khaperkheda Unit no. 3 and Unit no. 4</v>
      </c>
      <c r="C444" s="27" t="str">
        <f t="shared" si="57"/>
        <v>MERC/CAP/DPR/10/2010-11/1695</v>
      </c>
      <c r="D444" s="90">
        <f t="shared" si="57"/>
        <v>40527</v>
      </c>
      <c r="E444" s="92">
        <f t="shared" si="57"/>
        <v>26.349999999999998</v>
      </c>
      <c r="F444" s="123">
        <f t="shared" si="58"/>
        <v>0</v>
      </c>
      <c r="G444" s="123">
        <f t="shared" si="59"/>
        <v>0</v>
      </c>
      <c r="H444" s="123">
        <f t="shared" si="62"/>
        <v>0</v>
      </c>
      <c r="I444" s="123">
        <f>'F4.2'!V18</f>
        <v>0</v>
      </c>
      <c r="J444" s="123">
        <f>'F4.2'!AP18</f>
        <v>0</v>
      </c>
      <c r="K444" s="123"/>
      <c r="L444" s="123"/>
      <c r="M444" s="123">
        <f t="shared" si="63"/>
        <v>0</v>
      </c>
      <c r="N444" s="123">
        <f t="shared" si="64"/>
        <v>0</v>
      </c>
      <c r="O444" s="163">
        <f t="shared" si="60"/>
        <v>0</v>
      </c>
      <c r="P444" s="164">
        <f t="shared" si="61"/>
        <v>0</v>
      </c>
    </row>
    <row r="445" spans="1:16" ht="31.5" hidden="1" outlineLevel="1" x14ac:dyDescent="0.25">
      <c r="A445" s="31">
        <f t="shared" si="56"/>
        <v>3.1</v>
      </c>
      <c r="B445" s="106" t="str">
        <f t="shared" si="55"/>
        <v>Economiser Upper Bank &amp; Lower Bank coils for Khaperkheda Unit no. 3 and Unit no. 4</v>
      </c>
      <c r="C445" s="31" t="str">
        <f t="shared" si="57"/>
        <v>MERC/CAP/DPR/10/2010-11/1695</v>
      </c>
      <c r="D445" s="65">
        <f t="shared" si="57"/>
        <v>40527</v>
      </c>
      <c r="E445" s="93">
        <f t="shared" si="57"/>
        <v>26.349999999999998</v>
      </c>
      <c r="F445" s="124">
        <f t="shared" si="58"/>
        <v>11.77</v>
      </c>
      <c r="G445" s="124">
        <f t="shared" si="59"/>
        <v>11.77</v>
      </c>
      <c r="H445" s="124">
        <f t="shared" si="62"/>
        <v>0</v>
      </c>
      <c r="I445" s="123">
        <f>'F4.2'!V19</f>
        <v>0</v>
      </c>
      <c r="J445" s="123">
        <f>'F4.2'!AP19</f>
        <v>0</v>
      </c>
      <c r="K445" s="124"/>
      <c r="L445" s="124"/>
      <c r="M445" s="124">
        <f t="shared" si="63"/>
        <v>0</v>
      </c>
      <c r="N445" s="124">
        <f t="shared" si="64"/>
        <v>0</v>
      </c>
      <c r="O445" s="163">
        <f t="shared" si="60"/>
        <v>0</v>
      </c>
      <c r="P445" s="164">
        <f t="shared" si="61"/>
        <v>0</v>
      </c>
    </row>
    <row r="446" spans="1:16" ht="47.25" hidden="1" outlineLevel="1" x14ac:dyDescent="0.25">
      <c r="A446" s="27">
        <f t="shared" si="56"/>
        <v>4</v>
      </c>
      <c r="B446" s="28" t="str">
        <f t="shared" si="55"/>
        <v>Economiser &amp; LTSH Upper Bank &amp; Lower Bank coils for Khaperkheda Unit no. 1 and Unit no. 2</v>
      </c>
      <c r="C446" s="27" t="str">
        <f t="shared" si="57"/>
        <v>MERC/CAPEX/20112012/01155</v>
      </c>
      <c r="D446" s="90">
        <f t="shared" si="57"/>
        <v>40753</v>
      </c>
      <c r="E446" s="92">
        <f t="shared" si="57"/>
        <v>34.791566500000002</v>
      </c>
      <c r="F446" s="123">
        <f t="shared" si="58"/>
        <v>0</v>
      </c>
      <c r="G446" s="123">
        <f t="shared" si="59"/>
        <v>0</v>
      </c>
      <c r="H446" s="123">
        <f t="shared" si="62"/>
        <v>0</v>
      </c>
      <c r="I446" s="123">
        <f>'F4.2'!V20</f>
        <v>0</v>
      </c>
      <c r="J446" s="123">
        <f>'F4.2'!AP20</f>
        <v>0</v>
      </c>
      <c r="K446" s="123"/>
      <c r="L446" s="123"/>
      <c r="M446" s="123">
        <f t="shared" si="63"/>
        <v>0</v>
      </c>
      <c r="N446" s="123">
        <f t="shared" si="64"/>
        <v>0</v>
      </c>
      <c r="O446" s="163">
        <f t="shared" si="60"/>
        <v>0</v>
      </c>
      <c r="P446" s="164">
        <f t="shared" si="61"/>
        <v>0</v>
      </c>
    </row>
    <row r="447" spans="1:16" ht="15.75" hidden="1" outlineLevel="1" x14ac:dyDescent="0.25">
      <c r="A447" s="31">
        <f t="shared" si="56"/>
        <v>4.0999999999999996</v>
      </c>
      <c r="B447" s="106" t="str">
        <f t="shared" si="55"/>
        <v>Economiser &amp; LTSH Coil for Unit 1</v>
      </c>
      <c r="C447" s="31" t="str">
        <f t="shared" si="57"/>
        <v>MERC/CAPEX/20112012/01155</v>
      </c>
      <c r="D447" s="65">
        <f t="shared" si="57"/>
        <v>40753</v>
      </c>
      <c r="E447" s="93">
        <f t="shared" si="57"/>
        <v>15.692358</v>
      </c>
      <c r="F447" s="124">
        <f t="shared" si="58"/>
        <v>15.692358</v>
      </c>
      <c r="G447" s="124">
        <f t="shared" si="59"/>
        <v>15.692358</v>
      </c>
      <c r="H447" s="124">
        <f t="shared" si="62"/>
        <v>0</v>
      </c>
      <c r="I447" s="123">
        <f>'F4.2'!V21</f>
        <v>0</v>
      </c>
      <c r="J447" s="123">
        <f>'F4.2'!AP21</f>
        <v>0</v>
      </c>
      <c r="K447" s="124"/>
      <c r="L447" s="124"/>
      <c r="M447" s="124">
        <f t="shared" si="63"/>
        <v>0</v>
      </c>
      <c r="N447" s="124">
        <f t="shared" si="64"/>
        <v>0</v>
      </c>
      <c r="O447" s="163">
        <f t="shared" si="60"/>
        <v>0</v>
      </c>
      <c r="P447" s="164">
        <f t="shared" si="61"/>
        <v>0</v>
      </c>
    </row>
    <row r="448" spans="1:16" ht="15.75" hidden="1" outlineLevel="1" x14ac:dyDescent="0.25">
      <c r="A448" s="31">
        <f t="shared" si="56"/>
        <v>4.2</v>
      </c>
      <c r="B448" s="106" t="str">
        <f t="shared" si="55"/>
        <v>Economiser &amp; LTSH Coil for Unit 2</v>
      </c>
      <c r="C448" s="31" t="str">
        <f t="shared" si="57"/>
        <v>MERC/CAPEX/20112012/01155</v>
      </c>
      <c r="D448" s="65">
        <f t="shared" si="57"/>
        <v>40753</v>
      </c>
      <c r="E448" s="93">
        <f t="shared" si="57"/>
        <v>16.1528001</v>
      </c>
      <c r="F448" s="124">
        <f t="shared" si="58"/>
        <v>16.1528001</v>
      </c>
      <c r="G448" s="124">
        <f t="shared" si="59"/>
        <v>16.1528001</v>
      </c>
      <c r="H448" s="124">
        <f t="shared" si="62"/>
        <v>0</v>
      </c>
      <c r="I448" s="123">
        <f>'F4.2'!V22</f>
        <v>0</v>
      </c>
      <c r="J448" s="123">
        <f>'F4.2'!AP22</f>
        <v>0</v>
      </c>
      <c r="K448" s="124"/>
      <c r="L448" s="124"/>
      <c r="M448" s="124">
        <f t="shared" si="63"/>
        <v>0</v>
      </c>
      <c r="N448" s="124">
        <f t="shared" si="64"/>
        <v>0</v>
      </c>
      <c r="O448" s="163">
        <f t="shared" si="60"/>
        <v>0</v>
      </c>
      <c r="P448" s="164">
        <f t="shared" si="61"/>
        <v>0</v>
      </c>
    </row>
    <row r="449" spans="1:16" ht="15.75" hidden="1" outlineLevel="1" x14ac:dyDescent="0.25">
      <c r="A449" s="130">
        <f t="shared" si="56"/>
        <v>0</v>
      </c>
      <c r="B449" s="131" t="str">
        <f t="shared" si="55"/>
        <v>IDC</v>
      </c>
      <c r="C449" s="31" t="str">
        <f t="shared" si="57"/>
        <v>MERC/CAPEX/20112012/01155</v>
      </c>
      <c r="D449" s="65">
        <f t="shared" si="57"/>
        <v>40753</v>
      </c>
      <c r="E449" s="93">
        <f t="shared" si="57"/>
        <v>2.9464084000000001</v>
      </c>
      <c r="F449" s="124">
        <f t="shared" si="58"/>
        <v>0</v>
      </c>
      <c r="G449" s="124">
        <f t="shared" si="59"/>
        <v>0</v>
      </c>
      <c r="H449" s="124">
        <f t="shared" si="62"/>
        <v>0</v>
      </c>
      <c r="I449" s="123">
        <f>'F4.2'!V23</f>
        <v>0</v>
      </c>
      <c r="J449" s="123">
        <f>'F4.2'!AP23</f>
        <v>0</v>
      </c>
      <c r="K449" s="124"/>
      <c r="L449" s="124"/>
      <c r="M449" s="124">
        <f t="shared" si="63"/>
        <v>0</v>
      </c>
      <c r="N449" s="124">
        <f t="shared" si="64"/>
        <v>0</v>
      </c>
      <c r="O449" s="163">
        <f t="shared" si="60"/>
        <v>0</v>
      </c>
      <c r="P449" s="164">
        <f t="shared" si="61"/>
        <v>0</v>
      </c>
    </row>
    <row r="450" spans="1:16" ht="47.25" hidden="1" outlineLevel="1" x14ac:dyDescent="0.25">
      <c r="A450" s="27">
        <f t="shared" si="56"/>
        <v>5</v>
      </c>
      <c r="B450" s="28" t="str">
        <f t="shared" si="55"/>
        <v>Procurement &amp; Replacement of Re-heater Rear Pendant Assembly Coils for 2*210MW Khaperkheda Unit no. 1 and Unit no. 2</v>
      </c>
      <c r="C450" s="27" t="str">
        <f t="shared" si="57"/>
        <v>MERC/CAPEX/20122013/00603</v>
      </c>
      <c r="D450" s="90">
        <f t="shared" si="57"/>
        <v>41078</v>
      </c>
      <c r="E450" s="92">
        <f t="shared" si="57"/>
        <v>10.373849700000001</v>
      </c>
      <c r="F450" s="123">
        <f t="shared" si="58"/>
        <v>0</v>
      </c>
      <c r="G450" s="123">
        <f t="shared" si="59"/>
        <v>0</v>
      </c>
      <c r="H450" s="123">
        <f t="shared" si="62"/>
        <v>0</v>
      </c>
      <c r="I450" s="123">
        <f>'F4.2'!V24</f>
        <v>0</v>
      </c>
      <c r="J450" s="123">
        <f>'F4.2'!AP24</f>
        <v>0</v>
      </c>
      <c r="K450" s="123"/>
      <c r="L450" s="123"/>
      <c r="M450" s="123">
        <f t="shared" si="63"/>
        <v>0</v>
      </c>
      <c r="N450" s="123">
        <f t="shared" si="64"/>
        <v>0</v>
      </c>
      <c r="O450" s="163">
        <f t="shared" si="60"/>
        <v>0</v>
      </c>
      <c r="P450" s="164">
        <f t="shared" si="61"/>
        <v>0</v>
      </c>
    </row>
    <row r="451" spans="1:16" ht="15.75" hidden="1" outlineLevel="1" x14ac:dyDescent="0.25">
      <c r="A451" s="31">
        <f t="shared" si="56"/>
        <v>5.0999999999999996</v>
      </c>
      <c r="B451" s="106" t="str">
        <f t="shared" si="55"/>
        <v>Re-heater coils for unit no. 1</v>
      </c>
      <c r="C451" s="31" t="str">
        <f t="shared" si="57"/>
        <v>MERC/CAPEX/20122013/00603</v>
      </c>
      <c r="D451" s="65">
        <f t="shared" si="57"/>
        <v>41078</v>
      </c>
      <c r="E451" s="93">
        <f t="shared" si="57"/>
        <v>5.1267263500000002</v>
      </c>
      <c r="F451" s="124">
        <f t="shared" si="58"/>
        <v>5.1267263500000002</v>
      </c>
      <c r="G451" s="124">
        <f t="shared" si="59"/>
        <v>5.1267263500000002</v>
      </c>
      <c r="H451" s="124">
        <f t="shared" si="62"/>
        <v>0</v>
      </c>
      <c r="I451" s="123">
        <f>'F4.2'!V25</f>
        <v>0</v>
      </c>
      <c r="J451" s="123">
        <f>'F4.2'!AP25</f>
        <v>0</v>
      </c>
      <c r="K451" s="124"/>
      <c r="L451" s="124"/>
      <c r="M451" s="124">
        <f t="shared" si="63"/>
        <v>0</v>
      </c>
      <c r="N451" s="124">
        <f t="shared" si="64"/>
        <v>0</v>
      </c>
      <c r="O451" s="163">
        <f t="shared" si="60"/>
        <v>0</v>
      </c>
      <c r="P451" s="164">
        <f t="shared" si="61"/>
        <v>0</v>
      </c>
    </row>
    <row r="452" spans="1:16" ht="15.75" hidden="1" outlineLevel="1" x14ac:dyDescent="0.25">
      <c r="A452" s="31">
        <f t="shared" si="56"/>
        <v>5.2</v>
      </c>
      <c r="B452" s="106" t="str">
        <f t="shared" si="55"/>
        <v>Re-heater coils for unit no. 2</v>
      </c>
      <c r="C452" s="31" t="str">
        <f t="shared" si="57"/>
        <v>MERC/CAPEX/20122013/00603</v>
      </c>
      <c r="D452" s="65">
        <f t="shared" si="57"/>
        <v>41078</v>
      </c>
      <c r="E452" s="93">
        <f t="shared" si="57"/>
        <v>5.1267263500000002</v>
      </c>
      <c r="F452" s="124">
        <f t="shared" si="58"/>
        <v>5.55</v>
      </c>
      <c r="G452" s="124">
        <f t="shared" si="59"/>
        <v>5.55</v>
      </c>
      <c r="H452" s="124">
        <f t="shared" si="62"/>
        <v>0</v>
      </c>
      <c r="I452" s="123">
        <f>'F4.2'!V26</f>
        <v>0</v>
      </c>
      <c r="J452" s="123">
        <f>'F4.2'!AP26</f>
        <v>0</v>
      </c>
      <c r="K452" s="124"/>
      <c r="L452" s="124"/>
      <c r="M452" s="124">
        <f t="shared" si="63"/>
        <v>0</v>
      </c>
      <c r="N452" s="124">
        <f t="shared" si="64"/>
        <v>0</v>
      </c>
      <c r="O452" s="163">
        <f t="shared" si="60"/>
        <v>0</v>
      </c>
      <c r="P452" s="164">
        <f t="shared" si="61"/>
        <v>0</v>
      </c>
    </row>
    <row r="453" spans="1:16" ht="15.75" hidden="1" outlineLevel="1" x14ac:dyDescent="0.25">
      <c r="A453" s="130">
        <f t="shared" si="56"/>
        <v>0</v>
      </c>
      <c r="B453" s="131" t="str">
        <f t="shared" si="55"/>
        <v>IDC</v>
      </c>
      <c r="C453" s="31" t="str">
        <f t="shared" si="57"/>
        <v>MERC/CAPEX/20122013/00603</v>
      </c>
      <c r="D453" s="65">
        <f t="shared" si="57"/>
        <v>41078</v>
      </c>
      <c r="E453" s="93">
        <f t="shared" si="57"/>
        <v>0.120397</v>
      </c>
      <c r="F453" s="124">
        <f t="shared" si="58"/>
        <v>0</v>
      </c>
      <c r="G453" s="124">
        <f t="shared" si="59"/>
        <v>0</v>
      </c>
      <c r="H453" s="124">
        <f t="shared" si="62"/>
        <v>0</v>
      </c>
      <c r="I453" s="123">
        <f>'F4.2'!V27</f>
        <v>0</v>
      </c>
      <c r="J453" s="123">
        <f>'F4.2'!AP27</f>
        <v>0</v>
      </c>
      <c r="K453" s="124"/>
      <c r="L453" s="124"/>
      <c r="M453" s="124">
        <f t="shared" si="63"/>
        <v>0</v>
      </c>
      <c r="N453" s="124">
        <f t="shared" si="64"/>
        <v>0</v>
      </c>
      <c r="O453" s="163">
        <f t="shared" si="60"/>
        <v>0</v>
      </c>
      <c r="P453" s="164">
        <f t="shared" si="61"/>
        <v>0</v>
      </c>
    </row>
    <row r="454" spans="1:16" ht="31.5" hidden="1" outlineLevel="1" x14ac:dyDescent="0.25">
      <c r="A454" s="27">
        <f t="shared" si="56"/>
        <v>6</v>
      </c>
      <c r="B454" s="28" t="str">
        <f t="shared" si="55"/>
        <v>Procurement of HPT module suitable for khaperkheda TPS Unit 3 &amp; 4</v>
      </c>
      <c r="C454" s="27" t="str">
        <f t="shared" si="57"/>
        <v>MERC/TECH-1/CAPEX/ 20132014/02001</v>
      </c>
      <c r="D454" s="90">
        <f t="shared" si="57"/>
        <v>41656</v>
      </c>
      <c r="E454" s="92">
        <f t="shared" si="57"/>
        <v>36.200000000000003</v>
      </c>
      <c r="F454" s="123">
        <f t="shared" si="58"/>
        <v>0</v>
      </c>
      <c r="G454" s="123">
        <f t="shared" si="59"/>
        <v>0</v>
      </c>
      <c r="H454" s="123">
        <f t="shared" si="62"/>
        <v>0</v>
      </c>
      <c r="I454" s="123">
        <f>'F4.2'!V28</f>
        <v>0</v>
      </c>
      <c r="J454" s="123">
        <f>'F4.2'!AP28</f>
        <v>0</v>
      </c>
      <c r="K454" s="123"/>
      <c r="L454" s="123"/>
      <c r="M454" s="123">
        <f t="shared" si="63"/>
        <v>0</v>
      </c>
      <c r="N454" s="123">
        <f t="shared" si="64"/>
        <v>0</v>
      </c>
      <c r="O454" s="163">
        <f t="shared" si="60"/>
        <v>0</v>
      </c>
      <c r="P454" s="164">
        <f t="shared" si="61"/>
        <v>0</v>
      </c>
    </row>
    <row r="455" spans="1:16" ht="31.5" hidden="1" outlineLevel="1" x14ac:dyDescent="0.25">
      <c r="A455" s="31">
        <f t="shared" si="56"/>
        <v>6.1</v>
      </c>
      <c r="B455" s="106" t="str">
        <f t="shared" si="55"/>
        <v>Procurement of HPT module suitable for khaperkheda TPS Unit 3 &amp; 4</v>
      </c>
      <c r="C455" s="31" t="str">
        <f t="shared" si="57"/>
        <v>MERC/TECH-1/CAPEX/ 20132014/02001</v>
      </c>
      <c r="D455" s="65">
        <f t="shared" si="57"/>
        <v>41656</v>
      </c>
      <c r="E455" s="93">
        <f t="shared" si="57"/>
        <v>36.200000000000003</v>
      </c>
      <c r="F455" s="124">
        <f t="shared" si="58"/>
        <v>32.401600000000002</v>
      </c>
      <c r="G455" s="124">
        <f t="shared" si="59"/>
        <v>32.401600000000002</v>
      </c>
      <c r="H455" s="124">
        <f t="shared" si="62"/>
        <v>0</v>
      </c>
      <c r="I455" s="123">
        <f>'F4.2'!V29</f>
        <v>0</v>
      </c>
      <c r="J455" s="123">
        <f>'F4.2'!AP29</f>
        <v>0</v>
      </c>
      <c r="K455" s="124"/>
      <c r="L455" s="124"/>
      <c r="M455" s="124">
        <f t="shared" si="63"/>
        <v>0</v>
      </c>
      <c r="N455" s="124">
        <f t="shared" si="64"/>
        <v>0</v>
      </c>
      <c r="O455" s="163">
        <f t="shared" si="60"/>
        <v>0</v>
      </c>
      <c r="P455" s="164">
        <f t="shared" si="61"/>
        <v>0</v>
      </c>
    </row>
    <row r="456" spans="1:16" ht="31.5" hidden="1" outlineLevel="1" x14ac:dyDescent="0.25">
      <c r="A456" s="27">
        <f t="shared" si="56"/>
        <v>7</v>
      </c>
      <c r="B456" s="28" t="str">
        <f t="shared" si="55"/>
        <v>Procurement Spare GTR, Locomotive &amp; Compactors</v>
      </c>
      <c r="C456" s="27" t="str">
        <f t="shared" ref="C456:E475" si="65">C30</f>
        <v>MERC/TECH-1/CAPEX/ 20142015/00364</v>
      </c>
      <c r="D456" s="90">
        <f t="shared" si="65"/>
        <v>41779</v>
      </c>
      <c r="E456" s="92">
        <f t="shared" si="65"/>
        <v>18.452125568</v>
      </c>
      <c r="F456" s="123">
        <f t="shared" si="58"/>
        <v>0</v>
      </c>
      <c r="G456" s="123">
        <f t="shared" si="59"/>
        <v>0</v>
      </c>
      <c r="H456" s="123">
        <f t="shared" si="62"/>
        <v>0</v>
      </c>
      <c r="I456" s="123">
        <f>'F4.2'!V30</f>
        <v>0</v>
      </c>
      <c r="J456" s="123">
        <f>'F4.2'!AP30</f>
        <v>0</v>
      </c>
      <c r="K456" s="123"/>
      <c r="L456" s="123"/>
      <c r="M456" s="123">
        <f t="shared" si="63"/>
        <v>0</v>
      </c>
      <c r="N456" s="123">
        <f t="shared" si="64"/>
        <v>0</v>
      </c>
      <c r="O456" s="163">
        <f t="shared" si="60"/>
        <v>0</v>
      </c>
      <c r="P456" s="164">
        <f t="shared" si="61"/>
        <v>0</v>
      </c>
    </row>
    <row r="457" spans="1:16" ht="31.5" hidden="1" outlineLevel="1" x14ac:dyDescent="0.25">
      <c r="A457" s="31">
        <f t="shared" si="56"/>
        <v>7.1</v>
      </c>
      <c r="B457" s="106" t="str">
        <f t="shared" si="55"/>
        <v>250 MVA Spare GTR</v>
      </c>
      <c r="C457" s="31" t="str">
        <f t="shared" si="65"/>
        <v>MERC/TECH-1/CAPEX/ 20142015/00364</v>
      </c>
      <c r="D457" s="65">
        <f t="shared" si="65"/>
        <v>41779</v>
      </c>
      <c r="E457" s="93">
        <f t="shared" si="65"/>
        <v>10.349649700000001</v>
      </c>
      <c r="F457" s="124">
        <f t="shared" si="58"/>
        <v>11.251108000000002</v>
      </c>
      <c r="G457" s="124">
        <f t="shared" si="59"/>
        <v>11.251108000000002</v>
      </c>
      <c r="H457" s="124">
        <f t="shared" si="62"/>
        <v>0</v>
      </c>
      <c r="I457" s="123">
        <f>'F4.2'!V31</f>
        <v>0</v>
      </c>
      <c r="J457" s="123">
        <f>'F4.2'!AP31</f>
        <v>0</v>
      </c>
      <c r="K457" s="124"/>
      <c r="L457" s="124"/>
      <c r="M457" s="124">
        <f t="shared" si="63"/>
        <v>0</v>
      </c>
      <c r="N457" s="124">
        <f t="shared" si="64"/>
        <v>0</v>
      </c>
      <c r="O457" s="163">
        <f t="shared" si="60"/>
        <v>0</v>
      </c>
      <c r="P457" s="164">
        <f t="shared" si="61"/>
        <v>0</v>
      </c>
    </row>
    <row r="458" spans="1:16" ht="31.5" hidden="1" outlineLevel="1" x14ac:dyDescent="0.25">
      <c r="A458" s="31">
        <f t="shared" si="56"/>
        <v>7.2</v>
      </c>
      <c r="B458" s="106" t="str">
        <f t="shared" si="55"/>
        <v>Procurement of Locomotive 2no’s.</v>
      </c>
      <c r="C458" s="31" t="str">
        <f t="shared" si="65"/>
        <v>MERC/TECH-1/CAPEX/ 20142015/00364</v>
      </c>
      <c r="D458" s="65">
        <f t="shared" si="65"/>
        <v>41779</v>
      </c>
      <c r="E458" s="93">
        <f t="shared" si="65"/>
        <v>5.9926899479999998</v>
      </c>
      <c r="F458" s="124">
        <f t="shared" si="58"/>
        <v>5.9927000000000001</v>
      </c>
      <c r="G458" s="124">
        <f t="shared" si="59"/>
        <v>5.9927000000000001</v>
      </c>
      <c r="H458" s="124">
        <f t="shared" si="62"/>
        <v>0</v>
      </c>
      <c r="I458" s="123">
        <f>'F4.2'!V32</f>
        <v>0</v>
      </c>
      <c r="J458" s="123">
        <f>'F4.2'!AP32</f>
        <v>0</v>
      </c>
      <c r="K458" s="124"/>
      <c r="L458" s="124"/>
      <c r="M458" s="124">
        <f t="shared" si="63"/>
        <v>0</v>
      </c>
      <c r="N458" s="124">
        <f t="shared" si="64"/>
        <v>0</v>
      </c>
      <c r="O458" s="163">
        <f t="shared" si="60"/>
        <v>0</v>
      </c>
      <c r="P458" s="164">
        <f t="shared" si="61"/>
        <v>0</v>
      </c>
    </row>
    <row r="459" spans="1:16" ht="31.5" hidden="1" outlineLevel="1" x14ac:dyDescent="0.25">
      <c r="A459" s="31">
        <f t="shared" si="56"/>
        <v>7.3</v>
      </c>
      <c r="B459" s="106" t="str">
        <f t="shared" si="55"/>
        <v>Procurement of Compactors 2 no’s.</v>
      </c>
      <c r="C459" s="31" t="str">
        <f t="shared" si="65"/>
        <v>MERC/TECH-1/CAPEX/ 20142015/00364</v>
      </c>
      <c r="D459" s="65">
        <f t="shared" si="65"/>
        <v>41779</v>
      </c>
      <c r="E459" s="93">
        <f t="shared" si="65"/>
        <v>0.42978591999999999</v>
      </c>
      <c r="F459" s="124">
        <f t="shared" si="58"/>
        <v>0.42980000000000002</v>
      </c>
      <c r="G459" s="124">
        <f t="shared" si="59"/>
        <v>0.42980000000000002</v>
      </c>
      <c r="H459" s="124">
        <f t="shared" si="62"/>
        <v>0</v>
      </c>
      <c r="I459" s="123">
        <f>'F4.2'!V33</f>
        <v>0</v>
      </c>
      <c r="J459" s="123">
        <f>'F4.2'!AP33</f>
        <v>0</v>
      </c>
      <c r="K459" s="124"/>
      <c r="L459" s="124"/>
      <c r="M459" s="124">
        <f t="shared" si="63"/>
        <v>0</v>
      </c>
      <c r="N459" s="124">
        <f t="shared" si="64"/>
        <v>0</v>
      </c>
      <c r="O459" s="163">
        <f t="shared" si="60"/>
        <v>0</v>
      </c>
      <c r="P459" s="164">
        <f t="shared" si="61"/>
        <v>0</v>
      </c>
    </row>
    <row r="460" spans="1:16" ht="31.5" hidden="1" outlineLevel="1" x14ac:dyDescent="0.25">
      <c r="A460" s="130">
        <f t="shared" si="56"/>
        <v>0</v>
      </c>
      <c r="B460" s="135" t="str">
        <f t="shared" si="55"/>
        <v>IDC</v>
      </c>
      <c r="C460" s="31" t="str">
        <f t="shared" si="65"/>
        <v>MERC/TECH-1/CAPEX/ 20142015/00364</v>
      </c>
      <c r="D460" s="65">
        <f t="shared" si="65"/>
        <v>41779</v>
      </c>
      <c r="E460" s="93">
        <f t="shared" si="65"/>
        <v>1.68</v>
      </c>
      <c r="F460" s="124">
        <f t="shared" si="58"/>
        <v>0</v>
      </c>
      <c r="G460" s="124">
        <f t="shared" si="59"/>
        <v>0</v>
      </c>
      <c r="H460" s="124">
        <f t="shared" si="62"/>
        <v>0</v>
      </c>
      <c r="I460" s="123">
        <f>'F4.2'!V34</f>
        <v>0</v>
      </c>
      <c r="J460" s="123">
        <f>'F4.2'!AP34</f>
        <v>0</v>
      </c>
      <c r="K460" s="124"/>
      <c r="L460" s="124"/>
      <c r="M460" s="124">
        <f t="shared" si="63"/>
        <v>0</v>
      </c>
      <c r="N460" s="124">
        <f t="shared" si="64"/>
        <v>0</v>
      </c>
      <c r="O460" s="163">
        <f t="shared" si="60"/>
        <v>0</v>
      </c>
      <c r="P460" s="164">
        <f t="shared" si="61"/>
        <v>0</v>
      </c>
    </row>
    <row r="461" spans="1:16" ht="31.5" hidden="1" outlineLevel="1" x14ac:dyDescent="0.25">
      <c r="A461" s="27">
        <f t="shared" si="56"/>
        <v>8</v>
      </c>
      <c r="B461" s="28" t="str">
        <f t="shared" si="55"/>
        <v>Procurement &amp; Replacement of complete set of LTSH coils for Khaperkheda TPS Unit 3&amp;4</v>
      </c>
      <c r="C461" s="27" t="str">
        <f t="shared" si="65"/>
        <v>MERC/TECH-1/CAPEX/ 20142015/00363</v>
      </c>
      <c r="D461" s="90">
        <f t="shared" si="65"/>
        <v>41779</v>
      </c>
      <c r="E461" s="92">
        <f t="shared" si="65"/>
        <v>17.809999999999999</v>
      </c>
      <c r="F461" s="123">
        <f t="shared" si="58"/>
        <v>0</v>
      </c>
      <c r="G461" s="123">
        <f t="shared" si="59"/>
        <v>0</v>
      </c>
      <c r="H461" s="123">
        <f t="shared" si="62"/>
        <v>0</v>
      </c>
      <c r="I461" s="123">
        <f>'F4.2'!V35</f>
        <v>0</v>
      </c>
      <c r="J461" s="123">
        <f>'F4.2'!AP35</f>
        <v>0</v>
      </c>
      <c r="K461" s="123"/>
      <c r="L461" s="123"/>
      <c r="M461" s="123">
        <f t="shared" si="63"/>
        <v>0</v>
      </c>
      <c r="N461" s="123">
        <f t="shared" si="64"/>
        <v>0</v>
      </c>
      <c r="O461" s="163">
        <f t="shared" si="60"/>
        <v>0</v>
      </c>
      <c r="P461" s="164">
        <f t="shared" si="61"/>
        <v>0</v>
      </c>
    </row>
    <row r="462" spans="1:16" ht="31.5" hidden="1" outlineLevel="1" x14ac:dyDescent="0.25">
      <c r="A462" s="31">
        <f t="shared" si="56"/>
        <v>8.1</v>
      </c>
      <c r="B462" s="106" t="str">
        <f t="shared" si="55"/>
        <v>Procurement and replacement of LTSH coils for Khaperkheda TPS at U3</v>
      </c>
      <c r="C462" s="31" t="str">
        <f t="shared" si="65"/>
        <v>MERC/TECH-1/CAPEX/ 20142015/00363</v>
      </c>
      <c r="D462" s="65">
        <f t="shared" si="65"/>
        <v>41779</v>
      </c>
      <c r="E462" s="93">
        <f t="shared" si="65"/>
        <v>8.58</v>
      </c>
      <c r="F462" s="124">
        <f t="shared" si="58"/>
        <v>3.4291356200000003</v>
      </c>
      <c r="G462" s="124">
        <f t="shared" si="59"/>
        <v>3.4291356200000003</v>
      </c>
      <c r="H462" s="124">
        <f t="shared" si="62"/>
        <v>0</v>
      </c>
      <c r="I462" s="123">
        <f>'F4.2'!V36</f>
        <v>0</v>
      </c>
      <c r="J462" s="123">
        <f>'F4.2'!AP36</f>
        <v>0</v>
      </c>
      <c r="K462" s="124"/>
      <c r="L462" s="124"/>
      <c r="M462" s="124">
        <f t="shared" si="63"/>
        <v>0</v>
      </c>
      <c r="N462" s="124">
        <f t="shared" si="64"/>
        <v>0</v>
      </c>
      <c r="O462" s="163">
        <f t="shared" si="60"/>
        <v>0</v>
      </c>
      <c r="P462" s="164">
        <f t="shared" si="61"/>
        <v>0</v>
      </c>
    </row>
    <row r="463" spans="1:16" ht="31.5" hidden="1" outlineLevel="1" x14ac:dyDescent="0.25">
      <c r="A463" s="31">
        <f t="shared" si="56"/>
        <v>8.1999999999999993</v>
      </c>
      <c r="B463" s="106" t="str">
        <f t="shared" si="55"/>
        <v>Procurement and replacement of LTSH coils for Khaperkheda TPS at U4</v>
      </c>
      <c r="C463" s="31" t="str">
        <f t="shared" si="65"/>
        <v>MERC/TECH-1/CAPEX/ 20142015/00363</v>
      </c>
      <c r="D463" s="65">
        <f t="shared" si="65"/>
        <v>41779</v>
      </c>
      <c r="E463" s="93">
        <f t="shared" si="65"/>
        <v>8.58</v>
      </c>
      <c r="F463" s="124">
        <f t="shared" si="58"/>
        <v>3.1809037929999997</v>
      </c>
      <c r="G463" s="124">
        <f t="shared" si="59"/>
        <v>3.1809037929999997</v>
      </c>
      <c r="H463" s="124">
        <f t="shared" si="62"/>
        <v>0</v>
      </c>
      <c r="I463" s="123">
        <f>'F4.2'!V37</f>
        <v>0</v>
      </c>
      <c r="J463" s="123">
        <f>'F4.2'!AP37</f>
        <v>0</v>
      </c>
      <c r="K463" s="124"/>
      <c r="L463" s="124"/>
      <c r="M463" s="124">
        <f t="shared" si="63"/>
        <v>0</v>
      </c>
      <c r="N463" s="124">
        <f t="shared" si="64"/>
        <v>0</v>
      </c>
      <c r="O463" s="163">
        <f t="shared" si="60"/>
        <v>0</v>
      </c>
      <c r="P463" s="164">
        <f t="shared" si="61"/>
        <v>0</v>
      </c>
    </row>
    <row r="464" spans="1:16" ht="31.5" hidden="1" outlineLevel="1" x14ac:dyDescent="0.25">
      <c r="A464" s="130">
        <f t="shared" si="56"/>
        <v>0</v>
      </c>
      <c r="B464" s="135" t="str">
        <f t="shared" si="55"/>
        <v>IDC</v>
      </c>
      <c r="C464" s="31" t="str">
        <f t="shared" si="65"/>
        <v>MERC/TECH-1/CAPEX/ 20142015/00363</v>
      </c>
      <c r="D464" s="65">
        <f t="shared" si="65"/>
        <v>41779</v>
      </c>
      <c r="E464" s="93">
        <f t="shared" si="65"/>
        <v>0.65</v>
      </c>
      <c r="F464" s="124">
        <f t="shared" si="58"/>
        <v>0</v>
      </c>
      <c r="G464" s="124">
        <f t="shared" si="59"/>
        <v>0</v>
      </c>
      <c r="H464" s="124">
        <f t="shared" si="62"/>
        <v>0</v>
      </c>
      <c r="I464" s="123">
        <f>'F4.2'!V38</f>
        <v>0</v>
      </c>
      <c r="J464" s="123">
        <f>'F4.2'!AP38</f>
        <v>0</v>
      </c>
      <c r="K464" s="124"/>
      <c r="L464" s="124"/>
      <c r="M464" s="124">
        <f t="shared" si="63"/>
        <v>0</v>
      </c>
      <c r="N464" s="124">
        <f t="shared" si="64"/>
        <v>0</v>
      </c>
      <c r="O464" s="163">
        <f t="shared" si="60"/>
        <v>0</v>
      </c>
      <c r="P464" s="164">
        <f t="shared" si="61"/>
        <v>0</v>
      </c>
    </row>
    <row r="465" spans="1:16" ht="31.5" hidden="1" outlineLevel="1" x14ac:dyDescent="0.25">
      <c r="A465" s="27">
        <f t="shared" si="56"/>
        <v>9</v>
      </c>
      <c r="B465" s="28" t="str">
        <f t="shared" si="55"/>
        <v>Development of Ash Bund (Waregaon) at K'kheda TPS</v>
      </c>
      <c r="C465" s="27" t="str">
        <f t="shared" si="65"/>
        <v>MERC/TECH 1/CAPEX/20132014/00823</v>
      </c>
      <c r="D465" s="90">
        <f t="shared" si="65"/>
        <v>41464</v>
      </c>
      <c r="E465" s="92">
        <f t="shared" si="65"/>
        <v>38.745911020999998</v>
      </c>
      <c r="F465" s="123">
        <f t="shared" si="58"/>
        <v>0</v>
      </c>
      <c r="G465" s="123">
        <f t="shared" si="59"/>
        <v>0</v>
      </c>
      <c r="H465" s="123">
        <f t="shared" si="62"/>
        <v>0</v>
      </c>
      <c r="I465" s="123">
        <f>'F4.2'!V39</f>
        <v>0</v>
      </c>
      <c r="J465" s="123">
        <f>'F4.2'!AP39</f>
        <v>0</v>
      </c>
      <c r="K465" s="123"/>
      <c r="L465" s="123"/>
      <c r="M465" s="123">
        <f t="shared" si="63"/>
        <v>0</v>
      </c>
      <c r="N465" s="123">
        <f t="shared" si="64"/>
        <v>0</v>
      </c>
      <c r="O465" s="163">
        <f t="shared" si="60"/>
        <v>0</v>
      </c>
      <c r="P465" s="164">
        <f t="shared" si="61"/>
        <v>0</v>
      </c>
    </row>
    <row r="466" spans="1:16" ht="47.25" hidden="1" outlineLevel="1" x14ac:dyDescent="0.25">
      <c r="A466" s="31">
        <f t="shared" si="56"/>
        <v>9.1</v>
      </c>
      <c r="B466" s="106" t="str">
        <f t="shared" ref="B466:B497" si="66">B40</f>
        <v>Construction of 3rd upstream raising of existing ash bund from TBL 299.50 Mtr to 302.50 Mtr at Waregaon, Khaperkheda TPS.</v>
      </c>
      <c r="C466" s="31" t="str">
        <f t="shared" si="65"/>
        <v>MERC/TECH 1/CAPEX/20132014/00823</v>
      </c>
      <c r="D466" s="65">
        <f t="shared" si="65"/>
        <v>41464</v>
      </c>
      <c r="E466" s="93">
        <f t="shared" si="65"/>
        <v>33.858543730000001</v>
      </c>
      <c r="F466" s="124">
        <f t="shared" si="58"/>
        <v>32.537513181999998</v>
      </c>
      <c r="G466" s="124">
        <f t="shared" si="59"/>
        <v>32.537513181999998</v>
      </c>
      <c r="H466" s="124">
        <f t="shared" si="62"/>
        <v>0</v>
      </c>
      <c r="I466" s="123">
        <f>'F4.2'!V40</f>
        <v>0</v>
      </c>
      <c r="J466" s="123">
        <f>'F4.2'!AP40</f>
        <v>0</v>
      </c>
      <c r="K466" s="124"/>
      <c r="L466" s="124"/>
      <c r="M466" s="124">
        <f t="shared" si="63"/>
        <v>0</v>
      </c>
      <c r="N466" s="124">
        <f t="shared" si="64"/>
        <v>0</v>
      </c>
      <c r="O466" s="163">
        <f t="shared" si="60"/>
        <v>0</v>
      </c>
      <c r="P466" s="164">
        <f t="shared" si="61"/>
        <v>0</v>
      </c>
    </row>
    <row r="467" spans="1:16" ht="31.5" hidden="1" outlineLevel="1" x14ac:dyDescent="0.25">
      <c r="A467" s="31">
        <f t="shared" si="56"/>
        <v>9.1999999999999993</v>
      </c>
      <c r="B467" s="106" t="str">
        <f t="shared" si="66"/>
        <v>Construction of masonary dam (Gabion structure) at Waregaon TPS, Khaperkheda.</v>
      </c>
      <c r="C467" s="31" t="str">
        <f t="shared" si="65"/>
        <v>MERC/TECH 1/CAPEX/20132014/00823</v>
      </c>
      <c r="D467" s="65">
        <f t="shared" si="65"/>
        <v>41464</v>
      </c>
      <c r="E467" s="93">
        <f t="shared" si="65"/>
        <v>1.0560882</v>
      </c>
      <c r="F467" s="124">
        <f t="shared" si="58"/>
        <v>0</v>
      </c>
      <c r="G467" s="124">
        <f t="shared" si="59"/>
        <v>0</v>
      </c>
      <c r="H467" s="124">
        <f t="shared" si="62"/>
        <v>0</v>
      </c>
      <c r="I467" s="123">
        <f>'F4.2'!V41</f>
        <v>0</v>
      </c>
      <c r="J467" s="123">
        <f>'F4.2'!AP41</f>
        <v>0</v>
      </c>
      <c r="K467" s="124"/>
      <c r="L467" s="124"/>
      <c r="M467" s="124">
        <f t="shared" si="63"/>
        <v>0</v>
      </c>
      <c r="N467" s="124">
        <f t="shared" si="64"/>
        <v>0</v>
      </c>
      <c r="O467" s="163">
        <f t="shared" si="60"/>
        <v>0</v>
      </c>
      <c r="P467" s="164">
        <f t="shared" si="61"/>
        <v>0</v>
      </c>
    </row>
    <row r="468" spans="1:16" ht="47.25" hidden="1" outlineLevel="1" x14ac:dyDescent="0.25">
      <c r="A468" s="31">
        <f t="shared" ref="A468:A499" si="67">A42</f>
        <v>9.3000000000000007</v>
      </c>
      <c r="B468" s="106" t="str">
        <f t="shared" si="66"/>
        <v>Construction of approach to drain wells and raising height of drain well no. 1,2 &amp; 3  ash bund at Waregaon, Khaperkheda TPS</v>
      </c>
      <c r="C468" s="31" t="str">
        <f t="shared" si="65"/>
        <v>MERC/TECH 1/CAPEX/20132014/00823</v>
      </c>
      <c r="D468" s="65">
        <f t="shared" si="65"/>
        <v>41464</v>
      </c>
      <c r="E468" s="93">
        <f t="shared" si="65"/>
        <v>0.48487739099999999</v>
      </c>
      <c r="F468" s="124">
        <f t="shared" ref="F468:F499" si="68">F42+I42</f>
        <v>0</v>
      </c>
      <c r="G468" s="124">
        <f t="shared" ref="G468:G499" si="69">G42+M42</f>
        <v>0</v>
      </c>
      <c r="H468" s="124">
        <f t="shared" si="62"/>
        <v>0</v>
      </c>
      <c r="I468" s="123">
        <f>'F4.2'!V42</f>
        <v>0</v>
      </c>
      <c r="J468" s="123">
        <f>'F4.2'!AP42</f>
        <v>0</v>
      </c>
      <c r="K468" s="124"/>
      <c r="L468" s="124"/>
      <c r="M468" s="124">
        <f t="shared" si="63"/>
        <v>0</v>
      </c>
      <c r="N468" s="124">
        <f t="shared" si="64"/>
        <v>0</v>
      </c>
      <c r="O468" s="163">
        <f t="shared" si="60"/>
        <v>0</v>
      </c>
      <c r="P468" s="164">
        <f t="shared" si="61"/>
        <v>0</v>
      </c>
    </row>
    <row r="469" spans="1:16" ht="31.5" hidden="1" outlineLevel="1" x14ac:dyDescent="0.25">
      <c r="A469" s="130">
        <f t="shared" si="67"/>
        <v>0</v>
      </c>
      <c r="B469" s="135" t="str">
        <f t="shared" si="66"/>
        <v>IDC</v>
      </c>
      <c r="C469" s="31" t="str">
        <f t="shared" si="65"/>
        <v>MERC/TECH 1/CAPEX/20132014/00823</v>
      </c>
      <c r="D469" s="65">
        <f t="shared" si="65"/>
        <v>41464</v>
      </c>
      <c r="E469" s="93">
        <f t="shared" si="65"/>
        <v>3.3464016999999999</v>
      </c>
      <c r="F469" s="124">
        <f t="shared" si="68"/>
        <v>0</v>
      </c>
      <c r="G469" s="124">
        <f t="shared" si="69"/>
        <v>0</v>
      </c>
      <c r="H469" s="124">
        <f t="shared" si="62"/>
        <v>0</v>
      </c>
      <c r="I469" s="123">
        <f>'F4.2'!V43</f>
        <v>0</v>
      </c>
      <c r="J469" s="123">
        <f>'F4.2'!AP43</f>
        <v>0</v>
      </c>
      <c r="K469" s="124"/>
      <c r="L469" s="124"/>
      <c r="M469" s="124">
        <f t="shared" si="63"/>
        <v>0</v>
      </c>
      <c r="N469" s="124">
        <f t="shared" si="64"/>
        <v>0</v>
      </c>
      <c r="O469" s="163">
        <f t="shared" si="60"/>
        <v>0</v>
      </c>
      <c r="P469" s="164">
        <f t="shared" si="61"/>
        <v>0</v>
      </c>
    </row>
    <row r="470" spans="1:16" ht="63" hidden="1" outlineLevel="1" x14ac:dyDescent="0.25">
      <c r="A470" s="27">
        <f t="shared" si="67"/>
        <v>10</v>
      </c>
      <c r="B470" s="28" t="str">
        <f t="shared" si="66"/>
        <v>Various schemes related to CHP Improvement &amp; Performance Optimization and scheme of conversion of existing Composite OHE to Conventional OHE</v>
      </c>
      <c r="C470" s="27" t="str">
        <f t="shared" si="65"/>
        <v>MERC/CAPEX/20152016/00422</v>
      </c>
      <c r="D470" s="90">
        <f t="shared" si="65"/>
        <v>42585</v>
      </c>
      <c r="E470" s="92">
        <f t="shared" si="65"/>
        <v>10.760000000000002</v>
      </c>
      <c r="F470" s="123">
        <f t="shared" si="68"/>
        <v>0</v>
      </c>
      <c r="G470" s="123">
        <f t="shared" si="69"/>
        <v>0</v>
      </c>
      <c r="H470" s="123">
        <f t="shared" si="62"/>
        <v>0</v>
      </c>
      <c r="I470" s="123">
        <f>'F4.2'!V44</f>
        <v>0</v>
      </c>
      <c r="J470" s="123">
        <f>'F4.2'!AP44</f>
        <v>0</v>
      </c>
      <c r="K470" s="123"/>
      <c r="L470" s="123"/>
      <c r="M470" s="123">
        <f t="shared" si="63"/>
        <v>0</v>
      </c>
      <c r="N470" s="123">
        <f t="shared" si="64"/>
        <v>0</v>
      </c>
      <c r="O470" s="163">
        <f t="shared" si="60"/>
        <v>0</v>
      </c>
      <c r="P470" s="164">
        <f t="shared" si="61"/>
        <v>0</v>
      </c>
    </row>
    <row r="471" spans="1:16" ht="31.5" hidden="1" outlineLevel="1" x14ac:dyDescent="0.25">
      <c r="A471" s="31">
        <f t="shared" si="67"/>
        <v>10.1</v>
      </c>
      <c r="B471" s="106" t="str">
        <f t="shared" si="66"/>
        <v>Air Cooled Suspension Magnet for Con. 3 &amp; 6 of CHP 210 MW</v>
      </c>
      <c r="C471" s="31" t="str">
        <f t="shared" si="65"/>
        <v>MERC/CAPEX/20152016/00422</v>
      </c>
      <c r="D471" s="65">
        <f t="shared" si="65"/>
        <v>42585</v>
      </c>
      <c r="E471" s="93">
        <f t="shared" si="65"/>
        <v>2.1800000000000002</v>
      </c>
      <c r="F471" s="124">
        <f t="shared" si="68"/>
        <v>2.2613261600000003</v>
      </c>
      <c r="G471" s="124">
        <f t="shared" si="69"/>
        <v>2.2613261600000003</v>
      </c>
      <c r="H471" s="124">
        <f t="shared" si="62"/>
        <v>0</v>
      </c>
      <c r="I471" s="123">
        <f>'F4.2'!V45</f>
        <v>0</v>
      </c>
      <c r="J471" s="123">
        <f>'F4.2'!AP45</f>
        <v>0</v>
      </c>
      <c r="K471" s="124"/>
      <c r="L471" s="124"/>
      <c r="M471" s="124">
        <f t="shared" si="63"/>
        <v>0</v>
      </c>
      <c r="N471" s="124">
        <f t="shared" si="64"/>
        <v>0</v>
      </c>
      <c r="O471" s="163">
        <f t="shared" si="60"/>
        <v>0</v>
      </c>
      <c r="P471" s="164">
        <f t="shared" si="61"/>
        <v>0</v>
      </c>
    </row>
    <row r="472" spans="1:16" ht="15.75" hidden="1" outlineLevel="1" x14ac:dyDescent="0.25">
      <c r="A472" s="31">
        <f t="shared" si="67"/>
        <v>10.199999999999999</v>
      </c>
      <c r="B472" s="106" t="str">
        <f t="shared" si="66"/>
        <v>Procurement of Impact crusher motor</v>
      </c>
      <c r="C472" s="31" t="str">
        <f t="shared" si="65"/>
        <v>MERC/CAPEX/20152016/00422</v>
      </c>
      <c r="D472" s="65">
        <f t="shared" si="65"/>
        <v>42585</v>
      </c>
      <c r="E472" s="93">
        <f t="shared" si="65"/>
        <v>0.84</v>
      </c>
      <c r="F472" s="124">
        <f t="shared" si="68"/>
        <v>0.52578864000000003</v>
      </c>
      <c r="G472" s="124">
        <f t="shared" si="69"/>
        <v>0.52578864000000003</v>
      </c>
      <c r="H472" s="124">
        <f t="shared" si="62"/>
        <v>0</v>
      </c>
      <c r="I472" s="123">
        <f>'F4.2'!V46</f>
        <v>0</v>
      </c>
      <c r="J472" s="123">
        <f>'F4.2'!AP46</f>
        <v>0</v>
      </c>
      <c r="K472" s="124"/>
      <c r="L472" s="124"/>
      <c r="M472" s="124">
        <f t="shared" si="63"/>
        <v>0</v>
      </c>
      <c r="N472" s="124">
        <f t="shared" si="64"/>
        <v>0</v>
      </c>
      <c r="O472" s="163">
        <f t="shared" si="60"/>
        <v>0</v>
      </c>
      <c r="P472" s="164">
        <f t="shared" si="61"/>
        <v>0</v>
      </c>
    </row>
    <row r="473" spans="1:16" ht="31.5" hidden="1" outlineLevel="1" x14ac:dyDescent="0.25">
      <c r="A473" s="31">
        <f t="shared" si="67"/>
        <v>10.3</v>
      </c>
      <c r="B473" s="106" t="str">
        <f t="shared" si="66"/>
        <v>Procurement of 360V, 200 AH battery set and 360V 325 AH battery set for U# 1to 4</v>
      </c>
      <c r="C473" s="31" t="str">
        <f t="shared" si="65"/>
        <v>MERC/CAPEX/20152016/00422</v>
      </c>
      <c r="D473" s="65">
        <f t="shared" si="65"/>
        <v>42585</v>
      </c>
      <c r="E473" s="93">
        <f t="shared" si="65"/>
        <v>1.1000000000000001</v>
      </c>
      <c r="F473" s="124">
        <f t="shared" si="68"/>
        <v>1.4576410000000002</v>
      </c>
      <c r="G473" s="124">
        <f t="shared" si="69"/>
        <v>1.4576410000000002</v>
      </c>
      <c r="H473" s="124">
        <f t="shared" si="62"/>
        <v>0</v>
      </c>
      <c r="I473" s="123">
        <f>'F4.2'!V47</f>
        <v>0</v>
      </c>
      <c r="J473" s="123">
        <f>'F4.2'!AP47</f>
        <v>0</v>
      </c>
      <c r="K473" s="124"/>
      <c r="L473" s="124"/>
      <c r="M473" s="124">
        <f t="shared" si="63"/>
        <v>0</v>
      </c>
      <c r="N473" s="124">
        <f t="shared" si="64"/>
        <v>0</v>
      </c>
      <c r="O473" s="163">
        <f t="shared" si="60"/>
        <v>0</v>
      </c>
      <c r="P473" s="164">
        <f t="shared" si="61"/>
        <v>0</v>
      </c>
    </row>
    <row r="474" spans="1:16" ht="31.5" hidden="1" outlineLevel="1" x14ac:dyDescent="0.25">
      <c r="A474" s="31">
        <f t="shared" si="67"/>
        <v>10.4</v>
      </c>
      <c r="B474" s="106" t="str">
        <f t="shared" si="66"/>
        <v>Procurement of POG Instruments for Unit 1 to 4</v>
      </c>
      <c r="C474" s="31" t="str">
        <f t="shared" si="65"/>
        <v>MERC/CAPEX/20152016/00422</v>
      </c>
      <c r="D474" s="65">
        <f t="shared" si="65"/>
        <v>42585</v>
      </c>
      <c r="E474" s="93">
        <f t="shared" si="65"/>
        <v>0.77</v>
      </c>
      <c r="F474" s="124">
        <f t="shared" si="68"/>
        <v>0.35015072000000003</v>
      </c>
      <c r="G474" s="124">
        <f t="shared" si="69"/>
        <v>0.35015072000000003</v>
      </c>
      <c r="H474" s="124">
        <f t="shared" si="62"/>
        <v>0</v>
      </c>
      <c r="I474" s="123">
        <f>'F4.2'!V48</f>
        <v>0</v>
      </c>
      <c r="J474" s="123">
        <f>'F4.2'!AP48</f>
        <v>0</v>
      </c>
      <c r="K474" s="124"/>
      <c r="L474" s="124"/>
      <c r="M474" s="124">
        <f t="shared" si="63"/>
        <v>0</v>
      </c>
      <c r="N474" s="124">
        <f t="shared" si="64"/>
        <v>0</v>
      </c>
      <c r="O474" s="163">
        <f t="shared" si="60"/>
        <v>0</v>
      </c>
      <c r="P474" s="164">
        <f t="shared" si="61"/>
        <v>0</v>
      </c>
    </row>
    <row r="475" spans="1:16" ht="47.25" hidden="1" outlineLevel="1" x14ac:dyDescent="0.25">
      <c r="A475" s="130">
        <f t="shared" si="67"/>
        <v>10.5</v>
      </c>
      <c r="B475" s="135" t="str">
        <f t="shared" si="66"/>
        <v>Up gradation of safe scan flame scanner system by BHEL scan system in unit no. 1, 3 &amp; 4</v>
      </c>
      <c r="C475" s="31" t="str">
        <f t="shared" si="65"/>
        <v>MERC/CAPEX/20152016/00422</v>
      </c>
      <c r="D475" s="65">
        <f t="shared" si="65"/>
        <v>42585</v>
      </c>
      <c r="E475" s="93">
        <f t="shared" si="65"/>
        <v>1.35</v>
      </c>
      <c r="F475" s="124">
        <f t="shared" si="68"/>
        <v>0</v>
      </c>
      <c r="G475" s="124">
        <f t="shared" si="69"/>
        <v>0</v>
      </c>
      <c r="H475" s="124">
        <f t="shared" si="62"/>
        <v>0</v>
      </c>
      <c r="I475" s="123">
        <f>'F4.2'!V49</f>
        <v>0</v>
      </c>
      <c r="J475" s="123">
        <f>'F4.2'!AP49</f>
        <v>0</v>
      </c>
      <c r="K475" s="124"/>
      <c r="L475" s="124"/>
      <c r="M475" s="124">
        <f t="shared" si="63"/>
        <v>0</v>
      </c>
      <c r="N475" s="124">
        <f t="shared" si="64"/>
        <v>0</v>
      </c>
      <c r="O475" s="163">
        <f t="shared" si="60"/>
        <v>0</v>
      </c>
      <c r="P475" s="164">
        <f t="shared" si="61"/>
        <v>0</v>
      </c>
    </row>
    <row r="476" spans="1:16" ht="15.75" hidden="1" outlineLevel="1" x14ac:dyDescent="0.25">
      <c r="A476" s="130">
        <f t="shared" si="67"/>
        <v>10.6</v>
      </c>
      <c r="B476" s="135" t="str">
        <f t="shared" si="66"/>
        <v>Up gradation of old AVR system to  DAVR</v>
      </c>
      <c r="C476" s="31" t="str">
        <f t="shared" ref="C476:E495" si="70">C50</f>
        <v>MERC/CAPEX/20152016/00422</v>
      </c>
      <c r="D476" s="65">
        <f t="shared" si="70"/>
        <v>42585</v>
      </c>
      <c r="E476" s="93">
        <f t="shared" si="70"/>
        <v>1.33</v>
      </c>
      <c r="F476" s="124">
        <f t="shared" si="68"/>
        <v>0</v>
      </c>
      <c r="G476" s="124">
        <f t="shared" si="69"/>
        <v>0</v>
      </c>
      <c r="H476" s="124">
        <f t="shared" si="62"/>
        <v>0</v>
      </c>
      <c r="I476" s="123">
        <f>'F4.2'!V50</f>
        <v>0</v>
      </c>
      <c r="J476" s="123">
        <f>'F4.2'!AP50</f>
        <v>0</v>
      </c>
      <c r="K476" s="124"/>
      <c r="L476" s="124"/>
      <c r="M476" s="124">
        <f t="shared" si="63"/>
        <v>0</v>
      </c>
      <c r="N476" s="124">
        <f t="shared" si="64"/>
        <v>0</v>
      </c>
      <c r="O476" s="163">
        <f t="shared" si="60"/>
        <v>0</v>
      </c>
      <c r="P476" s="164">
        <f t="shared" si="61"/>
        <v>0</v>
      </c>
    </row>
    <row r="477" spans="1:16" ht="31.5" hidden="1" outlineLevel="1" x14ac:dyDescent="0.25">
      <c r="A477" s="31">
        <f t="shared" si="67"/>
        <v>10.7</v>
      </c>
      <c r="B477" s="106" t="str">
        <f t="shared" si="66"/>
        <v>Conversion of existing Composite OHE to Conventional OHE</v>
      </c>
      <c r="C477" s="31" t="str">
        <f t="shared" si="70"/>
        <v>MERC/CAPEX/20152016/00422</v>
      </c>
      <c r="D477" s="65">
        <f t="shared" si="70"/>
        <v>42585</v>
      </c>
      <c r="E477" s="93">
        <f t="shared" si="70"/>
        <v>2.72</v>
      </c>
      <c r="F477" s="124">
        <f t="shared" si="68"/>
        <v>2.72</v>
      </c>
      <c r="G477" s="124">
        <f t="shared" si="69"/>
        <v>2.72</v>
      </c>
      <c r="H477" s="124">
        <f t="shared" si="62"/>
        <v>0</v>
      </c>
      <c r="I477" s="123">
        <f>'F4.2'!V51</f>
        <v>0</v>
      </c>
      <c r="J477" s="123">
        <f>'F4.2'!AP51</f>
        <v>0</v>
      </c>
      <c r="K477" s="124"/>
      <c r="L477" s="124"/>
      <c r="M477" s="124">
        <f t="shared" si="63"/>
        <v>0</v>
      </c>
      <c r="N477" s="124">
        <f t="shared" si="64"/>
        <v>0</v>
      </c>
      <c r="O477" s="163">
        <f t="shared" si="60"/>
        <v>0</v>
      </c>
      <c r="P477" s="164">
        <f t="shared" si="61"/>
        <v>0</v>
      </c>
    </row>
    <row r="478" spans="1:16" ht="15.75" hidden="1" outlineLevel="1" x14ac:dyDescent="0.25">
      <c r="A478" s="130">
        <f t="shared" si="67"/>
        <v>0</v>
      </c>
      <c r="B478" s="135" t="str">
        <f t="shared" si="66"/>
        <v>IDC</v>
      </c>
      <c r="C478" s="31" t="str">
        <f t="shared" si="70"/>
        <v>MERC/CAPEX/20152016/00422</v>
      </c>
      <c r="D478" s="65">
        <f t="shared" si="70"/>
        <v>42585</v>
      </c>
      <c r="E478" s="93">
        <f t="shared" si="70"/>
        <v>0.47</v>
      </c>
      <c r="F478" s="124">
        <f t="shared" si="68"/>
        <v>0</v>
      </c>
      <c r="G478" s="124">
        <f t="shared" si="69"/>
        <v>0</v>
      </c>
      <c r="H478" s="124">
        <f t="shared" si="62"/>
        <v>0</v>
      </c>
      <c r="I478" s="123">
        <f>'F4.2'!V52</f>
        <v>0</v>
      </c>
      <c r="J478" s="123">
        <f>'F4.2'!AP52</f>
        <v>0</v>
      </c>
      <c r="K478" s="124"/>
      <c r="L478" s="124"/>
      <c r="M478" s="124">
        <f t="shared" si="63"/>
        <v>0</v>
      </c>
      <c r="N478" s="124">
        <f t="shared" si="64"/>
        <v>0</v>
      </c>
      <c r="O478" s="163">
        <f t="shared" si="60"/>
        <v>0</v>
      </c>
      <c r="P478" s="164">
        <f t="shared" si="61"/>
        <v>0</v>
      </c>
    </row>
    <row r="479" spans="1:16" ht="31.5" hidden="1" outlineLevel="1" x14ac:dyDescent="0.25">
      <c r="A479" s="136">
        <f t="shared" si="67"/>
        <v>11</v>
      </c>
      <c r="B479" s="137" t="str">
        <f t="shared" si="66"/>
        <v>ESP up-gradation for Unit-1 at Khaperkheda TPS</v>
      </c>
      <c r="C479" s="27" t="str">
        <f t="shared" si="70"/>
        <v>MERC/CAPEX/20152016/01261</v>
      </c>
      <c r="D479" s="90">
        <f t="shared" si="70"/>
        <v>42380</v>
      </c>
      <c r="E479" s="92">
        <f t="shared" si="70"/>
        <v>32.01</v>
      </c>
      <c r="F479" s="123">
        <f t="shared" si="68"/>
        <v>0</v>
      </c>
      <c r="G479" s="123">
        <f t="shared" si="69"/>
        <v>0</v>
      </c>
      <c r="H479" s="123">
        <f t="shared" si="62"/>
        <v>0</v>
      </c>
      <c r="I479" s="123">
        <f>'F4.2'!V53</f>
        <v>0</v>
      </c>
      <c r="J479" s="123">
        <f>'F4.2'!AP53</f>
        <v>0</v>
      </c>
      <c r="K479" s="123"/>
      <c r="L479" s="123"/>
      <c r="M479" s="123">
        <f t="shared" si="63"/>
        <v>0</v>
      </c>
      <c r="N479" s="123">
        <f t="shared" si="64"/>
        <v>0</v>
      </c>
      <c r="O479" s="163">
        <f t="shared" si="60"/>
        <v>0</v>
      </c>
      <c r="P479" s="164">
        <f t="shared" si="61"/>
        <v>0</v>
      </c>
    </row>
    <row r="480" spans="1:16" ht="31.5" hidden="1" outlineLevel="1" x14ac:dyDescent="0.25">
      <c r="A480" s="130">
        <f t="shared" si="67"/>
        <v>11.1</v>
      </c>
      <c r="B480" s="135" t="str">
        <f t="shared" si="66"/>
        <v>ESP up-gradation for Unit-1 at Khaperkheda TPS</v>
      </c>
      <c r="C480" s="31" t="str">
        <f t="shared" si="70"/>
        <v>MERC/CAPEX/20152016/01261</v>
      </c>
      <c r="D480" s="65">
        <f t="shared" si="70"/>
        <v>42380</v>
      </c>
      <c r="E480" s="93">
        <f t="shared" si="70"/>
        <v>32.01</v>
      </c>
      <c r="F480" s="124">
        <f t="shared" si="68"/>
        <v>0</v>
      </c>
      <c r="G480" s="124">
        <f t="shared" si="69"/>
        <v>0</v>
      </c>
      <c r="H480" s="124">
        <f t="shared" si="62"/>
        <v>0</v>
      </c>
      <c r="I480" s="123">
        <f>'F4.2'!V54</f>
        <v>0</v>
      </c>
      <c r="J480" s="123">
        <f>'F4.2'!AP54</f>
        <v>0</v>
      </c>
      <c r="K480" s="124"/>
      <c r="L480" s="124"/>
      <c r="M480" s="124">
        <f t="shared" si="63"/>
        <v>0</v>
      </c>
      <c r="N480" s="124">
        <f t="shared" si="64"/>
        <v>0</v>
      </c>
      <c r="O480" s="163">
        <f t="shared" si="60"/>
        <v>0</v>
      </c>
      <c r="P480" s="164">
        <f t="shared" si="61"/>
        <v>0</v>
      </c>
    </row>
    <row r="481" spans="1:16" ht="63" hidden="1" outlineLevel="1" x14ac:dyDescent="0.25">
      <c r="A481" s="27">
        <f t="shared" si="67"/>
        <v>13</v>
      </c>
      <c r="B481" s="28" t="str">
        <f t="shared" si="66"/>
        <v>Procurement, installation and commissioning of Gravimetric Belt / Rotary Type Feeder, VFD for CEP, Up-gradation of BTS system &amp; Environmental schemes at Khaperkheda TPS</v>
      </c>
      <c r="C481" s="27" t="str">
        <f t="shared" si="70"/>
        <v>MERC/CAPEX/20162017/01552</v>
      </c>
      <c r="D481" s="90">
        <f t="shared" si="70"/>
        <v>42780</v>
      </c>
      <c r="E481" s="92">
        <f t="shared" si="70"/>
        <v>20.217955</v>
      </c>
      <c r="F481" s="123">
        <f t="shared" si="68"/>
        <v>0</v>
      </c>
      <c r="G481" s="123">
        <f t="shared" si="69"/>
        <v>0</v>
      </c>
      <c r="H481" s="123">
        <f t="shared" si="62"/>
        <v>0</v>
      </c>
      <c r="I481" s="123">
        <f>'F4.2'!V55</f>
        <v>0</v>
      </c>
      <c r="J481" s="123">
        <f>'F4.2'!AP55</f>
        <v>0</v>
      </c>
      <c r="K481" s="123"/>
      <c r="L481" s="123"/>
      <c r="M481" s="123">
        <f t="shared" si="63"/>
        <v>0</v>
      </c>
      <c r="N481" s="123">
        <f t="shared" si="64"/>
        <v>0</v>
      </c>
      <c r="O481" s="163">
        <f t="shared" si="60"/>
        <v>0</v>
      </c>
      <c r="P481" s="164">
        <f t="shared" si="61"/>
        <v>0</v>
      </c>
    </row>
    <row r="482" spans="1:16" ht="31.5" hidden="1" outlineLevel="1" x14ac:dyDescent="0.25">
      <c r="A482" s="31">
        <f t="shared" si="67"/>
        <v>13.1</v>
      </c>
      <c r="B482" s="106" t="str">
        <f t="shared" si="66"/>
        <v>Procurement, installation and commissioning of Gravimetric belt/rotary Feeder at U-1 &amp; 2</v>
      </c>
      <c r="C482" s="31" t="str">
        <f t="shared" si="70"/>
        <v>MERC/CAPEX/20162017/01552</v>
      </c>
      <c r="D482" s="65">
        <f t="shared" si="70"/>
        <v>42780</v>
      </c>
      <c r="E482" s="93">
        <f t="shared" si="70"/>
        <v>5.72</v>
      </c>
      <c r="F482" s="124">
        <f t="shared" si="68"/>
        <v>4.7417999999999996</v>
      </c>
      <c r="G482" s="124">
        <f t="shared" si="69"/>
        <v>4.7417999999999996</v>
      </c>
      <c r="H482" s="124">
        <f t="shared" si="62"/>
        <v>0</v>
      </c>
      <c r="I482" s="123">
        <f>'F4.2'!V56</f>
        <v>0</v>
      </c>
      <c r="J482" s="123">
        <f>'F4.2'!AP56</f>
        <v>0</v>
      </c>
      <c r="K482" s="124"/>
      <c r="L482" s="124"/>
      <c r="M482" s="124">
        <f t="shared" si="63"/>
        <v>0</v>
      </c>
      <c r="N482" s="124">
        <f t="shared" si="64"/>
        <v>0</v>
      </c>
      <c r="O482" s="163">
        <f t="shared" si="60"/>
        <v>0</v>
      </c>
      <c r="P482" s="164">
        <f t="shared" si="61"/>
        <v>0</v>
      </c>
    </row>
    <row r="483" spans="1:16" ht="15.75" hidden="1" outlineLevel="1" x14ac:dyDescent="0.25">
      <c r="A483" s="31">
        <f t="shared" si="67"/>
        <v>13.2</v>
      </c>
      <c r="B483" s="106" t="str">
        <f t="shared" si="66"/>
        <v>Installation of VFD to CEP at U-1 to 4</v>
      </c>
      <c r="C483" s="31" t="str">
        <f t="shared" si="70"/>
        <v>MERC/CAPEX/20162017/01552</v>
      </c>
      <c r="D483" s="65">
        <f t="shared" si="70"/>
        <v>42780</v>
      </c>
      <c r="E483" s="93">
        <f t="shared" si="70"/>
        <v>8.64</v>
      </c>
      <c r="F483" s="124">
        <f t="shared" si="68"/>
        <v>2.2860139999999998</v>
      </c>
      <c r="G483" s="124">
        <f t="shared" si="69"/>
        <v>2.2948919999999999</v>
      </c>
      <c r="H483" s="124">
        <f t="shared" si="62"/>
        <v>-8.8780000000001635E-3</v>
      </c>
      <c r="I483" s="123">
        <f>'F4.2'!V57</f>
        <v>5.7082499999999996</v>
      </c>
      <c r="J483" s="123">
        <f>'F4.2'!AP57</f>
        <v>2.4583959000000002</v>
      </c>
      <c r="K483" s="124"/>
      <c r="L483" s="124"/>
      <c r="M483" s="124">
        <f t="shared" si="63"/>
        <v>2.4583959000000002</v>
      </c>
      <c r="N483" s="124">
        <f t="shared" si="64"/>
        <v>3.2409760999999992</v>
      </c>
      <c r="O483" s="163">
        <f t="shared" si="60"/>
        <v>2.4583959000000002</v>
      </c>
      <c r="P483" s="164">
        <f t="shared" si="61"/>
        <v>0</v>
      </c>
    </row>
    <row r="484" spans="1:16" ht="15.75" hidden="1" outlineLevel="1" x14ac:dyDescent="0.25">
      <c r="A484" s="31">
        <f t="shared" si="67"/>
        <v>13.3</v>
      </c>
      <c r="B484" s="106" t="str">
        <f t="shared" si="66"/>
        <v>Installation of BTS system at U-4</v>
      </c>
      <c r="C484" s="31" t="str">
        <f t="shared" si="70"/>
        <v>MERC/CAPEX/20162017/01552</v>
      </c>
      <c r="D484" s="65">
        <f t="shared" si="70"/>
        <v>42780</v>
      </c>
      <c r="E484" s="93">
        <f t="shared" si="70"/>
        <v>0.98795500000000003</v>
      </c>
      <c r="F484" s="124">
        <f t="shared" si="68"/>
        <v>0.98795500000000003</v>
      </c>
      <c r="G484" s="124">
        <f t="shared" si="69"/>
        <v>0.98795500000000003</v>
      </c>
      <c r="H484" s="124">
        <f t="shared" si="62"/>
        <v>0</v>
      </c>
      <c r="I484" s="123">
        <f>'F4.2'!V58</f>
        <v>0</v>
      </c>
      <c r="J484" s="123">
        <f>'F4.2'!AP58</f>
        <v>0</v>
      </c>
      <c r="K484" s="124"/>
      <c r="L484" s="124"/>
      <c r="M484" s="124">
        <f t="shared" si="63"/>
        <v>0</v>
      </c>
      <c r="N484" s="124">
        <f t="shared" si="64"/>
        <v>0</v>
      </c>
      <c r="O484" s="163">
        <f t="shared" si="60"/>
        <v>0</v>
      </c>
      <c r="P484" s="164">
        <f t="shared" si="61"/>
        <v>0</v>
      </c>
    </row>
    <row r="485" spans="1:16" ht="15.75" hidden="1" outlineLevel="1" x14ac:dyDescent="0.25">
      <c r="A485" s="31">
        <f t="shared" si="67"/>
        <v>13.4</v>
      </c>
      <c r="B485" s="106" t="str">
        <f t="shared" si="66"/>
        <v>Replacement of SOx/NOx analyzer at U-1 to  4</v>
      </c>
      <c r="C485" s="31" t="str">
        <f t="shared" si="70"/>
        <v>MERC/CAPEX/20162017/01552</v>
      </c>
      <c r="D485" s="65">
        <f t="shared" si="70"/>
        <v>42780</v>
      </c>
      <c r="E485" s="93">
        <f t="shared" si="70"/>
        <v>2.42</v>
      </c>
      <c r="F485" s="124">
        <f t="shared" si="68"/>
        <v>2.3034780000000001</v>
      </c>
      <c r="G485" s="124">
        <f t="shared" si="69"/>
        <v>2.3034780000000001</v>
      </c>
      <c r="H485" s="124">
        <f t="shared" si="62"/>
        <v>0</v>
      </c>
      <c r="I485" s="123">
        <f>'F4.2'!V59</f>
        <v>0</v>
      </c>
      <c r="J485" s="123">
        <f>'F4.2'!AP59</f>
        <v>0</v>
      </c>
      <c r="K485" s="124"/>
      <c r="L485" s="124"/>
      <c r="M485" s="124">
        <f t="shared" si="63"/>
        <v>0</v>
      </c>
      <c r="N485" s="124">
        <f t="shared" si="64"/>
        <v>0</v>
      </c>
      <c r="O485" s="163">
        <f t="shared" si="60"/>
        <v>0</v>
      </c>
      <c r="P485" s="164">
        <f t="shared" si="61"/>
        <v>0</v>
      </c>
    </row>
    <row r="486" spans="1:16" ht="31.5" hidden="1" outlineLevel="1" x14ac:dyDescent="0.25">
      <c r="A486" s="31">
        <f t="shared" si="67"/>
        <v>13.5</v>
      </c>
      <c r="B486" s="106" t="str">
        <f t="shared" si="66"/>
        <v>Procurement of TGA,CHNS analyzer and Bomb calorimeter at U-5</v>
      </c>
      <c r="C486" s="31" t="str">
        <f t="shared" si="70"/>
        <v>MERC/CAPEX/20162017/01552</v>
      </c>
      <c r="D486" s="65">
        <f t="shared" si="70"/>
        <v>42780</v>
      </c>
      <c r="E486" s="93">
        <f t="shared" si="70"/>
        <v>1.71</v>
      </c>
      <c r="F486" s="124">
        <f t="shared" si="68"/>
        <v>0.2896977</v>
      </c>
      <c r="G486" s="124">
        <f t="shared" si="69"/>
        <v>0.2896977</v>
      </c>
      <c r="H486" s="124">
        <f t="shared" si="62"/>
        <v>0</v>
      </c>
      <c r="I486" s="123">
        <f>'F4.2'!V60</f>
        <v>0</v>
      </c>
      <c r="J486" s="123">
        <f>'F4.2'!AP60</f>
        <v>0</v>
      </c>
      <c r="K486" s="124"/>
      <c r="L486" s="124"/>
      <c r="M486" s="124">
        <f t="shared" si="63"/>
        <v>0</v>
      </c>
      <c r="N486" s="124">
        <f t="shared" si="64"/>
        <v>0</v>
      </c>
      <c r="O486" s="163">
        <f t="shared" si="60"/>
        <v>0</v>
      </c>
      <c r="P486" s="164">
        <f t="shared" si="61"/>
        <v>0</v>
      </c>
    </row>
    <row r="487" spans="1:16" ht="15.75" hidden="1" outlineLevel="1" x14ac:dyDescent="0.25">
      <c r="A487" s="130">
        <f t="shared" si="67"/>
        <v>0</v>
      </c>
      <c r="B487" s="135" t="str">
        <f t="shared" si="66"/>
        <v>IDC</v>
      </c>
      <c r="C487" s="31" t="str">
        <f t="shared" si="70"/>
        <v>MERC/CAPEX/20162017/01552</v>
      </c>
      <c r="D487" s="65">
        <f t="shared" si="70"/>
        <v>42780</v>
      </c>
      <c r="E487" s="93">
        <f t="shared" si="70"/>
        <v>0.74</v>
      </c>
      <c r="F487" s="124">
        <f t="shared" si="68"/>
        <v>0</v>
      </c>
      <c r="G487" s="124">
        <f t="shared" si="69"/>
        <v>0</v>
      </c>
      <c r="H487" s="124">
        <f t="shared" si="62"/>
        <v>0</v>
      </c>
      <c r="I487" s="123">
        <f>'F4.2'!V61</f>
        <v>0</v>
      </c>
      <c r="J487" s="123">
        <f>'F4.2'!AP61</f>
        <v>0</v>
      </c>
      <c r="K487" s="124"/>
      <c r="L487" s="124"/>
      <c r="M487" s="124">
        <f t="shared" si="63"/>
        <v>0</v>
      </c>
      <c r="N487" s="124">
        <f t="shared" si="64"/>
        <v>0</v>
      </c>
      <c r="O487" s="163">
        <f t="shared" si="60"/>
        <v>0</v>
      </c>
      <c r="P487" s="164">
        <f t="shared" si="61"/>
        <v>0</v>
      </c>
    </row>
    <row r="488" spans="1:16" ht="31.5" hidden="1" outlineLevel="1" x14ac:dyDescent="0.25">
      <c r="A488" s="27">
        <f t="shared" si="67"/>
        <v>16</v>
      </c>
      <c r="B488" s="28" t="str">
        <f t="shared" si="66"/>
        <v>Up gradation of HMI System at Unit No 3 &amp; 4 at Khaperkheda TPS</v>
      </c>
      <c r="C488" s="27" t="str">
        <f t="shared" si="70"/>
        <v>MERC/CAPEX/20172018/03946</v>
      </c>
      <c r="D488" s="90">
        <f t="shared" si="70"/>
        <v>42935</v>
      </c>
      <c r="E488" s="92">
        <f t="shared" si="70"/>
        <v>13.389999999999999</v>
      </c>
      <c r="F488" s="123">
        <f t="shared" si="68"/>
        <v>0</v>
      </c>
      <c r="G488" s="123">
        <f t="shared" si="69"/>
        <v>0</v>
      </c>
      <c r="H488" s="123">
        <f t="shared" si="62"/>
        <v>0</v>
      </c>
      <c r="I488" s="123">
        <f>'F4.2'!V62</f>
        <v>0</v>
      </c>
      <c r="J488" s="123">
        <f>'F4.2'!AP62</f>
        <v>0</v>
      </c>
      <c r="K488" s="123"/>
      <c r="L488" s="123"/>
      <c r="M488" s="123">
        <f t="shared" si="63"/>
        <v>0</v>
      </c>
      <c r="N488" s="123">
        <f t="shared" si="64"/>
        <v>0</v>
      </c>
      <c r="O488" s="163">
        <f t="shared" si="60"/>
        <v>0</v>
      </c>
      <c r="P488" s="164">
        <f t="shared" si="61"/>
        <v>0</v>
      </c>
    </row>
    <row r="489" spans="1:16" ht="15.75" hidden="1" outlineLevel="1" x14ac:dyDescent="0.25">
      <c r="A489" s="31">
        <f t="shared" si="67"/>
        <v>16.100000000000001</v>
      </c>
      <c r="B489" s="106" t="str">
        <f t="shared" si="66"/>
        <v>HMI Up-gradation at U# 3 &amp; 4</v>
      </c>
      <c r="C489" s="31" t="str">
        <f t="shared" si="70"/>
        <v>MERC/CAPEX/20172018/03946</v>
      </c>
      <c r="D489" s="65">
        <f t="shared" si="70"/>
        <v>42935</v>
      </c>
      <c r="E489" s="93">
        <f t="shared" si="70"/>
        <v>12.78</v>
      </c>
      <c r="F489" s="124">
        <f t="shared" si="68"/>
        <v>12.5611</v>
      </c>
      <c r="G489" s="124">
        <f t="shared" si="69"/>
        <v>12.5611</v>
      </c>
      <c r="H489" s="124">
        <f t="shared" si="62"/>
        <v>0</v>
      </c>
      <c r="I489" s="123">
        <f>'F4.2'!V63</f>
        <v>0</v>
      </c>
      <c r="J489" s="123">
        <f>'F4.2'!AP63</f>
        <v>0</v>
      </c>
      <c r="K489" s="124"/>
      <c r="L489" s="124"/>
      <c r="M489" s="124">
        <f t="shared" si="63"/>
        <v>0</v>
      </c>
      <c r="N489" s="124">
        <f t="shared" si="64"/>
        <v>0</v>
      </c>
      <c r="O489" s="163">
        <f t="shared" si="60"/>
        <v>0</v>
      </c>
      <c r="P489" s="164">
        <f t="shared" si="61"/>
        <v>0</v>
      </c>
    </row>
    <row r="490" spans="1:16" ht="15.75" hidden="1" outlineLevel="1" x14ac:dyDescent="0.25">
      <c r="A490" s="130">
        <f t="shared" si="67"/>
        <v>0</v>
      </c>
      <c r="B490" s="131" t="str">
        <f t="shared" si="66"/>
        <v>IDC</v>
      </c>
      <c r="C490" s="31" t="str">
        <f t="shared" si="70"/>
        <v>MERC/CAPEX/20172018/03946</v>
      </c>
      <c r="D490" s="65">
        <f t="shared" si="70"/>
        <v>42935</v>
      </c>
      <c r="E490" s="93">
        <f t="shared" si="70"/>
        <v>0.61</v>
      </c>
      <c r="F490" s="124">
        <f t="shared" si="68"/>
        <v>0</v>
      </c>
      <c r="G490" s="124">
        <f t="shared" si="69"/>
        <v>0</v>
      </c>
      <c r="H490" s="124">
        <f t="shared" si="62"/>
        <v>0</v>
      </c>
      <c r="I490" s="123">
        <f>'F4.2'!V64</f>
        <v>0</v>
      </c>
      <c r="J490" s="123">
        <f>'F4.2'!AP64</f>
        <v>0</v>
      </c>
      <c r="K490" s="124"/>
      <c r="L490" s="124"/>
      <c r="M490" s="124">
        <f t="shared" si="63"/>
        <v>0</v>
      </c>
      <c r="N490" s="124">
        <f t="shared" si="64"/>
        <v>0</v>
      </c>
      <c r="O490" s="163">
        <f t="shared" si="60"/>
        <v>0</v>
      </c>
      <c r="P490" s="164">
        <f t="shared" si="61"/>
        <v>0</v>
      </c>
    </row>
    <row r="491" spans="1:16" ht="47.25" hidden="1" outlineLevel="1" x14ac:dyDescent="0.25">
      <c r="A491" s="27">
        <f t="shared" si="67"/>
        <v>21</v>
      </c>
      <c r="B491" s="28" t="str">
        <f t="shared" si="66"/>
        <v>Procurement of APH Basket for unit # 1 to 5 and Up-gradation of HT Motor Protection Relay in Unit # 1 to 4 at Khaperkheda TPS</v>
      </c>
      <c r="C491" s="27" t="str">
        <f t="shared" si="70"/>
        <v>MERC/CAPEX/2018-2019/105</v>
      </c>
      <c r="D491" s="90">
        <f t="shared" si="70"/>
        <v>43560</v>
      </c>
      <c r="E491" s="92">
        <f t="shared" si="70"/>
        <v>9.77</v>
      </c>
      <c r="F491" s="123">
        <f t="shared" si="68"/>
        <v>0</v>
      </c>
      <c r="G491" s="123">
        <f t="shared" si="69"/>
        <v>0</v>
      </c>
      <c r="H491" s="123">
        <f t="shared" si="62"/>
        <v>0</v>
      </c>
      <c r="I491" s="123">
        <f>'F4.2'!V65</f>
        <v>0</v>
      </c>
      <c r="J491" s="123">
        <f>'F4.2'!AP65</f>
        <v>0</v>
      </c>
      <c r="K491" s="123"/>
      <c r="L491" s="123"/>
      <c r="M491" s="123">
        <f t="shared" si="63"/>
        <v>0</v>
      </c>
      <c r="N491" s="123">
        <f t="shared" si="64"/>
        <v>0</v>
      </c>
      <c r="O491" s="163">
        <f t="shared" si="60"/>
        <v>0</v>
      </c>
      <c r="P491" s="164">
        <f t="shared" si="61"/>
        <v>0</v>
      </c>
    </row>
    <row r="492" spans="1:16" ht="78.75" hidden="1" outlineLevel="1" x14ac:dyDescent="0.25">
      <c r="A492" s="31">
        <f t="shared" si="67"/>
        <v>21.1</v>
      </c>
      <c r="B492" s="106" t="str">
        <f t="shared" si="66"/>
        <v>Procurement of assembly of baskets for air preheater of type bisector APH 27 VI: 1850, 12 sector in unit no. 1 &amp; 2 and bisector APH 27 VI: 2000; 24 sector in unit no. 3 &amp; 4 (210MW x 4) at TPS, Khaperkheda</v>
      </c>
      <c r="C492" s="31" t="str">
        <f t="shared" si="70"/>
        <v>MERC/CAPEX/2018-2019/105</v>
      </c>
      <c r="D492" s="65">
        <f t="shared" si="70"/>
        <v>43560</v>
      </c>
      <c r="E492" s="93">
        <f t="shared" si="70"/>
        <v>5.71</v>
      </c>
      <c r="F492" s="124">
        <f t="shared" si="68"/>
        <v>8.0969854239999997</v>
      </c>
      <c r="G492" s="124">
        <f t="shared" si="69"/>
        <v>5.4818837919999996</v>
      </c>
      <c r="H492" s="124">
        <f t="shared" si="62"/>
        <v>2.615101632</v>
      </c>
      <c r="I492" s="123">
        <f>'F4.2'!V66</f>
        <v>0</v>
      </c>
      <c r="J492" s="123">
        <f>'F4.2'!AP66</f>
        <v>2.612256624</v>
      </c>
      <c r="K492" s="124"/>
      <c r="L492" s="124"/>
      <c r="M492" s="124">
        <f t="shared" si="63"/>
        <v>2.612256624</v>
      </c>
      <c r="N492" s="124">
        <f t="shared" si="64"/>
        <v>2.8450079999999822E-3</v>
      </c>
      <c r="O492" s="163">
        <f t="shared" si="60"/>
        <v>0.22811620800000032</v>
      </c>
      <c r="P492" s="164">
        <f t="shared" si="61"/>
        <v>2.3841404159999997</v>
      </c>
    </row>
    <row r="493" spans="1:16" ht="31.5" hidden="1" outlineLevel="1" x14ac:dyDescent="0.25">
      <c r="A493" s="31">
        <f t="shared" si="67"/>
        <v>21.3</v>
      </c>
      <c r="B493" s="106" t="str">
        <f t="shared" si="66"/>
        <v>Up-gradation of H.T. Motor protection relays in Unit 1 to 4 (210MW), Khaperkheda TPS</v>
      </c>
      <c r="C493" s="31" t="str">
        <f t="shared" si="70"/>
        <v>MERC/CAPEX/2018-2019/105</v>
      </c>
      <c r="D493" s="65">
        <f t="shared" si="70"/>
        <v>43560</v>
      </c>
      <c r="E493" s="93">
        <f t="shared" si="70"/>
        <v>3.96</v>
      </c>
      <c r="F493" s="124">
        <f t="shared" si="68"/>
        <v>3.1136659999999998</v>
      </c>
      <c r="G493" s="124">
        <f t="shared" si="69"/>
        <v>3.1136659999999998</v>
      </c>
      <c r="H493" s="124">
        <f t="shared" si="62"/>
        <v>0</v>
      </c>
      <c r="I493" s="123">
        <f>'F4.2'!V67</f>
        <v>0</v>
      </c>
      <c r="J493" s="123">
        <f>'F4.2'!AP67</f>
        <v>0</v>
      </c>
      <c r="K493" s="124"/>
      <c r="L493" s="124"/>
      <c r="M493" s="124">
        <f t="shared" si="63"/>
        <v>0</v>
      </c>
      <c r="N493" s="124">
        <f t="shared" si="64"/>
        <v>0</v>
      </c>
      <c r="O493" s="163">
        <f t="shared" si="60"/>
        <v>0</v>
      </c>
      <c r="P493" s="164">
        <f t="shared" si="61"/>
        <v>0</v>
      </c>
    </row>
    <row r="494" spans="1:16" ht="15.75" hidden="1" outlineLevel="1" x14ac:dyDescent="0.25">
      <c r="A494" s="130">
        <f t="shared" si="67"/>
        <v>0</v>
      </c>
      <c r="B494" s="135" t="str">
        <f t="shared" si="66"/>
        <v>IDC</v>
      </c>
      <c r="C494" s="31" t="str">
        <f t="shared" si="70"/>
        <v>MERC/CAPEX/2018-2019/105</v>
      </c>
      <c r="D494" s="65">
        <f t="shared" si="70"/>
        <v>43560</v>
      </c>
      <c r="E494" s="93">
        <f t="shared" si="70"/>
        <v>0.1</v>
      </c>
      <c r="F494" s="124">
        <f t="shared" si="68"/>
        <v>0</v>
      </c>
      <c r="G494" s="124">
        <f t="shared" si="69"/>
        <v>0</v>
      </c>
      <c r="H494" s="124">
        <f t="shared" si="62"/>
        <v>0</v>
      </c>
      <c r="I494" s="123">
        <f>'F4.2'!V68</f>
        <v>0</v>
      </c>
      <c r="J494" s="123">
        <f>'F4.2'!AP68</f>
        <v>0.18423999999999999</v>
      </c>
      <c r="K494" s="124"/>
      <c r="L494" s="124"/>
      <c r="M494" s="124">
        <f t="shared" si="63"/>
        <v>0.18423999999999999</v>
      </c>
      <c r="N494" s="124">
        <f t="shared" si="64"/>
        <v>-0.18423999999999999</v>
      </c>
      <c r="O494" s="163">
        <f t="shared" si="60"/>
        <v>0.1</v>
      </c>
      <c r="P494" s="164">
        <f t="shared" si="61"/>
        <v>8.4239999999999982E-2</v>
      </c>
    </row>
    <row r="495" spans="1:16" ht="31.5" hidden="1" outlineLevel="1" x14ac:dyDescent="0.25">
      <c r="A495" s="27">
        <f t="shared" si="67"/>
        <v>22</v>
      </c>
      <c r="B495" s="28" t="str">
        <f t="shared" si="66"/>
        <v>Procurement of LPT rotor suitable for Unit # 3 &amp; 4 of 210 MW at Khaperkheda TPS</v>
      </c>
      <c r="C495" s="27" t="str">
        <f t="shared" si="70"/>
        <v>MERC/CAPEX/2018-2019/132</v>
      </c>
      <c r="D495" s="90">
        <f t="shared" si="70"/>
        <v>43594</v>
      </c>
      <c r="E495" s="92">
        <f t="shared" si="70"/>
        <v>27.190999999999995</v>
      </c>
      <c r="F495" s="123">
        <f t="shared" si="68"/>
        <v>0</v>
      </c>
      <c r="G495" s="123">
        <f t="shared" si="69"/>
        <v>0</v>
      </c>
      <c r="H495" s="123">
        <f t="shared" si="62"/>
        <v>0</v>
      </c>
      <c r="I495" s="123">
        <f>'F4.2'!V69</f>
        <v>0</v>
      </c>
      <c r="J495" s="123">
        <f>'F4.2'!AP69</f>
        <v>0</v>
      </c>
      <c r="K495" s="123"/>
      <c r="L495" s="123"/>
      <c r="M495" s="123">
        <f t="shared" si="63"/>
        <v>0</v>
      </c>
      <c r="N495" s="123">
        <f t="shared" si="64"/>
        <v>0</v>
      </c>
      <c r="O495" s="163">
        <f t="shared" si="60"/>
        <v>0</v>
      </c>
      <c r="P495" s="164">
        <f t="shared" si="61"/>
        <v>0</v>
      </c>
    </row>
    <row r="496" spans="1:16" ht="31.5" hidden="1" outlineLevel="1" x14ac:dyDescent="0.25">
      <c r="A496" s="31">
        <f t="shared" si="67"/>
        <v>22.1</v>
      </c>
      <c r="B496" s="106" t="str">
        <f t="shared" si="66"/>
        <v>Procurement of LPT rotor suitable for Unit # 3 &amp; 4 of 210 MW at Khaperkheda TPS</v>
      </c>
      <c r="C496" s="31" t="str">
        <f t="shared" ref="C496:E515" si="71">C70</f>
        <v>MERC/CAPEX/2018-2019/132</v>
      </c>
      <c r="D496" s="65">
        <f t="shared" si="71"/>
        <v>43594</v>
      </c>
      <c r="E496" s="93">
        <f t="shared" si="71"/>
        <v>26.490999999999996</v>
      </c>
      <c r="F496" s="124">
        <f t="shared" si="68"/>
        <v>10.7515</v>
      </c>
      <c r="G496" s="124">
        <f t="shared" si="69"/>
        <v>0</v>
      </c>
      <c r="H496" s="124">
        <f t="shared" si="62"/>
        <v>10.7515</v>
      </c>
      <c r="I496" s="123">
        <f>'F4.2'!V70</f>
        <v>0</v>
      </c>
      <c r="J496" s="123">
        <f>'F4.2'!AP70</f>
        <v>10.7515</v>
      </c>
      <c r="K496" s="124"/>
      <c r="L496" s="124"/>
      <c r="M496" s="124">
        <f t="shared" si="63"/>
        <v>10.7515</v>
      </c>
      <c r="N496" s="124">
        <f t="shared" si="64"/>
        <v>0</v>
      </c>
      <c r="O496" s="163">
        <f t="shared" si="60"/>
        <v>10.7515</v>
      </c>
      <c r="P496" s="164">
        <f t="shared" si="61"/>
        <v>0</v>
      </c>
    </row>
    <row r="497" spans="1:16" ht="15.75" hidden="1" outlineLevel="1" x14ac:dyDescent="0.25">
      <c r="A497" s="130">
        <f t="shared" si="67"/>
        <v>0</v>
      </c>
      <c r="B497" s="135" t="str">
        <f t="shared" si="66"/>
        <v>IDC</v>
      </c>
      <c r="C497" s="31" t="str">
        <f t="shared" si="71"/>
        <v>MERC/CAPEX/2018-2019/132</v>
      </c>
      <c r="D497" s="65">
        <f t="shared" si="71"/>
        <v>43594</v>
      </c>
      <c r="E497" s="93">
        <f t="shared" si="71"/>
        <v>0.7</v>
      </c>
      <c r="F497" s="124">
        <f t="shared" si="68"/>
        <v>0</v>
      </c>
      <c r="G497" s="124">
        <f t="shared" si="69"/>
        <v>0</v>
      </c>
      <c r="H497" s="124">
        <f t="shared" si="62"/>
        <v>0</v>
      </c>
      <c r="I497" s="123">
        <f>'F4.2'!V71</f>
        <v>0</v>
      </c>
      <c r="J497" s="123">
        <f>'F4.2'!AP71</f>
        <v>0</v>
      </c>
      <c r="K497" s="124"/>
      <c r="L497" s="124"/>
      <c r="M497" s="124">
        <f t="shared" si="63"/>
        <v>0</v>
      </c>
      <c r="N497" s="124">
        <f t="shared" si="64"/>
        <v>0</v>
      </c>
      <c r="O497" s="163">
        <f t="shared" si="60"/>
        <v>0</v>
      </c>
      <c r="P497" s="164">
        <f t="shared" si="61"/>
        <v>0</v>
      </c>
    </row>
    <row r="498" spans="1:16" ht="78.75" hidden="1" outlineLevel="1" x14ac:dyDescent="0.25">
      <c r="A498" s="27">
        <f t="shared" si="67"/>
        <v>23</v>
      </c>
      <c r="B498" s="28" t="str">
        <f t="shared" ref="B498:B529" si="72">B72</f>
        <v>Supply, Erection &amp; commissioning of HT Vacuum circuit Breakers &amp; SF6 contactors at AHP (U#1-4) &amp; CHP (U#1 to 5) and 160 KW VFD Panel with Motor for fire-fighting pumps at U#1 to 4 at Khaperkheda TPS</v>
      </c>
      <c r="C498" s="27" t="str">
        <f t="shared" si="71"/>
        <v>MERC/CAPEX/2019-2020/799</v>
      </c>
      <c r="D498" s="90">
        <f t="shared" si="71"/>
        <v>43735</v>
      </c>
      <c r="E498" s="92">
        <f t="shared" si="71"/>
        <v>10.9</v>
      </c>
      <c r="F498" s="123">
        <f t="shared" si="68"/>
        <v>0</v>
      </c>
      <c r="G498" s="123">
        <f t="shared" si="69"/>
        <v>0</v>
      </c>
      <c r="H498" s="123">
        <f t="shared" si="62"/>
        <v>0</v>
      </c>
      <c r="I498" s="123">
        <f>'F4.2'!V72</f>
        <v>0</v>
      </c>
      <c r="J498" s="123">
        <f>'F4.2'!AP72</f>
        <v>0</v>
      </c>
      <c r="K498" s="123"/>
      <c r="L498" s="123"/>
      <c r="M498" s="123">
        <f t="shared" si="63"/>
        <v>0</v>
      </c>
      <c r="N498" s="123">
        <f t="shared" si="64"/>
        <v>0</v>
      </c>
      <c r="O498" s="163">
        <f t="shared" si="60"/>
        <v>0</v>
      </c>
      <c r="P498" s="164">
        <f t="shared" si="61"/>
        <v>0</v>
      </c>
    </row>
    <row r="499" spans="1:16" ht="63" hidden="1" outlineLevel="1" x14ac:dyDescent="0.25">
      <c r="A499" s="31">
        <f t="shared" si="67"/>
        <v>23.1</v>
      </c>
      <c r="B499" s="106" t="str">
        <f t="shared" si="72"/>
        <v>Supply, erection &amp; commissioning of HT Vacuum Circuit Breakers &amp; SF6 contactors at AHP (Unit#1 to 4, 210MW), Khaperkheda T.P.S.</v>
      </c>
      <c r="C499" s="31" t="str">
        <f t="shared" si="71"/>
        <v>MERC/CAPEX/2019-2020/799</v>
      </c>
      <c r="D499" s="65">
        <f t="shared" si="71"/>
        <v>43735</v>
      </c>
      <c r="E499" s="93">
        <f t="shared" si="71"/>
        <v>4.17</v>
      </c>
      <c r="F499" s="124">
        <f t="shared" si="68"/>
        <v>3.4843250000000006</v>
      </c>
      <c r="G499" s="124">
        <f t="shared" si="69"/>
        <v>4.8882890000000003</v>
      </c>
      <c r="H499" s="124">
        <f t="shared" si="62"/>
        <v>-1.4039639999999998</v>
      </c>
      <c r="I499" s="123">
        <f>'F4.2'!V73</f>
        <v>0</v>
      </c>
      <c r="J499" s="123">
        <f>'F4.2'!AP73</f>
        <v>0</v>
      </c>
      <c r="K499" s="124"/>
      <c r="L499" s="124"/>
      <c r="M499" s="124">
        <f t="shared" si="63"/>
        <v>0</v>
      </c>
      <c r="N499" s="124">
        <f t="shared" si="64"/>
        <v>-1.4039639999999998</v>
      </c>
      <c r="O499" s="163">
        <f t="shared" si="60"/>
        <v>0</v>
      </c>
      <c r="P499" s="164">
        <f t="shared" si="61"/>
        <v>0</v>
      </c>
    </row>
    <row r="500" spans="1:16" ht="63" hidden="1" outlineLevel="1" x14ac:dyDescent="0.25">
      <c r="A500" s="31">
        <f t="shared" ref="A500:A531" si="73">A74</f>
        <v>23.2</v>
      </c>
      <c r="B500" s="106" t="str">
        <f t="shared" si="72"/>
        <v>Supply, erection &amp; commissioning of HT Vacuum Circuit Breakers &amp; SF6 contactors at CHP (Unit#1 to 4, 210MW) and CHP (Unit#5, 500MW) Khaperkheda T.P.S.</v>
      </c>
      <c r="C500" s="31" t="str">
        <f t="shared" si="71"/>
        <v>MERC/CAPEX/2019-2020/799</v>
      </c>
      <c r="D500" s="65">
        <f t="shared" si="71"/>
        <v>43735</v>
      </c>
      <c r="E500" s="93">
        <f t="shared" si="71"/>
        <v>3.8100000000000005</v>
      </c>
      <c r="F500" s="124">
        <f t="shared" ref="F500:F531" si="74">F74+I74</f>
        <v>3.8221379999999998</v>
      </c>
      <c r="G500" s="124">
        <f t="shared" ref="G500:G531" si="75">G74+M74</f>
        <v>0</v>
      </c>
      <c r="H500" s="124">
        <f t="shared" si="62"/>
        <v>3.8221379999999998</v>
      </c>
      <c r="I500" s="123">
        <f>'F4.2'!V74</f>
        <v>0.20885999999999999</v>
      </c>
      <c r="J500" s="123">
        <f>'F4.2'!AP74</f>
        <v>2.7332339999999999</v>
      </c>
      <c r="K500" s="124"/>
      <c r="L500" s="124"/>
      <c r="M500" s="124">
        <f t="shared" si="63"/>
        <v>2.7332339999999999</v>
      </c>
      <c r="N500" s="124">
        <f t="shared" si="64"/>
        <v>1.2977639999999995</v>
      </c>
      <c r="O500" s="163">
        <f t="shared" ref="O500:O552" si="76">MAX(0,IF(M500=0,0,IF(G500+M500&lt;E500,M500,E500-G500)))</f>
        <v>2.7332339999999999</v>
      </c>
      <c r="P500" s="164">
        <f t="shared" ref="P500:P552" si="77">M500-O500</f>
        <v>0</v>
      </c>
    </row>
    <row r="501" spans="1:16" ht="47.25" hidden="1" outlineLevel="1" x14ac:dyDescent="0.25">
      <c r="A501" s="31">
        <f t="shared" si="73"/>
        <v>23.3</v>
      </c>
      <c r="B501" s="106" t="str">
        <f t="shared" si="72"/>
        <v>Supply, Erection &amp; commissioning of 150 KW VFD Panel with motor for fire-fighting pumps at 210 MW Khaperkheda TPS.</v>
      </c>
      <c r="C501" s="31" t="str">
        <f t="shared" si="71"/>
        <v>MERC/CAPEX/2019-2020/799</v>
      </c>
      <c r="D501" s="65">
        <f t="shared" si="71"/>
        <v>43735</v>
      </c>
      <c r="E501" s="93">
        <f t="shared" si="71"/>
        <v>2.34</v>
      </c>
      <c r="F501" s="124">
        <f t="shared" si="74"/>
        <v>1.9967999999999999</v>
      </c>
      <c r="G501" s="124">
        <f t="shared" si="75"/>
        <v>0</v>
      </c>
      <c r="H501" s="124">
        <f t="shared" ref="H501:H557" si="78">F501-G501</f>
        <v>1.9967999999999999</v>
      </c>
      <c r="I501" s="123">
        <f>'F4.2'!V75</f>
        <v>9.8879999999999996E-2</v>
      </c>
      <c r="J501" s="123">
        <f>'F4.2'!AP75</f>
        <v>2.0956800000000002</v>
      </c>
      <c r="K501" s="124"/>
      <c r="L501" s="124"/>
      <c r="M501" s="124">
        <f t="shared" ref="M501:M557" si="79">SUM(J501:L501)</f>
        <v>2.0956800000000002</v>
      </c>
      <c r="N501" s="124">
        <f t="shared" ref="N501:N557" si="80">H501+I501-M501</f>
        <v>0</v>
      </c>
      <c r="O501" s="163">
        <f t="shared" si="76"/>
        <v>2.0956800000000002</v>
      </c>
      <c r="P501" s="164">
        <f t="shared" si="77"/>
        <v>0</v>
      </c>
    </row>
    <row r="502" spans="1:16" ht="15.75" hidden="1" outlineLevel="1" x14ac:dyDescent="0.25">
      <c r="A502" s="130">
        <f t="shared" si="73"/>
        <v>0</v>
      </c>
      <c r="B502" s="135" t="str">
        <f t="shared" si="72"/>
        <v>IDC</v>
      </c>
      <c r="C502" s="31" t="str">
        <f t="shared" si="71"/>
        <v>MERC/CAPEX/2019-2020/799</v>
      </c>
      <c r="D502" s="65">
        <f t="shared" si="71"/>
        <v>43735</v>
      </c>
      <c r="E502" s="93">
        <f t="shared" si="71"/>
        <v>0.57999999999999996</v>
      </c>
      <c r="F502" s="124">
        <f t="shared" si="74"/>
        <v>0</v>
      </c>
      <c r="G502" s="124">
        <f t="shared" si="75"/>
        <v>0</v>
      </c>
      <c r="H502" s="124">
        <f t="shared" si="78"/>
        <v>0</v>
      </c>
      <c r="I502" s="123">
        <f>'F4.2'!V76</f>
        <v>0</v>
      </c>
      <c r="J502" s="123">
        <f>'F4.2'!AP76</f>
        <v>0</v>
      </c>
      <c r="K502" s="124"/>
      <c r="L502" s="124"/>
      <c r="M502" s="124">
        <f t="shared" si="79"/>
        <v>0</v>
      </c>
      <c r="N502" s="124">
        <f t="shared" si="80"/>
        <v>0</v>
      </c>
      <c r="O502" s="163">
        <f t="shared" si="76"/>
        <v>0</v>
      </c>
      <c r="P502" s="164">
        <f t="shared" si="77"/>
        <v>0</v>
      </c>
    </row>
    <row r="503" spans="1:16" ht="31.5" hidden="1" outlineLevel="1" x14ac:dyDescent="0.25">
      <c r="A503" s="27">
        <f t="shared" si="73"/>
        <v>24</v>
      </c>
      <c r="B503" s="28" t="str">
        <f t="shared" si="72"/>
        <v>Augmentation of Waregaon Ash Water Recovery System at TPS Khaperkheda</v>
      </c>
      <c r="C503" s="27" t="str">
        <f t="shared" si="71"/>
        <v>MERC/CAPEX/2019-20/732</v>
      </c>
      <c r="D503" s="90">
        <f t="shared" si="71"/>
        <v>43724</v>
      </c>
      <c r="E503" s="92">
        <f t="shared" si="71"/>
        <v>17.198399999999999</v>
      </c>
      <c r="F503" s="123">
        <f t="shared" si="74"/>
        <v>0</v>
      </c>
      <c r="G503" s="123">
        <f t="shared" si="75"/>
        <v>0</v>
      </c>
      <c r="H503" s="123">
        <f t="shared" si="78"/>
        <v>0</v>
      </c>
      <c r="I503" s="123">
        <f>'F4.2'!V77</f>
        <v>0</v>
      </c>
      <c r="J503" s="123">
        <f>'F4.2'!AP77</f>
        <v>0</v>
      </c>
      <c r="K503" s="123"/>
      <c r="L503" s="123"/>
      <c r="M503" s="123">
        <f t="shared" si="79"/>
        <v>0</v>
      </c>
      <c r="N503" s="123">
        <f t="shared" si="80"/>
        <v>0</v>
      </c>
      <c r="O503" s="163">
        <f t="shared" si="76"/>
        <v>0</v>
      </c>
      <c r="P503" s="164">
        <f t="shared" si="77"/>
        <v>0</v>
      </c>
    </row>
    <row r="504" spans="1:16" ht="31.5" hidden="1" outlineLevel="1" x14ac:dyDescent="0.25">
      <c r="A504" s="31">
        <f t="shared" si="73"/>
        <v>24.1</v>
      </c>
      <c r="B504" s="106" t="str">
        <f t="shared" si="72"/>
        <v>Augmentation of Waregaon Ash Water Recovery System at TPS Khaperkheda</v>
      </c>
      <c r="C504" s="31" t="str">
        <f t="shared" si="71"/>
        <v>MERC/CAPEX/2019-20/732</v>
      </c>
      <c r="D504" s="65">
        <f t="shared" si="71"/>
        <v>43724</v>
      </c>
      <c r="E504" s="93">
        <f t="shared" si="71"/>
        <v>15.788399999999999</v>
      </c>
      <c r="F504" s="124">
        <f t="shared" si="74"/>
        <v>13.931471731000002</v>
      </c>
      <c r="G504" s="124">
        <f t="shared" si="75"/>
        <v>13.931471731000002</v>
      </c>
      <c r="H504" s="124">
        <f t="shared" si="78"/>
        <v>0</v>
      </c>
      <c r="I504" s="123">
        <f>'F4.2'!V78</f>
        <v>0</v>
      </c>
      <c r="J504" s="123">
        <f>'F4.2'!AP78</f>
        <v>0</v>
      </c>
      <c r="K504" s="124"/>
      <c r="L504" s="124"/>
      <c r="M504" s="124">
        <f t="shared" si="79"/>
        <v>0</v>
      </c>
      <c r="N504" s="124">
        <f t="shared" si="80"/>
        <v>0</v>
      </c>
      <c r="O504" s="163">
        <f t="shared" si="76"/>
        <v>0</v>
      </c>
      <c r="P504" s="164">
        <f t="shared" si="77"/>
        <v>0</v>
      </c>
    </row>
    <row r="505" spans="1:16" ht="15.75" hidden="1" outlineLevel="1" x14ac:dyDescent="0.25">
      <c r="A505" s="130">
        <f t="shared" si="73"/>
        <v>0</v>
      </c>
      <c r="B505" s="135" t="str">
        <f t="shared" si="72"/>
        <v>IDC</v>
      </c>
      <c r="C505" s="31" t="str">
        <f t="shared" si="71"/>
        <v>MERC/CAPEX/2019-20/732</v>
      </c>
      <c r="D505" s="65">
        <f t="shared" si="71"/>
        <v>43724</v>
      </c>
      <c r="E505" s="93">
        <f t="shared" si="71"/>
        <v>1.41</v>
      </c>
      <c r="F505" s="124">
        <f t="shared" si="74"/>
        <v>0.58812410000000004</v>
      </c>
      <c r="G505" s="124">
        <f t="shared" si="75"/>
        <v>0.58812410000000004</v>
      </c>
      <c r="H505" s="124">
        <f t="shared" si="78"/>
        <v>0</v>
      </c>
      <c r="I505" s="123">
        <f>'F4.2'!V79</f>
        <v>0</v>
      </c>
      <c r="J505" s="123">
        <f>'F4.2'!AP79</f>
        <v>0</v>
      </c>
      <c r="K505" s="124"/>
      <c r="L505" s="124"/>
      <c r="M505" s="124">
        <f t="shared" si="79"/>
        <v>0</v>
      </c>
      <c r="N505" s="124">
        <f t="shared" si="80"/>
        <v>0</v>
      </c>
      <c r="O505" s="163">
        <f t="shared" si="76"/>
        <v>0</v>
      </c>
      <c r="P505" s="164">
        <f t="shared" si="77"/>
        <v>0</v>
      </c>
    </row>
    <row r="506" spans="1:16" ht="94.5" hidden="1" outlineLevel="1" x14ac:dyDescent="0.25">
      <c r="A506" s="27">
        <f t="shared" si="73"/>
        <v>25</v>
      </c>
      <c r="B506" s="28" t="str">
        <f t="shared" si="72"/>
        <v>Procurement of VFD with HMI &amp; Controller &amp; Replacing with existing Eddy-current drives of Coal feeders at U# 3 &amp; 4 and Procurement of Various Critical Components of GEHO Pump (Model-TZPM 800) for AHP-1 at Khaperkheda TPS</v>
      </c>
      <c r="C506" s="27" t="str">
        <f t="shared" si="71"/>
        <v>MERC/CAPEX/2019-2020/734</v>
      </c>
      <c r="D506" s="90">
        <f t="shared" si="71"/>
        <v>43724</v>
      </c>
      <c r="E506" s="92">
        <f t="shared" si="71"/>
        <v>10.653543613</v>
      </c>
      <c r="F506" s="123">
        <f t="shared" si="74"/>
        <v>0</v>
      </c>
      <c r="G506" s="123">
        <f t="shared" si="75"/>
        <v>0</v>
      </c>
      <c r="H506" s="123">
        <f t="shared" si="78"/>
        <v>0</v>
      </c>
      <c r="I506" s="123">
        <f>'F4.2'!V80</f>
        <v>0</v>
      </c>
      <c r="J506" s="123">
        <f>'F4.2'!AP80</f>
        <v>0</v>
      </c>
      <c r="K506" s="123"/>
      <c r="L506" s="123"/>
      <c r="M506" s="123">
        <f t="shared" si="79"/>
        <v>0</v>
      </c>
      <c r="N506" s="123">
        <f t="shared" si="80"/>
        <v>0</v>
      </c>
      <c r="O506" s="163">
        <f t="shared" si="76"/>
        <v>0</v>
      </c>
      <c r="P506" s="164">
        <f t="shared" si="77"/>
        <v>0</v>
      </c>
    </row>
    <row r="507" spans="1:16" ht="78.75" hidden="1" outlineLevel="1" x14ac:dyDescent="0.25">
      <c r="A507" s="31">
        <f t="shared" si="73"/>
        <v>25.1</v>
      </c>
      <c r="B507" s="106" t="str">
        <f t="shared" si="72"/>
        <v>Up-gradation of Existing BHEL make 36” Gravimetric Coal Feeders control panel with HMI and croprocessor based Controller with VFD, Motor &amp; Weigh Module at Unit 3 &amp; 4, (210MW)</v>
      </c>
      <c r="C507" s="31" t="str">
        <f t="shared" si="71"/>
        <v>MERC/CAPEX/2019-2020/734</v>
      </c>
      <c r="D507" s="65">
        <f t="shared" si="71"/>
        <v>43724</v>
      </c>
      <c r="E507" s="93">
        <f t="shared" si="71"/>
        <v>7.4655436129999995</v>
      </c>
      <c r="F507" s="124">
        <f t="shared" si="74"/>
        <v>0</v>
      </c>
      <c r="G507" s="124">
        <f t="shared" si="75"/>
        <v>0</v>
      </c>
      <c r="H507" s="124">
        <f t="shared" si="78"/>
        <v>0</v>
      </c>
      <c r="I507" s="123">
        <f>'F4.2'!V81</f>
        <v>0</v>
      </c>
      <c r="J507" s="123">
        <f>'F4.2'!AP81</f>
        <v>0</v>
      </c>
      <c r="K507" s="124"/>
      <c r="L507" s="124"/>
      <c r="M507" s="124">
        <f t="shared" si="79"/>
        <v>0</v>
      </c>
      <c r="N507" s="124">
        <f t="shared" si="80"/>
        <v>0</v>
      </c>
      <c r="O507" s="163">
        <f t="shared" si="76"/>
        <v>0</v>
      </c>
      <c r="P507" s="164">
        <f t="shared" si="77"/>
        <v>0</v>
      </c>
    </row>
    <row r="508" spans="1:16" ht="47.25" hidden="1" outlineLevel="1" x14ac:dyDescent="0.25">
      <c r="A508" s="31">
        <f t="shared" si="73"/>
        <v>25.2</v>
      </c>
      <c r="B508" s="106" t="str">
        <f t="shared" si="72"/>
        <v>Procurement of various Critical Components of GEHO Pump (Model-TZPM 800) for AHP-1 (210MW)</v>
      </c>
      <c r="C508" s="31" t="str">
        <f t="shared" si="71"/>
        <v>MERC/CAPEX/2019-2020/734</v>
      </c>
      <c r="D508" s="65">
        <f t="shared" si="71"/>
        <v>43724</v>
      </c>
      <c r="E508" s="93">
        <f t="shared" si="71"/>
        <v>2.698</v>
      </c>
      <c r="F508" s="124">
        <f t="shared" si="74"/>
        <v>2.6465840039999997</v>
      </c>
      <c r="G508" s="124">
        <f t="shared" si="75"/>
        <v>2.6465840039999997</v>
      </c>
      <c r="H508" s="124">
        <f t="shared" si="78"/>
        <v>0</v>
      </c>
      <c r="I508" s="123">
        <f>'F4.2'!V82</f>
        <v>0</v>
      </c>
      <c r="J508" s="123">
        <f>'F4.2'!AP82</f>
        <v>0</v>
      </c>
      <c r="K508" s="124"/>
      <c r="L508" s="124"/>
      <c r="M508" s="124">
        <f t="shared" si="79"/>
        <v>0</v>
      </c>
      <c r="N508" s="124">
        <f t="shared" si="80"/>
        <v>0</v>
      </c>
      <c r="O508" s="163">
        <f t="shared" si="76"/>
        <v>0</v>
      </c>
      <c r="P508" s="164">
        <f t="shared" si="77"/>
        <v>0</v>
      </c>
    </row>
    <row r="509" spans="1:16" ht="15.75" hidden="1" outlineLevel="1" x14ac:dyDescent="0.25">
      <c r="A509" s="130">
        <f t="shared" si="73"/>
        <v>0</v>
      </c>
      <c r="B509" s="135" t="str">
        <f t="shared" si="72"/>
        <v>IDC</v>
      </c>
      <c r="C509" s="31" t="str">
        <f t="shared" si="71"/>
        <v>MERC/CAPEX/2019-2020/734</v>
      </c>
      <c r="D509" s="65">
        <f t="shared" si="71"/>
        <v>43724</v>
      </c>
      <c r="E509" s="93">
        <f t="shared" si="71"/>
        <v>0.49</v>
      </c>
      <c r="F509" s="124">
        <f t="shared" si="74"/>
        <v>0</v>
      </c>
      <c r="G509" s="124">
        <f t="shared" si="75"/>
        <v>0</v>
      </c>
      <c r="H509" s="124">
        <f t="shared" si="78"/>
        <v>0</v>
      </c>
      <c r="I509" s="123">
        <f>'F4.2'!V83</f>
        <v>0</v>
      </c>
      <c r="J509" s="123">
        <f>'F4.2'!AP83</f>
        <v>0</v>
      </c>
      <c r="K509" s="124"/>
      <c r="L509" s="124"/>
      <c r="M509" s="124">
        <f t="shared" si="79"/>
        <v>0</v>
      </c>
      <c r="N509" s="124">
        <f t="shared" si="80"/>
        <v>0</v>
      </c>
      <c r="O509" s="163">
        <f t="shared" si="76"/>
        <v>0</v>
      </c>
      <c r="P509" s="164">
        <f t="shared" si="77"/>
        <v>0</v>
      </c>
    </row>
    <row r="510" spans="1:16" ht="63" hidden="1" outlineLevel="1" x14ac:dyDescent="0.25">
      <c r="A510" s="27">
        <f t="shared" si="73"/>
        <v>26</v>
      </c>
      <c r="B510" s="28" t="str">
        <f t="shared" si="72"/>
        <v>Procurement, Replacement of Eco Coils U#1&amp;2 210 MW, &amp; Procurement &amp; replacement of foundation Deck Spring assembly for coal mills U#3,4 at Khaperkheda TPS</v>
      </c>
      <c r="C510" s="27" t="str">
        <f t="shared" si="71"/>
        <v>MERC/CAPEX/2019-2020/853</v>
      </c>
      <c r="D510" s="90">
        <f t="shared" si="71"/>
        <v>43748</v>
      </c>
      <c r="E510" s="92">
        <f t="shared" si="71"/>
        <v>15.4086058</v>
      </c>
      <c r="F510" s="123">
        <f t="shared" si="74"/>
        <v>0</v>
      </c>
      <c r="G510" s="123">
        <f t="shared" si="75"/>
        <v>0</v>
      </c>
      <c r="H510" s="123">
        <f t="shared" si="78"/>
        <v>0</v>
      </c>
      <c r="I510" s="123">
        <f>'F4.2'!V84</f>
        <v>0</v>
      </c>
      <c r="J510" s="123">
        <f>'F4.2'!AP84</f>
        <v>0</v>
      </c>
      <c r="K510" s="123"/>
      <c r="L510" s="123"/>
      <c r="M510" s="123">
        <f t="shared" si="79"/>
        <v>0</v>
      </c>
      <c r="N510" s="123">
        <f t="shared" si="80"/>
        <v>0</v>
      </c>
      <c r="O510" s="163">
        <f t="shared" si="76"/>
        <v>0</v>
      </c>
      <c r="P510" s="164">
        <f t="shared" si="77"/>
        <v>0</v>
      </c>
    </row>
    <row r="511" spans="1:16" ht="31.5" hidden="1" outlineLevel="1" x14ac:dyDescent="0.25">
      <c r="A511" s="31">
        <f t="shared" si="73"/>
        <v>26.1</v>
      </c>
      <c r="B511" s="106" t="str">
        <f t="shared" si="72"/>
        <v>Procurement, Replacement of Eco Coils U#1&amp;2</v>
      </c>
      <c r="C511" s="31" t="str">
        <f t="shared" si="71"/>
        <v>MERC/CAPEX/2019-2020/853</v>
      </c>
      <c r="D511" s="65">
        <f t="shared" si="71"/>
        <v>43748</v>
      </c>
      <c r="E511" s="93">
        <f t="shared" si="71"/>
        <v>7.4996254959999993</v>
      </c>
      <c r="F511" s="124">
        <f t="shared" si="74"/>
        <v>6.6502515620000002</v>
      </c>
      <c r="G511" s="124">
        <f t="shared" si="75"/>
        <v>6.6502515620000002</v>
      </c>
      <c r="H511" s="124">
        <f t="shared" si="78"/>
        <v>0</v>
      </c>
      <c r="I511" s="123">
        <f>'F4.2'!V85</f>
        <v>0</v>
      </c>
      <c r="J511" s="123">
        <f>'F4.2'!AP85</f>
        <v>0</v>
      </c>
      <c r="K511" s="124"/>
      <c r="L511" s="124"/>
      <c r="M511" s="124">
        <f t="shared" si="79"/>
        <v>0</v>
      </c>
      <c r="N511" s="124">
        <f t="shared" si="80"/>
        <v>0</v>
      </c>
      <c r="O511" s="163">
        <f t="shared" si="76"/>
        <v>0</v>
      </c>
      <c r="P511" s="164">
        <f t="shared" si="77"/>
        <v>0</v>
      </c>
    </row>
    <row r="512" spans="1:16" ht="31.5" hidden="1" outlineLevel="1" x14ac:dyDescent="0.25">
      <c r="A512" s="31">
        <f t="shared" si="73"/>
        <v>26.2</v>
      </c>
      <c r="B512" s="106" t="str">
        <f t="shared" si="72"/>
        <v>Procurement &amp; replacement of foundation Deck Spring assembly for coal mills U#3,4</v>
      </c>
      <c r="C512" s="31" t="str">
        <f t="shared" si="71"/>
        <v>MERC/CAPEX/2019-2020/853</v>
      </c>
      <c r="D512" s="65">
        <f t="shared" si="71"/>
        <v>43748</v>
      </c>
      <c r="E512" s="93">
        <f t="shared" si="71"/>
        <v>6.6789803039999995</v>
      </c>
      <c r="F512" s="124">
        <f t="shared" si="74"/>
        <v>3.0059642379999998</v>
      </c>
      <c r="G512" s="124">
        <f t="shared" si="75"/>
        <v>0</v>
      </c>
      <c r="H512" s="124">
        <f t="shared" si="78"/>
        <v>3.0059642379999998</v>
      </c>
      <c r="I512" s="123">
        <f>'F4.2'!V86</f>
        <v>0</v>
      </c>
      <c r="J512" s="123">
        <f>'F4.2'!AP86</f>
        <v>0</v>
      </c>
      <c r="K512" s="124"/>
      <c r="L512" s="124"/>
      <c r="M512" s="124">
        <f t="shared" si="79"/>
        <v>0</v>
      </c>
      <c r="N512" s="124">
        <f t="shared" si="80"/>
        <v>3.0059642379999998</v>
      </c>
      <c r="O512" s="163">
        <f t="shared" si="76"/>
        <v>0</v>
      </c>
      <c r="P512" s="164">
        <f t="shared" si="77"/>
        <v>0</v>
      </c>
    </row>
    <row r="513" spans="1:16" ht="15.75" hidden="1" outlineLevel="1" x14ac:dyDescent="0.25">
      <c r="A513" s="130">
        <f t="shared" si="73"/>
        <v>0</v>
      </c>
      <c r="B513" s="135" t="str">
        <f t="shared" si="72"/>
        <v>IDC</v>
      </c>
      <c r="C513" s="31" t="str">
        <f t="shared" si="71"/>
        <v>MERC/CAPEX/2019-2020/853</v>
      </c>
      <c r="D513" s="65">
        <f t="shared" si="71"/>
        <v>43748</v>
      </c>
      <c r="E513" s="93">
        <f t="shared" si="71"/>
        <v>1.23</v>
      </c>
      <c r="F513" s="124">
        <f t="shared" si="74"/>
        <v>0</v>
      </c>
      <c r="G513" s="124">
        <f t="shared" si="75"/>
        <v>0</v>
      </c>
      <c r="H513" s="124">
        <f t="shared" si="78"/>
        <v>0</v>
      </c>
      <c r="I513" s="123">
        <f>'F4.2'!V87</f>
        <v>0</v>
      </c>
      <c r="J513" s="123">
        <f>'F4.2'!AP87</f>
        <v>0</v>
      </c>
      <c r="K513" s="124"/>
      <c r="L513" s="124"/>
      <c r="M513" s="124">
        <f t="shared" si="79"/>
        <v>0</v>
      </c>
      <c r="N513" s="124">
        <f t="shared" si="80"/>
        <v>0</v>
      </c>
      <c r="O513" s="163">
        <f t="shared" si="76"/>
        <v>0</v>
      </c>
      <c r="P513" s="164">
        <f t="shared" si="77"/>
        <v>0</v>
      </c>
    </row>
    <row r="514" spans="1:16" ht="47.25" hidden="1" outlineLevel="1" x14ac:dyDescent="0.25">
      <c r="A514" s="27">
        <f t="shared" si="73"/>
        <v>28</v>
      </c>
      <c r="B514" s="28" t="str">
        <f t="shared" si="72"/>
        <v>ESP Upgradation of 5 Nos. of 210/500MW Units at Khaperkheda, Koradi &amp; Chandrapur TPS</v>
      </c>
      <c r="C514" s="27" t="str">
        <f t="shared" si="71"/>
        <v>MERC/CAPEX/2022-2023/MSPGCL/0453</v>
      </c>
      <c r="D514" s="90">
        <f t="shared" si="71"/>
        <v>44833</v>
      </c>
      <c r="E514" s="92">
        <f t="shared" si="71"/>
        <v>90.353534976020015</v>
      </c>
      <c r="F514" s="123">
        <f t="shared" si="74"/>
        <v>0</v>
      </c>
      <c r="G514" s="123">
        <f t="shared" si="75"/>
        <v>0</v>
      </c>
      <c r="H514" s="123">
        <f t="shared" si="78"/>
        <v>0</v>
      </c>
      <c r="I514" s="123">
        <f>'F4.2'!V88</f>
        <v>0</v>
      </c>
      <c r="J514" s="123">
        <f>'F4.2'!AP88</f>
        <v>0</v>
      </c>
      <c r="K514" s="123"/>
      <c r="L514" s="123"/>
      <c r="M514" s="123">
        <f t="shared" si="79"/>
        <v>0</v>
      </c>
      <c r="N514" s="123">
        <f t="shared" si="80"/>
        <v>0</v>
      </c>
      <c r="O514" s="163">
        <f t="shared" si="76"/>
        <v>0</v>
      </c>
      <c r="P514" s="164">
        <f t="shared" si="77"/>
        <v>0</v>
      </c>
    </row>
    <row r="515" spans="1:16" ht="31.5" hidden="1" outlineLevel="1" x14ac:dyDescent="0.25">
      <c r="A515" s="31">
        <f t="shared" si="73"/>
        <v>28.1</v>
      </c>
      <c r="B515" s="62" t="str">
        <f t="shared" si="72"/>
        <v>ESP Upgradation at Unit #1, Khaperkheda TPS</v>
      </c>
      <c r="C515" s="31" t="str">
        <f t="shared" si="71"/>
        <v>MERC/CAPEX/2022-2023/MSPGCL/0453</v>
      </c>
      <c r="D515" s="65">
        <f t="shared" si="71"/>
        <v>44833</v>
      </c>
      <c r="E515" s="93">
        <f t="shared" si="71"/>
        <v>42.711414139904079</v>
      </c>
      <c r="F515" s="124">
        <f t="shared" si="74"/>
        <v>5.9550000000000001</v>
      </c>
      <c r="G515" s="124">
        <f t="shared" si="75"/>
        <v>0</v>
      </c>
      <c r="H515" s="124">
        <f t="shared" si="78"/>
        <v>5.9550000000000001</v>
      </c>
      <c r="I515" s="123">
        <f>'F4.2'!V89</f>
        <v>35.729999999999997</v>
      </c>
      <c r="J515" s="123">
        <f>'F4.2'!AP89</f>
        <v>0</v>
      </c>
      <c r="K515" s="124"/>
      <c r="L515" s="124"/>
      <c r="M515" s="124">
        <f t="shared" si="79"/>
        <v>0</v>
      </c>
      <c r="N515" s="124">
        <f t="shared" si="80"/>
        <v>41.684999999999995</v>
      </c>
      <c r="O515" s="163">
        <f t="shared" si="76"/>
        <v>0</v>
      </c>
      <c r="P515" s="164">
        <f t="shared" si="77"/>
        <v>0</v>
      </c>
    </row>
    <row r="516" spans="1:16" ht="31.5" hidden="1" outlineLevel="1" x14ac:dyDescent="0.25">
      <c r="A516" s="31">
        <f t="shared" si="73"/>
        <v>28.2</v>
      </c>
      <c r="B516" s="62" t="str">
        <f t="shared" si="72"/>
        <v>ESP Upgradation at Unit #2, Khaperkheda TPS</v>
      </c>
      <c r="C516" s="31" t="str">
        <f t="shared" ref="C516:E535" si="81">C90</f>
        <v>MERC/CAPEX/2022-2023/MSPGCL/0453</v>
      </c>
      <c r="D516" s="65">
        <f t="shared" si="81"/>
        <v>44833</v>
      </c>
      <c r="E516" s="93">
        <f t="shared" si="81"/>
        <v>42.711414139904079</v>
      </c>
      <c r="F516" s="124">
        <f t="shared" si="74"/>
        <v>5.9550000000000001</v>
      </c>
      <c r="G516" s="124">
        <f t="shared" si="75"/>
        <v>0</v>
      </c>
      <c r="H516" s="124">
        <f t="shared" si="78"/>
        <v>5.9550000000000001</v>
      </c>
      <c r="I516" s="123">
        <f>'F4.2'!V90</f>
        <v>35.729999999999997</v>
      </c>
      <c r="J516" s="123">
        <f>'F4.2'!AP90</f>
        <v>0</v>
      </c>
      <c r="K516" s="124"/>
      <c r="L516" s="124"/>
      <c r="M516" s="124">
        <f t="shared" si="79"/>
        <v>0</v>
      </c>
      <c r="N516" s="124">
        <f t="shared" si="80"/>
        <v>41.684999999999995</v>
      </c>
      <c r="O516" s="163">
        <f t="shared" si="76"/>
        <v>0</v>
      </c>
      <c r="P516" s="164">
        <f t="shared" si="77"/>
        <v>0</v>
      </c>
    </row>
    <row r="517" spans="1:16" ht="31.5" hidden="1" outlineLevel="1" x14ac:dyDescent="0.25">
      <c r="A517" s="130">
        <f t="shared" si="73"/>
        <v>0</v>
      </c>
      <c r="B517" s="131" t="str">
        <f t="shared" si="72"/>
        <v>IDC</v>
      </c>
      <c r="C517" s="31" t="str">
        <f t="shared" si="81"/>
        <v>MERC/CAPEX/2022-2023/MSPGCL/0453</v>
      </c>
      <c r="D517" s="65">
        <f t="shared" si="81"/>
        <v>44833</v>
      </c>
      <c r="E517" s="93">
        <f t="shared" si="81"/>
        <v>4.9307066962118604</v>
      </c>
      <c r="F517" s="124">
        <f t="shared" si="74"/>
        <v>0</v>
      </c>
      <c r="G517" s="124">
        <f t="shared" si="75"/>
        <v>0</v>
      </c>
      <c r="H517" s="124">
        <f t="shared" si="78"/>
        <v>0</v>
      </c>
      <c r="I517" s="123">
        <f>'F4.2'!V91</f>
        <v>0</v>
      </c>
      <c r="J517" s="123">
        <f>'F4.2'!AP91</f>
        <v>0</v>
      </c>
      <c r="K517" s="124"/>
      <c r="L517" s="124"/>
      <c r="M517" s="124">
        <f t="shared" si="79"/>
        <v>0</v>
      </c>
      <c r="N517" s="124">
        <f t="shared" si="80"/>
        <v>0</v>
      </c>
      <c r="O517" s="163">
        <f t="shared" si="76"/>
        <v>0</v>
      </c>
      <c r="P517" s="164">
        <f t="shared" si="77"/>
        <v>0</v>
      </c>
    </row>
    <row r="518" spans="1:16" ht="31.5" hidden="1" outlineLevel="1" x14ac:dyDescent="0.25">
      <c r="A518" s="27">
        <f t="shared" si="73"/>
        <v>29</v>
      </c>
      <c r="B518" s="28" t="str">
        <f t="shared" si="72"/>
        <v>Flue Gas Desulphurisation System for Khaperkheda Unit # 1-4</v>
      </c>
      <c r="C518" s="27" t="str">
        <f t="shared" si="81"/>
        <v>MERC/CAPEX/2021-2022/MSPGCL/097</v>
      </c>
      <c r="D518" s="90">
        <f t="shared" si="81"/>
        <v>44634</v>
      </c>
      <c r="E518" s="92">
        <f t="shared" si="81"/>
        <v>113.45647873314547</v>
      </c>
      <c r="F518" s="123">
        <f t="shared" si="74"/>
        <v>0</v>
      </c>
      <c r="G518" s="123">
        <f t="shared" si="75"/>
        <v>0</v>
      </c>
      <c r="H518" s="123">
        <f t="shared" si="78"/>
        <v>0</v>
      </c>
      <c r="I518" s="123">
        <f>'F4.2'!V92</f>
        <v>0</v>
      </c>
      <c r="J518" s="123">
        <f>'F4.2'!AP92</f>
        <v>0</v>
      </c>
      <c r="K518" s="123"/>
      <c r="L518" s="123"/>
      <c r="M518" s="123">
        <f t="shared" si="79"/>
        <v>0</v>
      </c>
      <c r="N518" s="123">
        <f t="shared" si="80"/>
        <v>0</v>
      </c>
      <c r="O518" s="163">
        <f t="shared" si="76"/>
        <v>0</v>
      </c>
      <c r="P518" s="164">
        <f t="shared" si="77"/>
        <v>0</v>
      </c>
    </row>
    <row r="519" spans="1:16" ht="31.5" hidden="1" outlineLevel="1" x14ac:dyDescent="0.25">
      <c r="A519" s="31">
        <f t="shared" si="73"/>
        <v>29.1</v>
      </c>
      <c r="B519" s="62" t="str">
        <f t="shared" si="72"/>
        <v>FGD System for Khaperkheda Unit # 1-4</v>
      </c>
      <c r="C519" s="31" t="str">
        <f t="shared" si="81"/>
        <v>MERC/CAPEX/2021-2022/MSPGCL/097</v>
      </c>
      <c r="D519" s="65">
        <f t="shared" si="81"/>
        <v>44634</v>
      </c>
      <c r="E519" s="93">
        <f t="shared" si="81"/>
        <v>109.15</v>
      </c>
      <c r="F519" s="124">
        <f t="shared" si="74"/>
        <v>51.12</v>
      </c>
      <c r="G519" s="124">
        <f t="shared" si="75"/>
        <v>0</v>
      </c>
      <c r="H519" s="124">
        <f t="shared" si="78"/>
        <v>51.12</v>
      </c>
      <c r="I519" s="123">
        <f>'F4.2'!V93</f>
        <v>204.46</v>
      </c>
      <c r="J519" s="123">
        <f>'F4.2'!AP93</f>
        <v>0</v>
      </c>
      <c r="K519" s="124"/>
      <c r="L519" s="124"/>
      <c r="M519" s="124">
        <f t="shared" si="79"/>
        <v>0</v>
      </c>
      <c r="N519" s="124">
        <f t="shared" si="80"/>
        <v>255.58</v>
      </c>
      <c r="O519" s="163">
        <f t="shared" si="76"/>
        <v>0</v>
      </c>
      <c r="P519" s="164">
        <f t="shared" si="77"/>
        <v>0</v>
      </c>
    </row>
    <row r="520" spans="1:16" ht="31.5" hidden="1" outlineLevel="1" x14ac:dyDescent="0.25">
      <c r="A520" s="130">
        <f t="shared" si="73"/>
        <v>0</v>
      </c>
      <c r="B520" s="131" t="str">
        <f t="shared" si="72"/>
        <v>IDC</v>
      </c>
      <c r="C520" s="31" t="str">
        <f t="shared" si="81"/>
        <v>MERC/CAPEX/2021-2022/MSPGCL/097</v>
      </c>
      <c r="D520" s="65">
        <f t="shared" si="81"/>
        <v>44634</v>
      </c>
      <c r="E520" s="93">
        <f t="shared" si="81"/>
        <v>4.3064787331454717</v>
      </c>
      <c r="F520" s="124">
        <f t="shared" si="74"/>
        <v>0</v>
      </c>
      <c r="G520" s="124">
        <f t="shared" si="75"/>
        <v>0</v>
      </c>
      <c r="H520" s="124">
        <f t="shared" si="78"/>
        <v>0</v>
      </c>
      <c r="I520" s="123">
        <f>'F4.2'!V94</f>
        <v>0</v>
      </c>
      <c r="J520" s="123">
        <f>'F4.2'!AP94</f>
        <v>0</v>
      </c>
      <c r="K520" s="124"/>
      <c r="L520" s="124"/>
      <c r="M520" s="124">
        <f t="shared" si="79"/>
        <v>0</v>
      </c>
      <c r="N520" s="124">
        <f t="shared" si="80"/>
        <v>0</v>
      </c>
      <c r="O520" s="163">
        <f t="shared" si="76"/>
        <v>0</v>
      </c>
      <c r="P520" s="164">
        <f t="shared" si="77"/>
        <v>0</v>
      </c>
    </row>
    <row r="521" spans="1:16" ht="47.25" hidden="1" outlineLevel="1" x14ac:dyDescent="0.25">
      <c r="A521" s="27" t="str">
        <f t="shared" si="73"/>
        <v>HO
DPR 4</v>
      </c>
      <c r="B521" s="28" t="str">
        <f t="shared" si="72"/>
        <v>Construction of coal platform for Chandrapur TPS, Khaperkheda TPS &amp; Parli TPS</v>
      </c>
      <c r="C521" s="27" t="str">
        <f t="shared" si="81"/>
        <v>MERC/TECH 1/CAPEX/20132014/00827</v>
      </c>
      <c r="D521" s="90">
        <f t="shared" si="81"/>
        <v>41464</v>
      </c>
      <c r="E521" s="92">
        <f t="shared" si="81"/>
        <v>5.43</v>
      </c>
      <c r="F521" s="123">
        <f t="shared" si="74"/>
        <v>0</v>
      </c>
      <c r="G521" s="123">
        <f t="shared" si="75"/>
        <v>0</v>
      </c>
      <c r="H521" s="123">
        <f t="shared" si="78"/>
        <v>0</v>
      </c>
      <c r="I521" s="123">
        <f>'F4.2'!V95</f>
        <v>0</v>
      </c>
      <c r="J521" s="123">
        <f>'F4.2'!AP95</f>
        <v>0</v>
      </c>
      <c r="K521" s="123"/>
      <c r="L521" s="123"/>
      <c r="M521" s="123">
        <f t="shared" si="79"/>
        <v>0</v>
      </c>
      <c r="N521" s="123">
        <f t="shared" si="80"/>
        <v>0</v>
      </c>
      <c r="O521" s="163">
        <f t="shared" si="76"/>
        <v>0</v>
      </c>
      <c r="P521" s="164">
        <f t="shared" si="77"/>
        <v>0</v>
      </c>
    </row>
    <row r="522" spans="1:16" ht="47.25" hidden="1" outlineLevel="1" x14ac:dyDescent="0.25">
      <c r="A522" s="31" t="str">
        <f t="shared" si="73"/>
        <v>HO
DPR 4.2</v>
      </c>
      <c r="B522" s="106" t="str">
        <f t="shared" si="72"/>
        <v>Khaperkheda TPS</v>
      </c>
      <c r="C522" s="31" t="str">
        <f t="shared" si="81"/>
        <v>MERC/TECH 1/CAPEX/20132014/00827</v>
      </c>
      <c r="D522" s="65">
        <f t="shared" si="81"/>
        <v>41464</v>
      </c>
      <c r="E522" s="93">
        <f t="shared" si="81"/>
        <v>5.43</v>
      </c>
      <c r="F522" s="124">
        <f t="shared" si="74"/>
        <v>3.9935999999999998</v>
      </c>
      <c r="G522" s="124">
        <f t="shared" si="75"/>
        <v>3.9935999999999998</v>
      </c>
      <c r="H522" s="124">
        <f t="shared" si="78"/>
        <v>0</v>
      </c>
      <c r="I522" s="123">
        <f>'F4.2'!V96</f>
        <v>0</v>
      </c>
      <c r="J522" s="123">
        <f>'F4.2'!AP96</f>
        <v>0</v>
      </c>
      <c r="K522" s="124"/>
      <c r="L522" s="124"/>
      <c r="M522" s="124">
        <f t="shared" si="79"/>
        <v>0</v>
      </c>
      <c r="N522" s="124">
        <f t="shared" si="80"/>
        <v>0</v>
      </c>
      <c r="O522" s="163">
        <f t="shared" si="76"/>
        <v>0</v>
      </c>
      <c r="P522" s="164">
        <f t="shared" si="77"/>
        <v>0</v>
      </c>
    </row>
    <row r="523" spans="1:16" ht="31.5" hidden="1" outlineLevel="1" x14ac:dyDescent="0.25">
      <c r="A523" s="130">
        <f t="shared" si="73"/>
        <v>0</v>
      </c>
      <c r="B523" s="131" t="str">
        <f t="shared" si="72"/>
        <v>IDC</v>
      </c>
      <c r="C523" s="31" t="str">
        <f t="shared" si="81"/>
        <v>MERC/TECH 1/CAPEX/20132014/00827</v>
      </c>
      <c r="D523" s="65">
        <f t="shared" si="81"/>
        <v>41464</v>
      </c>
      <c r="E523" s="93">
        <f t="shared" si="81"/>
        <v>0</v>
      </c>
      <c r="F523" s="124">
        <f t="shared" si="74"/>
        <v>0</v>
      </c>
      <c r="G523" s="124">
        <f t="shared" si="75"/>
        <v>0</v>
      </c>
      <c r="H523" s="124">
        <f t="shared" si="78"/>
        <v>0</v>
      </c>
      <c r="I523" s="123">
        <f>'F4.2'!V97</f>
        <v>0</v>
      </c>
      <c r="J523" s="123">
        <f>'F4.2'!AP97</f>
        <v>0</v>
      </c>
      <c r="K523" s="124"/>
      <c r="L523" s="124"/>
      <c r="M523" s="124">
        <f t="shared" si="79"/>
        <v>0</v>
      </c>
      <c r="N523" s="124">
        <f t="shared" si="80"/>
        <v>0</v>
      </c>
      <c r="O523" s="163">
        <f t="shared" si="76"/>
        <v>0</v>
      </c>
      <c r="P523" s="164">
        <f t="shared" si="77"/>
        <v>0</v>
      </c>
    </row>
    <row r="524" spans="1:16" ht="63" hidden="1" outlineLevel="1" x14ac:dyDescent="0.25">
      <c r="A524" s="27" t="str">
        <f t="shared" si="73"/>
        <v>HO
DPR 5</v>
      </c>
      <c r="B524" s="28" t="str">
        <f t="shared" si="72"/>
        <v>Procurement of energy efficient HT motors at Bhusawal TPS, Koradi TPS, Chandrapur TPS, khaperkheda TPS, Parli TPS &amp; Paras TPS as insurance spares</v>
      </c>
      <c r="C524" s="27" t="str">
        <f t="shared" si="81"/>
        <v>MERC/TECH 1/CAPEX/20142015/01218</v>
      </c>
      <c r="D524" s="90">
        <f t="shared" si="81"/>
        <v>41968</v>
      </c>
      <c r="E524" s="92">
        <f t="shared" si="81"/>
        <v>4.82</v>
      </c>
      <c r="F524" s="123">
        <f t="shared" si="74"/>
        <v>0</v>
      </c>
      <c r="G524" s="123">
        <f t="shared" si="75"/>
        <v>0</v>
      </c>
      <c r="H524" s="123">
        <f t="shared" si="78"/>
        <v>0</v>
      </c>
      <c r="I524" s="123">
        <f>'F4.2'!V98</f>
        <v>0</v>
      </c>
      <c r="J524" s="123">
        <f>'F4.2'!AP98</f>
        <v>0</v>
      </c>
      <c r="K524" s="123"/>
      <c r="L524" s="123"/>
      <c r="M524" s="123">
        <f t="shared" si="79"/>
        <v>0</v>
      </c>
      <c r="N524" s="123">
        <f t="shared" si="80"/>
        <v>0</v>
      </c>
      <c r="O524" s="163">
        <f t="shared" si="76"/>
        <v>0</v>
      </c>
      <c r="P524" s="164">
        <f t="shared" si="77"/>
        <v>0</v>
      </c>
    </row>
    <row r="525" spans="1:16" ht="126" hidden="1" outlineLevel="1" x14ac:dyDescent="0.25">
      <c r="A525" s="31" t="str">
        <f t="shared" si="73"/>
        <v>HO
DPR 5.4a</v>
      </c>
      <c r="B525" s="128" t="str">
        <f t="shared" si="72"/>
        <v>1. Procurement of 6.6 KV,300 KW, P.A.fan motor for U# 1 &amp; 2
2. Procurement of 6.6 KV,425 KW,CM motor for U # 3 &amp; 4
3. Procurement of 6.6 KV,1400KW,CW pump motor for U-1&amp; 2
4. Procurement of 6.6 KV,1400 KW,CW pump motor for U-3&amp;4</v>
      </c>
      <c r="C525" s="31" t="str">
        <f t="shared" si="81"/>
        <v>MERC/TECH 1/CAPEX/20142015/01218</v>
      </c>
      <c r="D525" s="65">
        <f t="shared" si="81"/>
        <v>41968</v>
      </c>
      <c r="E525" s="93">
        <f t="shared" si="81"/>
        <v>3.8200000000000003</v>
      </c>
      <c r="F525" s="124">
        <f t="shared" si="74"/>
        <v>2.5282886060000003</v>
      </c>
      <c r="G525" s="124">
        <f t="shared" si="75"/>
        <v>2.5282886060000003</v>
      </c>
      <c r="H525" s="124">
        <f t="shared" si="78"/>
        <v>0</v>
      </c>
      <c r="I525" s="123">
        <f>'F4.2'!V99</f>
        <v>6.8999981000000002E-2</v>
      </c>
      <c r="J525" s="123">
        <f>'F4.2'!AP99</f>
        <v>6.8999981000000002E-2</v>
      </c>
      <c r="K525" s="124"/>
      <c r="L525" s="124"/>
      <c r="M525" s="124">
        <f t="shared" si="79"/>
        <v>6.8999981000000002E-2</v>
      </c>
      <c r="N525" s="124">
        <f t="shared" si="80"/>
        <v>0</v>
      </c>
      <c r="O525" s="163">
        <f t="shared" si="76"/>
        <v>6.8999981000000002E-2</v>
      </c>
      <c r="P525" s="164">
        <f t="shared" si="77"/>
        <v>0</v>
      </c>
    </row>
    <row r="526" spans="1:16" ht="47.25" hidden="1" outlineLevel="1" x14ac:dyDescent="0.25">
      <c r="A526" s="31" t="str">
        <f t="shared" si="73"/>
        <v>HO
DPR 5.4b</v>
      </c>
      <c r="B526" s="128" t="str">
        <f t="shared" si="72"/>
        <v>K'kheda: Procurement of HT Motors(GS/HP Water pump)for U-1&amp;2 and Procurement of HT Motors (ACW)for U-3&amp;4</v>
      </c>
      <c r="C526" s="31" t="str">
        <f t="shared" si="81"/>
        <v>MERC/TECH 1/CAPEX/20142015/01218</v>
      </c>
      <c r="D526" s="65">
        <f t="shared" si="81"/>
        <v>41968</v>
      </c>
      <c r="E526" s="93">
        <f t="shared" si="81"/>
        <v>1</v>
      </c>
      <c r="F526" s="124">
        <f t="shared" si="74"/>
        <v>0.4</v>
      </c>
      <c r="G526" s="124">
        <f t="shared" si="75"/>
        <v>0.4</v>
      </c>
      <c r="H526" s="124">
        <f t="shared" si="78"/>
        <v>0</v>
      </c>
      <c r="I526" s="123">
        <f>'F4.2'!V100</f>
        <v>0</v>
      </c>
      <c r="J526" s="123">
        <f>'F4.2'!AP100</f>
        <v>0</v>
      </c>
      <c r="K526" s="124"/>
      <c r="L526" s="124"/>
      <c r="M526" s="124">
        <f t="shared" si="79"/>
        <v>0</v>
      </c>
      <c r="N526" s="124">
        <f t="shared" si="80"/>
        <v>0</v>
      </c>
      <c r="O526" s="163">
        <f t="shared" si="76"/>
        <v>0</v>
      </c>
      <c r="P526" s="164">
        <f t="shared" si="77"/>
        <v>0</v>
      </c>
    </row>
    <row r="527" spans="1:16" ht="63" hidden="1" outlineLevel="1" x14ac:dyDescent="0.25">
      <c r="A527" s="27" t="str">
        <f t="shared" si="73"/>
        <v>HO
DPR 6</v>
      </c>
      <c r="B527" s="28" t="str">
        <f t="shared" si="72"/>
        <v>Supply, Installation, Commissioning and Operation &amp; Maintenance Services of Continuous Ambient Air Quality Monitoring Stations (CAAQMS) at various TPS</v>
      </c>
      <c r="C527" s="27" t="str">
        <f t="shared" si="81"/>
        <v>MERC/CAPEX/20162017/00423</v>
      </c>
      <c r="D527" s="90">
        <f t="shared" si="81"/>
        <v>42585</v>
      </c>
      <c r="E527" s="92">
        <f t="shared" si="81"/>
        <v>3.96</v>
      </c>
      <c r="F527" s="123">
        <f t="shared" si="74"/>
        <v>0</v>
      </c>
      <c r="G527" s="123">
        <f t="shared" si="75"/>
        <v>0</v>
      </c>
      <c r="H527" s="123">
        <f t="shared" si="78"/>
        <v>0</v>
      </c>
      <c r="I527" s="123">
        <f>'F4.2'!V101</f>
        <v>0</v>
      </c>
      <c r="J527" s="123">
        <f>'F4.2'!AP101</f>
        <v>0</v>
      </c>
      <c r="K527" s="123"/>
      <c r="L527" s="123"/>
      <c r="M527" s="123">
        <f t="shared" si="79"/>
        <v>0</v>
      </c>
      <c r="N527" s="123">
        <f t="shared" si="80"/>
        <v>0</v>
      </c>
      <c r="O527" s="163">
        <f t="shared" si="76"/>
        <v>0</v>
      </c>
      <c r="P527" s="164">
        <f t="shared" si="77"/>
        <v>0</v>
      </c>
    </row>
    <row r="528" spans="1:16" ht="47.25" hidden="1" outlineLevel="1" x14ac:dyDescent="0.25">
      <c r="A528" s="31" t="str">
        <f t="shared" si="73"/>
        <v>HO
DPR 6.2</v>
      </c>
      <c r="B528" s="62" t="str">
        <f t="shared" si="72"/>
        <v>KHAPERKHEDA (U-1 to 4)</v>
      </c>
      <c r="C528" s="31" t="str">
        <f t="shared" si="81"/>
        <v>MERC/CAPEX/20162017/00423</v>
      </c>
      <c r="D528" s="65">
        <f t="shared" si="81"/>
        <v>42585</v>
      </c>
      <c r="E528" s="93">
        <f t="shared" si="81"/>
        <v>3.96</v>
      </c>
      <c r="F528" s="124">
        <f t="shared" si="74"/>
        <v>3.1173194680000003</v>
      </c>
      <c r="G528" s="124">
        <f t="shared" si="75"/>
        <v>3.1173194680000003</v>
      </c>
      <c r="H528" s="124">
        <f t="shared" si="78"/>
        <v>0</v>
      </c>
      <c r="I528" s="123">
        <f>'F4.2'!V102</f>
        <v>0</v>
      </c>
      <c r="J528" s="123">
        <f>'F4.2'!AP102</f>
        <v>0</v>
      </c>
      <c r="K528" s="124"/>
      <c r="L528" s="124"/>
      <c r="M528" s="124">
        <f t="shared" si="79"/>
        <v>0</v>
      </c>
      <c r="N528" s="124">
        <f t="shared" si="80"/>
        <v>0</v>
      </c>
      <c r="O528" s="163">
        <f t="shared" si="76"/>
        <v>0</v>
      </c>
      <c r="P528" s="164">
        <f t="shared" si="77"/>
        <v>0</v>
      </c>
    </row>
    <row r="529" spans="1:16" ht="47.25" hidden="1" outlineLevel="1" x14ac:dyDescent="0.25">
      <c r="A529" s="27" t="str">
        <f t="shared" si="73"/>
        <v>HO
DPR 7</v>
      </c>
      <c r="B529" s="28" t="str">
        <f t="shared" si="72"/>
        <v>Installation of Real Time Online Coal-Ash Analyzer at various TPS</v>
      </c>
      <c r="C529" s="27" t="str">
        <f t="shared" si="81"/>
        <v>MERC/CAPEX/20162017/00774</v>
      </c>
      <c r="D529" s="90">
        <f t="shared" si="81"/>
        <v>42643</v>
      </c>
      <c r="E529" s="92">
        <f t="shared" si="81"/>
        <v>4.0552000000000001</v>
      </c>
      <c r="F529" s="123">
        <f t="shared" si="74"/>
        <v>0</v>
      </c>
      <c r="G529" s="123">
        <f t="shared" si="75"/>
        <v>0</v>
      </c>
      <c r="H529" s="123">
        <f t="shared" si="78"/>
        <v>0</v>
      </c>
      <c r="I529" s="123">
        <f>'F4.2'!V103</f>
        <v>0</v>
      </c>
      <c r="J529" s="123">
        <f>'F4.2'!AP103</f>
        <v>0</v>
      </c>
      <c r="K529" s="123"/>
      <c r="L529" s="123"/>
      <c r="M529" s="123">
        <f t="shared" si="79"/>
        <v>0</v>
      </c>
      <c r="N529" s="123">
        <f t="shared" si="80"/>
        <v>0</v>
      </c>
      <c r="O529" s="163">
        <f t="shared" si="76"/>
        <v>0</v>
      </c>
      <c r="P529" s="164">
        <f t="shared" si="77"/>
        <v>0</v>
      </c>
    </row>
    <row r="530" spans="1:16" ht="47.25" hidden="1" outlineLevel="1" x14ac:dyDescent="0.25">
      <c r="A530" s="31" t="str">
        <f t="shared" si="73"/>
        <v>HO
DPR 7.2</v>
      </c>
      <c r="B530" s="62" t="str">
        <f t="shared" ref="B530:B561" si="82">B104</f>
        <v>Khaperkheda TPS</v>
      </c>
      <c r="C530" s="31" t="str">
        <f t="shared" si="81"/>
        <v>MERC/CAPEX/20162017/00774</v>
      </c>
      <c r="D530" s="65">
        <f t="shared" si="81"/>
        <v>42643</v>
      </c>
      <c r="E530" s="93">
        <f t="shared" si="81"/>
        <v>4.0552000000000001</v>
      </c>
      <c r="F530" s="124">
        <f t="shared" si="74"/>
        <v>0</v>
      </c>
      <c r="G530" s="124">
        <f t="shared" si="75"/>
        <v>0</v>
      </c>
      <c r="H530" s="124">
        <f t="shared" si="78"/>
        <v>0</v>
      </c>
      <c r="I530" s="123">
        <f>'F4.2'!V104</f>
        <v>0</v>
      </c>
      <c r="J530" s="123">
        <f>'F4.2'!AP104</f>
        <v>0</v>
      </c>
      <c r="K530" s="124"/>
      <c r="L530" s="124"/>
      <c r="M530" s="124">
        <f t="shared" si="79"/>
        <v>0</v>
      </c>
      <c r="N530" s="124">
        <f t="shared" si="80"/>
        <v>0</v>
      </c>
      <c r="O530" s="163">
        <f t="shared" si="76"/>
        <v>0</v>
      </c>
      <c r="P530" s="164">
        <f t="shared" si="77"/>
        <v>0</v>
      </c>
    </row>
    <row r="531" spans="1:16" ht="47.25" hidden="1" outlineLevel="1" x14ac:dyDescent="0.25">
      <c r="A531" s="27" t="str">
        <f t="shared" si="73"/>
        <v>HO
DPR 8</v>
      </c>
      <c r="B531" s="28" t="str">
        <f t="shared" si="82"/>
        <v>Replacement of Fire Tenders at Various Power Stations of Mahagenco</v>
      </c>
      <c r="C531" s="27" t="str">
        <f t="shared" si="81"/>
        <v>MERC/CAPEX/20172018/4653</v>
      </c>
      <c r="D531" s="90">
        <f t="shared" si="81"/>
        <v>43052</v>
      </c>
      <c r="E531" s="92">
        <f t="shared" si="81"/>
        <v>2.7</v>
      </c>
      <c r="F531" s="123">
        <f t="shared" si="74"/>
        <v>0</v>
      </c>
      <c r="G531" s="123">
        <f t="shared" si="75"/>
        <v>0</v>
      </c>
      <c r="H531" s="123">
        <f t="shared" si="78"/>
        <v>0</v>
      </c>
      <c r="I531" s="123">
        <f>'F4.2'!V105</f>
        <v>0</v>
      </c>
      <c r="J531" s="123">
        <f>'F4.2'!AP105</f>
        <v>0</v>
      </c>
      <c r="K531" s="123"/>
      <c r="L531" s="123"/>
      <c r="M531" s="123">
        <f t="shared" si="79"/>
        <v>0</v>
      </c>
      <c r="N531" s="123">
        <f t="shared" si="80"/>
        <v>0</v>
      </c>
      <c r="O531" s="163">
        <f t="shared" si="76"/>
        <v>0</v>
      </c>
      <c r="P531" s="164">
        <f t="shared" si="77"/>
        <v>0</v>
      </c>
    </row>
    <row r="532" spans="1:16" ht="47.25" hidden="1" outlineLevel="1" x14ac:dyDescent="0.25">
      <c r="A532" s="31" t="str">
        <f t="shared" ref="A532:A563" si="83">A106</f>
        <v>HO
DPR 8.1</v>
      </c>
      <c r="B532" s="62" t="str">
        <f t="shared" si="82"/>
        <v>Advance Multipurpose Fire Tender for KPKD 1-4</v>
      </c>
      <c r="C532" s="31" t="str">
        <f t="shared" si="81"/>
        <v>MERC/CAPEX/20172018/4653</v>
      </c>
      <c r="D532" s="65">
        <f t="shared" si="81"/>
        <v>43052</v>
      </c>
      <c r="E532" s="93">
        <f t="shared" si="81"/>
        <v>1.45</v>
      </c>
      <c r="F532" s="124">
        <f t="shared" ref="F532:F563" si="84">F106+I106</f>
        <v>1.7765</v>
      </c>
      <c r="G532" s="124">
        <f t="shared" ref="G532:G563" si="85">G106+M106</f>
        <v>1.7765</v>
      </c>
      <c r="H532" s="124">
        <f t="shared" si="78"/>
        <v>0</v>
      </c>
      <c r="I532" s="123">
        <f>'F4.2'!V106</f>
        <v>0</v>
      </c>
      <c r="J532" s="123">
        <f>'F4.2'!AP106</f>
        <v>0</v>
      </c>
      <c r="K532" s="124"/>
      <c r="L532" s="124"/>
      <c r="M532" s="124">
        <f t="shared" si="79"/>
        <v>0</v>
      </c>
      <c r="N532" s="124">
        <f t="shared" si="80"/>
        <v>0</v>
      </c>
      <c r="O532" s="163">
        <f t="shared" si="76"/>
        <v>0</v>
      </c>
      <c r="P532" s="164">
        <f t="shared" si="77"/>
        <v>0</v>
      </c>
    </row>
    <row r="533" spans="1:16" ht="47.25" hidden="1" outlineLevel="1" x14ac:dyDescent="0.25">
      <c r="A533" s="31" t="str">
        <f t="shared" si="83"/>
        <v>HO
DPR 8.2</v>
      </c>
      <c r="B533" s="62" t="str">
        <f t="shared" si="82"/>
        <v>Normal Multipurpose Fire Tender KPKD 1-4</v>
      </c>
      <c r="C533" s="31" t="str">
        <f t="shared" si="81"/>
        <v>MERC/CAPEX/20172018/4653</v>
      </c>
      <c r="D533" s="65">
        <f t="shared" si="81"/>
        <v>43052</v>
      </c>
      <c r="E533" s="93">
        <f t="shared" si="81"/>
        <v>1.25</v>
      </c>
      <c r="F533" s="124">
        <f t="shared" si="84"/>
        <v>2.1846524010000001</v>
      </c>
      <c r="G533" s="124">
        <f t="shared" si="85"/>
        <v>2.1846524010000001</v>
      </c>
      <c r="H533" s="124">
        <f t="shared" si="78"/>
        <v>0</v>
      </c>
      <c r="I533" s="123">
        <f>'F4.2'!V107</f>
        <v>0</v>
      </c>
      <c r="J533" s="123">
        <f>'F4.2'!AP107</f>
        <v>0</v>
      </c>
      <c r="K533" s="124"/>
      <c r="L533" s="124"/>
      <c r="M533" s="124">
        <f t="shared" si="79"/>
        <v>0</v>
      </c>
      <c r="N533" s="124">
        <f t="shared" si="80"/>
        <v>0</v>
      </c>
      <c r="O533" s="163">
        <f t="shared" si="76"/>
        <v>0</v>
      </c>
      <c r="P533" s="164">
        <f t="shared" si="77"/>
        <v>0</v>
      </c>
    </row>
    <row r="534" spans="1:16" ht="15.75" hidden="1" outlineLevel="1" x14ac:dyDescent="0.25">
      <c r="A534" s="130">
        <f t="shared" si="83"/>
        <v>0</v>
      </c>
      <c r="B534" s="131" t="str">
        <f t="shared" si="82"/>
        <v>IDC</v>
      </c>
      <c r="C534" s="31" t="str">
        <f t="shared" si="81"/>
        <v>MERC/CAPEX/20172018/4653</v>
      </c>
      <c r="D534" s="65">
        <f t="shared" si="81"/>
        <v>43052</v>
      </c>
      <c r="E534" s="93">
        <f t="shared" si="81"/>
        <v>0</v>
      </c>
      <c r="F534" s="124">
        <f t="shared" si="84"/>
        <v>0</v>
      </c>
      <c r="G534" s="124">
        <f t="shared" si="85"/>
        <v>0</v>
      </c>
      <c r="H534" s="124">
        <f t="shared" si="78"/>
        <v>0</v>
      </c>
      <c r="I534" s="123">
        <f>'F4.2'!V108</f>
        <v>0</v>
      </c>
      <c r="J534" s="123">
        <f>'F4.2'!AP108</f>
        <v>0</v>
      </c>
      <c r="K534" s="124"/>
      <c r="L534" s="124"/>
      <c r="M534" s="124">
        <f t="shared" si="79"/>
        <v>0</v>
      </c>
      <c r="N534" s="124">
        <f t="shared" si="80"/>
        <v>0</v>
      </c>
      <c r="O534" s="163">
        <f t="shared" si="76"/>
        <v>0</v>
      </c>
      <c r="P534" s="164">
        <f t="shared" si="77"/>
        <v>0</v>
      </c>
    </row>
    <row r="535" spans="1:16" ht="47.25" hidden="1" outlineLevel="1" x14ac:dyDescent="0.25">
      <c r="A535" s="27" t="str">
        <f t="shared" si="83"/>
        <v>HO
DPR 9</v>
      </c>
      <c r="B535" s="28" t="str">
        <f t="shared" si="82"/>
        <v>Pipe conveyor system for transporting Coal from WCL Coal mines to Koradi &amp; Khaperkheda TPS</v>
      </c>
      <c r="C535" s="27" t="str">
        <f t="shared" si="81"/>
        <v>MERC/CAPEX/2017-18/0208</v>
      </c>
      <c r="D535" s="90">
        <f t="shared" si="81"/>
        <v>43139</v>
      </c>
      <c r="E535" s="92">
        <f t="shared" si="81"/>
        <v>226.30239130434779</v>
      </c>
      <c r="F535" s="123">
        <f t="shared" si="84"/>
        <v>0</v>
      </c>
      <c r="G535" s="123">
        <f t="shared" si="85"/>
        <v>0</v>
      </c>
      <c r="H535" s="123">
        <f t="shared" si="78"/>
        <v>0</v>
      </c>
      <c r="I535" s="123">
        <f>'F4.2'!V109</f>
        <v>0</v>
      </c>
      <c r="J535" s="123">
        <f>'F4.2'!AP109</f>
        <v>0</v>
      </c>
      <c r="K535" s="123"/>
      <c r="L535" s="123"/>
      <c r="M535" s="123">
        <f t="shared" si="79"/>
        <v>0</v>
      </c>
      <c r="N535" s="123">
        <f t="shared" si="80"/>
        <v>0</v>
      </c>
      <c r="O535" s="163">
        <f t="shared" si="76"/>
        <v>0</v>
      </c>
      <c r="P535" s="164">
        <f t="shared" si="77"/>
        <v>0</v>
      </c>
    </row>
    <row r="536" spans="1:16" ht="47.25" hidden="1" outlineLevel="1" x14ac:dyDescent="0.25">
      <c r="A536" s="31" t="str">
        <f t="shared" si="83"/>
        <v>HO
DPR 9.1</v>
      </c>
      <c r="B536" s="62" t="str">
        <f t="shared" si="82"/>
        <v>Pipe conveyor system for transporting Coal from WCL Coal mines to Koradi &amp; Khaperkheda TPS</v>
      </c>
      <c r="C536" s="31" t="str">
        <f t="shared" ref="C536:E555" si="86">C110</f>
        <v>MERC/CAPEX/2017-18/0208</v>
      </c>
      <c r="D536" s="65">
        <f t="shared" si="86"/>
        <v>43139</v>
      </c>
      <c r="E536" s="93">
        <f t="shared" si="86"/>
        <v>226.30239130434779</v>
      </c>
      <c r="F536" s="124">
        <f t="shared" si="84"/>
        <v>266.7</v>
      </c>
      <c r="G536" s="124">
        <f t="shared" si="85"/>
        <v>0</v>
      </c>
      <c r="H536" s="124">
        <f t="shared" si="78"/>
        <v>266.7</v>
      </c>
      <c r="I536" s="123">
        <f>'F4.2'!V110</f>
        <v>24.53</v>
      </c>
      <c r="J536" s="123">
        <f>'F4.2'!AP110</f>
        <v>57.607741099000002</v>
      </c>
      <c r="K536" s="124"/>
      <c r="L536" s="124"/>
      <c r="M536" s="124">
        <f t="shared" si="79"/>
        <v>57.607741099000002</v>
      </c>
      <c r="N536" s="124">
        <f t="shared" si="80"/>
        <v>233.62225890100001</v>
      </c>
      <c r="O536" s="163">
        <f t="shared" si="76"/>
        <v>57.607741099000002</v>
      </c>
      <c r="P536" s="164">
        <f t="shared" si="77"/>
        <v>0</v>
      </c>
    </row>
    <row r="537" spans="1:16" ht="47.25" hidden="1" outlineLevel="1" x14ac:dyDescent="0.25">
      <c r="A537" s="27" t="str">
        <f t="shared" si="83"/>
        <v>HO
DPR 10</v>
      </c>
      <c r="B537" s="28" t="str">
        <f t="shared" si="82"/>
        <v>Implementation of IB recommendations- Civil works at various TPS of Mahagenco</v>
      </c>
      <c r="C537" s="27" t="str">
        <f t="shared" si="86"/>
        <v>MERC/CAPEX/20172018/0177</v>
      </c>
      <c r="D537" s="90">
        <f t="shared" si="86"/>
        <v>43137</v>
      </c>
      <c r="E537" s="92">
        <f t="shared" si="86"/>
        <v>4.4603999999999999</v>
      </c>
      <c r="F537" s="123">
        <f t="shared" si="84"/>
        <v>0</v>
      </c>
      <c r="G537" s="123">
        <f t="shared" si="85"/>
        <v>0</v>
      </c>
      <c r="H537" s="123">
        <f t="shared" si="78"/>
        <v>0</v>
      </c>
      <c r="I537" s="123">
        <f>'F4.2'!V111</f>
        <v>0</v>
      </c>
      <c r="J537" s="123">
        <f>'F4.2'!AP111</f>
        <v>0</v>
      </c>
      <c r="K537" s="123"/>
      <c r="L537" s="123"/>
      <c r="M537" s="123">
        <f t="shared" si="79"/>
        <v>0</v>
      </c>
      <c r="N537" s="123">
        <f t="shared" si="80"/>
        <v>0</v>
      </c>
      <c r="O537" s="163">
        <f t="shared" si="76"/>
        <v>0</v>
      </c>
      <c r="P537" s="164">
        <f t="shared" si="77"/>
        <v>0</v>
      </c>
    </row>
    <row r="538" spans="1:16" ht="63" hidden="1" outlineLevel="1" x14ac:dyDescent="0.25">
      <c r="A538" s="31" t="str">
        <f t="shared" si="83"/>
        <v>HO
DPR 10.2a</v>
      </c>
      <c r="B538" s="62" t="str">
        <f t="shared" si="82"/>
        <v>Compond wall (IB recommdation),Plant Patrolling Roads (IB recommdation) TPS KPKD</v>
      </c>
      <c r="C538" s="31" t="str">
        <f t="shared" si="86"/>
        <v>MERC/CAPEX/20172018/0177</v>
      </c>
      <c r="D538" s="65">
        <f t="shared" si="86"/>
        <v>43137</v>
      </c>
      <c r="E538" s="93">
        <f t="shared" si="86"/>
        <v>4.4603999999999999</v>
      </c>
      <c r="F538" s="124">
        <f t="shared" si="84"/>
        <v>3.9268082040000003</v>
      </c>
      <c r="G538" s="124">
        <f t="shared" si="85"/>
        <v>3.9268082040000003</v>
      </c>
      <c r="H538" s="124">
        <f t="shared" si="78"/>
        <v>0</v>
      </c>
      <c r="I538" s="123">
        <f>'F4.2'!V112</f>
        <v>2.3831619000000002E-2</v>
      </c>
      <c r="J538" s="123">
        <f>'F4.2'!AP112</f>
        <v>2.3831619000000002E-2</v>
      </c>
      <c r="K538" s="124"/>
      <c r="L538" s="124"/>
      <c r="M538" s="124">
        <f t="shared" si="79"/>
        <v>2.3831619000000002E-2</v>
      </c>
      <c r="N538" s="124">
        <f t="shared" si="80"/>
        <v>0</v>
      </c>
      <c r="O538" s="163">
        <f t="shared" si="76"/>
        <v>2.3831619000000002E-2</v>
      </c>
      <c r="P538" s="164">
        <f t="shared" si="77"/>
        <v>0</v>
      </c>
    </row>
    <row r="539" spans="1:16" ht="47.25" hidden="1" outlineLevel="1" x14ac:dyDescent="0.25">
      <c r="A539" s="27" t="str">
        <f t="shared" si="83"/>
        <v>HO
DPR 11</v>
      </c>
      <c r="B539" s="28" t="str">
        <f t="shared" si="82"/>
        <v>Reuse of tertiary treated water for Koradi and Khaperkheda Thermal Power Plant from Bhandewadi STP</v>
      </c>
      <c r="C539" s="27" t="str">
        <f t="shared" si="86"/>
        <v>MERC/CAPEX/MSPGCL/2018-19/1156</v>
      </c>
      <c r="D539" s="90">
        <f t="shared" si="86"/>
        <v>43305</v>
      </c>
      <c r="E539" s="92">
        <f t="shared" si="86"/>
        <v>9.23</v>
      </c>
      <c r="F539" s="123">
        <f t="shared" si="84"/>
        <v>0</v>
      </c>
      <c r="G539" s="123">
        <f t="shared" si="85"/>
        <v>0</v>
      </c>
      <c r="H539" s="123">
        <f t="shared" si="78"/>
        <v>0</v>
      </c>
      <c r="I539" s="123">
        <f>'F4.2'!V113</f>
        <v>0</v>
      </c>
      <c r="J539" s="123">
        <f>'F4.2'!AP113</f>
        <v>0</v>
      </c>
      <c r="K539" s="123"/>
      <c r="L539" s="123"/>
      <c r="M539" s="123">
        <f t="shared" si="79"/>
        <v>0</v>
      </c>
      <c r="N539" s="123">
        <f t="shared" si="80"/>
        <v>0</v>
      </c>
      <c r="O539" s="163">
        <f t="shared" si="76"/>
        <v>0</v>
      </c>
      <c r="P539" s="164">
        <f t="shared" si="77"/>
        <v>0</v>
      </c>
    </row>
    <row r="540" spans="1:16" ht="47.25" hidden="1" outlineLevel="1" x14ac:dyDescent="0.25">
      <c r="A540" s="31" t="str">
        <f t="shared" si="83"/>
        <v>HO
DPR 11.1</v>
      </c>
      <c r="B540" s="62" t="str">
        <f t="shared" si="82"/>
        <v>Reuse of tertiary treated water for Koradi and Khaperkheda Thermal Power Plant from Bhandewadi STP</v>
      </c>
      <c r="C540" s="31" t="str">
        <f t="shared" si="86"/>
        <v>MERC/CAPEX/MSPGCL/2018-19/1156</v>
      </c>
      <c r="D540" s="65">
        <f t="shared" si="86"/>
        <v>43305</v>
      </c>
      <c r="E540" s="93">
        <f t="shared" si="86"/>
        <v>9.0500000000000007</v>
      </c>
      <c r="F540" s="124">
        <f t="shared" si="84"/>
        <v>13.3056650336394</v>
      </c>
      <c r="G540" s="124">
        <f t="shared" si="85"/>
        <v>13.3056650336394</v>
      </c>
      <c r="H540" s="124">
        <f t="shared" si="78"/>
        <v>0</v>
      </c>
      <c r="I540" s="123">
        <f>'F4.2'!V114</f>
        <v>0</v>
      </c>
      <c r="J540" s="123">
        <f>'F4.2'!AP114</f>
        <v>0</v>
      </c>
      <c r="K540" s="124"/>
      <c r="L540" s="124"/>
      <c r="M540" s="124">
        <f t="shared" si="79"/>
        <v>0</v>
      </c>
      <c r="N540" s="124">
        <f t="shared" si="80"/>
        <v>0</v>
      </c>
      <c r="O540" s="163">
        <f t="shared" si="76"/>
        <v>0</v>
      </c>
      <c r="P540" s="164">
        <f t="shared" si="77"/>
        <v>0</v>
      </c>
    </row>
    <row r="541" spans="1:16" ht="31.5" hidden="1" outlineLevel="1" x14ac:dyDescent="0.25">
      <c r="A541" s="130">
        <f t="shared" si="83"/>
        <v>0</v>
      </c>
      <c r="B541" s="138" t="str">
        <f t="shared" si="82"/>
        <v>IDC</v>
      </c>
      <c r="C541" s="31" t="str">
        <f t="shared" si="86"/>
        <v>MERC/CAPEX/MSPGCL/2018-19/1156</v>
      </c>
      <c r="D541" s="65">
        <f t="shared" si="86"/>
        <v>43305</v>
      </c>
      <c r="E541" s="93">
        <f t="shared" si="86"/>
        <v>0.18</v>
      </c>
      <c r="F541" s="124">
        <f t="shared" si="84"/>
        <v>0</v>
      </c>
      <c r="G541" s="124">
        <f t="shared" si="85"/>
        <v>0</v>
      </c>
      <c r="H541" s="124">
        <f t="shared" si="78"/>
        <v>0</v>
      </c>
      <c r="I541" s="123">
        <f>'F4.2'!V115</f>
        <v>0</v>
      </c>
      <c r="J541" s="123">
        <f>'F4.2'!AP115</f>
        <v>0</v>
      </c>
      <c r="K541" s="124"/>
      <c r="L541" s="124"/>
      <c r="M541" s="124">
        <f t="shared" si="79"/>
        <v>0</v>
      </c>
      <c r="N541" s="124">
        <f t="shared" si="80"/>
        <v>0</v>
      </c>
      <c r="O541" s="163">
        <f t="shared" si="76"/>
        <v>0</v>
      </c>
      <c r="P541" s="164">
        <f t="shared" si="77"/>
        <v>0</v>
      </c>
    </row>
    <row r="542" spans="1:16" ht="47.25" hidden="1" outlineLevel="1" x14ac:dyDescent="0.25">
      <c r="A542" s="27" t="str">
        <f t="shared" si="83"/>
        <v>HO
DPR 15</v>
      </c>
      <c r="B542" s="28" t="str">
        <f t="shared" si="82"/>
        <v>Implementation of Water Flow Monitoring system at Chandrapur STPS &amp; Khaperkheda TPS</v>
      </c>
      <c r="C542" s="27" t="str">
        <f t="shared" si="86"/>
        <v>MERC/CAPEX/2020-2021/WFH/SBR/37</v>
      </c>
      <c r="D542" s="90">
        <f t="shared" si="86"/>
        <v>44131</v>
      </c>
      <c r="E542" s="92">
        <f t="shared" si="86"/>
        <v>5.1754800000000003</v>
      </c>
      <c r="F542" s="123">
        <f t="shared" si="84"/>
        <v>0</v>
      </c>
      <c r="G542" s="123">
        <f t="shared" si="85"/>
        <v>0</v>
      </c>
      <c r="H542" s="123">
        <f t="shared" si="78"/>
        <v>0</v>
      </c>
      <c r="I542" s="123">
        <f>'F4.2'!V116</f>
        <v>0</v>
      </c>
      <c r="J542" s="123">
        <f>'F4.2'!AP116</f>
        <v>0</v>
      </c>
      <c r="K542" s="123"/>
      <c r="L542" s="123"/>
      <c r="M542" s="123">
        <f t="shared" si="79"/>
        <v>0</v>
      </c>
      <c r="N542" s="123">
        <f t="shared" si="80"/>
        <v>0</v>
      </c>
      <c r="O542" s="163">
        <f t="shared" si="76"/>
        <v>0</v>
      </c>
      <c r="P542" s="164">
        <f t="shared" si="77"/>
        <v>0</v>
      </c>
    </row>
    <row r="543" spans="1:16" ht="47.25" hidden="1" outlineLevel="1" x14ac:dyDescent="0.25">
      <c r="A543" s="31" t="str">
        <f t="shared" si="83"/>
        <v>HO
DPR 15.3</v>
      </c>
      <c r="B543" s="108" t="str">
        <f t="shared" si="82"/>
        <v>Electromagnetic Flow meters at various lines &amp; Locations of 210 MW</v>
      </c>
      <c r="C543" s="31" t="str">
        <f t="shared" si="86"/>
        <v>MERC/CAPEX/2020-2021/WFH/SBR/37</v>
      </c>
      <c r="D543" s="65">
        <f t="shared" si="86"/>
        <v>44131</v>
      </c>
      <c r="E543" s="93">
        <f t="shared" si="86"/>
        <v>3.8515199999999998</v>
      </c>
      <c r="F543" s="124">
        <f t="shared" si="84"/>
        <v>0</v>
      </c>
      <c r="G543" s="124">
        <f t="shared" si="85"/>
        <v>0</v>
      </c>
      <c r="H543" s="124">
        <f t="shared" si="78"/>
        <v>0</v>
      </c>
      <c r="I543" s="123">
        <f>'F4.2'!V117</f>
        <v>0</v>
      </c>
      <c r="J543" s="123">
        <f>'F4.2'!AP117</f>
        <v>0</v>
      </c>
      <c r="K543" s="124"/>
      <c r="L543" s="124"/>
      <c r="M543" s="124">
        <f t="shared" si="79"/>
        <v>0</v>
      </c>
      <c r="N543" s="124">
        <f t="shared" si="80"/>
        <v>0</v>
      </c>
      <c r="O543" s="163">
        <f t="shared" si="76"/>
        <v>0</v>
      </c>
      <c r="P543" s="164">
        <f t="shared" si="77"/>
        <v>0</v>
      </c>
    </row>
    <row r="544" spans="1:16" ht="63" hidden="1" outlineLevel="1" x14ac:dyDescent="0.25">
      <c r="A544" s="31" t="str">
        <f t="shared" si="83"/>
        <v>HO
DPR 15.4</v>
      </c>
      <c r="B544" s="108" t="str">
        <f t="shared" si="82"/>
        <v xml:space="preserve">Automation: Centralized SCADA, RTU, MODBUS Cable, Power cable &amp; mandatory spares
</v>
      </c>
      <c r="C544" s="31" t="str">
        <f t="shared" si="86"/>
        <v>MERC/CAPEX/2020-2021/WFH/SBR/37</v>
      </c>
      <c r="D544" s="65">
        <f t="shared" si="86"/>
        <v>44131</v>
      </c>
      <c r="E544" s="93">
        <f t="shared" si="86"/>
        <v>1.32396</v>
      </c>
      <c r="F544" s="124">
        <f t="shared" si="84"/>
        <v>0</v>
      </c>
      <c r="G544" s="124">
        <f t="shared" si="85"/>
        <v>0</v>
      </c>
      <c r="H544" s="124">
        <f t="shared" si="78"/>
        <v>0</v>
      </c>
      <c r="I544" s="123">
        <f>'F4.2'!V118</f>
        <v>0</v>
      </c>
      <c r="J544" s="123">
        <f>'F4.2'!AP118</f>
        <v>0</v>
      </c>
      <c r="K544" s="124"/>
      <c r="L544" s="124"/>
      <c r="M544" s="124">
        <f t="shared" si="79"/>
        <v>0</v>
      </c>
      <c r="N544" s="124">
        <f t="shared" si="80"/>
        <v>0</v>
      </c>
      <c r="O544" s="163">
        <f t="shared" si="76"/>
        <v>0</v>
      </c>
      <c r="P544" s="164">
        <f t="shared" si="77"/>
        <v>0</v>
      </c>
    </row>
    <row r="545" spans="1:16" ht="31.5" hidden="1" outlineLevel="1" x14ac:dyDescent="0.25">
      <c r="A545" s="130">
        <f t="shared" si="83"/>
        <v>0</v>
      </c>
      <c r="B545" s="131" t="str">
        <f t="shared" si="82"/>
        <v>IDC</v>
      </c>
      <c r="C545" s="31" t="str">
        <f t="shared" si="86"/>
        <v>MERC/CAPEX/2020-2021/WFH/SBR/37</v>
      </c>
      <c r="D545" s="65">
        <f t="shared" si="86"/>
        <v>44131</v>
      </c>
      <c r="E545" s="93">
        <f t="shared" si="86"/>
        <v>0</v>
      </c>
      <c r="F545" s="124">
        <f t="shared" si="84"/>
        <v>0</v>
      </c>
      <c r="G545" s="124">
        <f t="shared" si="85"/>
        <v>0</v>
      </c>
      <c r="H545" s="124">
        <f t="shared" si="78"/>
        <v>0</v>
      </c>
      <c r="I545" s="123">
        <f>'F4.2'!V119</f>
        <v>0</v>
      </c>
      <c r="J545" s="123">
        <f>'F4.2'!AP119</f>
        <v>0</v>
      </c>
      <c r="K545" s="124"/>
      <c r="L545" s="124"/>
      <c r="M545" s="124">
        <f t="shared" si="79"/>
        <v>0</v>
      </c>
      <c r="N545" s="124">
        <f t="shared" si="80"/>
        <v>0</v>
      </c>
      <c r="O545" s="163">
        <f t="shared" si="76"/>
        <v>0</v>
      </c>
      <c r="P545" s="164">
        <f t="shared" si="77"/>
        <v>0</v>
      </c>
    </row>
    <row r="546" spans="1:16" ht="31.5" hidden="1" outlineLevel="1" x14ac:dyDescent="0.25">
      <c r="A546" s="27">
        <f t="shared" si="83"/>
        <v>30</v>
      </c>
      <c r="B546" s="28" t="str">
        <f t="shared" si="82"/>
        <v>Supply of spare Generator Rotor for UNIT 1 &amp; 2, 210MW</v>
      </c>
      <c r="C546" s="31" t="str">
        <f t="shared" si="86"/>
        <v>MERC/CAPEX/2023-24/0184</v>
      </c>
      <c r="D546" s="65">
        <f t="shared" si="86"/>
        <v>45363</v>
      </c>
      <c r="E546" s="93">
        <f t="shared" si="86"/>
        <v>37.11</v>
      </c>
      <c r="F546" s="124">
        <f t="shared" si="84"/>
        <v>0</v>
      </c>
      <c r="G546" s="124">
        <f t="shared" si="85"/>
        <v>0</v>
      </c>
      <c r="H546" s="124">
        <f t="shared" si="78"/>
        <v>0</v>
      </c>
      <c r="I546" s="123">
        <f>'F4.2'!V120</f>
        <v>0</v>
      </c>
      <c r="J546" s="123">
        <f>'F4.2'!AP120</f>
        <v>0</v>
      </c>
      <c r="K546" s="124"/>
      <c r="L546" s="124"/>
      <c r="M546" s="124">
        <f t="shared" si="79"/>
        <v>0</v>
      </c>
      <c r="N546" s="124">
        <f t="shared" si="80"/>
        <v>0</v>
      </c>
      <c r="O546" s="163">
        <f t="shared" si="76"/>
        <v>0</v>
      </c>
      <c r="P546" s="164">
        <f t="shared" si="77"/>
        <v>0</v>
      </c>
    </row>
    <row r="547" spans="1:16" ht="31.5" hidden="1" outlineLevel="1" x14ac:dyDescent="0.25">
      <c r="A547" s="9">
        <f t="shared" si="83"/>
        <v>30.1</v>
      </c>
      <c r="B547" s="165" t="str">
        <f t="shared" si="82"/>
        <v>Supply of spare Generator Rotor for UNIT 1 &amp; 2, 210MW</v>
      </c>
      <c r="C547" s="31" t="str">
        <f t="shared" si="86"/>
        <v>MERC/CAPEX/2023-24/0184</v>
      </c>
      <c r="D547" s="65">
        <f t="shared" si="86"/>
        <v>45363</v>
      </c>
      <c r="E547" s="93">
        <f t="shared" si="86"/>
        <v>36.700000000000003</v>
      </c>
      <c r="F547" s="124">
        <f t="shared" si="84"/>
        <v>11.01</v>
      </c>
      <c r="G547" s="124">
        <f t="shared" si="85"/>
        <v>0</v>
      </c>
      <c r="H547" s="124">
        <f t="shared" si="78"/>
        <v>11.01</v>
      </c>
      <c r="I547" s="123">
        <f>'F4.2'!V121</f>
        <v>25.690000000000005</v>
      </c>
      <c r="J547" s="123">
        <f>'F4.2'!AP121</f>
        <v>0</v>
      </c>
      <c r="K547" s="124"/>
      <c r="L547" s="124"/>
      <c r="M547" s="124">
        <f t="shared" si="79"/>
        <v>0</v>
      </c>
      <c r="N547" s="124">
        <f t="shared" si="80"/>
        <v>36.700000000000003</v>
      </c>
      <c r="O547" s="163">
        <f t="shared" si="76"/>
        <v>0</v>
      </c>
      <c r="P547" s="164">
        <f t="shared" si="77"/>
        <v>0</v>
      </c>
    </row>
    <row r="548" spans="1:16" ht="15.75" hidden="1" outlineLevel="1" x14ac:dyDescent="0.25">
      <c r="A548" s="130">
        <f t="shared" si="83"/>
        <v>0</v>
      </c>
      <c r="B548" s="131" t="str">
        <f t="shared" si="82"/>
        <v>IDC</v>
      </c>
      <c r="C548" s="31" t="str">
        <f t="shared" si="86"/>
        <v>MERC/CAPEX/2023-24/0184</v>
      </c>
      <c r="D548" s="65">
        <f t="shared" si="86"/>
        <v>45363</v>
      </c>
      <c r="E548" s="93">
        <f t="shared" si="86"/>
        <v>0.41</v>
      </c>
      <c r="F548" s="124">
        <f t="shared" si="84"/>
        <v>0</v>
      </c>
      <c r="G548" s="124">
        <f t="shared" si="85"/>
        <v>0</v>
      </c>
      <c r="H548" s="124">
        <f t="shared" si="78"/>
        <v>0</v>
      </c>
      <c r="I548" s="123">
        <f>'F4.2'!V122</f>
        <v>0</v>
      </c>
      <c r="J548" s="123">
        <f>'F4.2'!AP122</f>
        <v>0</v>
      </c>
      <c r="K548" s="124"/>
      <c r="L548" s="124"/>
      <c r="M548" s="124">
        <f t="shared" si="79"/>
        <v>0</v>
      </c>
      <c r="N548" s="124">
        <f t="shared" si="80"/>
        <v>0</v>
      </c>
      <c r="O548" s="163">
        <f t="shared" si="76"/>
        <v>0</v>
      </c>
      <c r="P548" s="164">
        <f t="shared" si="77"/>
        <v>0</v>
      </c>
    </row>
    <row r="549" spans="1:16" ht="78.75" hidden="1" outlineLevel="1" x14ac:dyDescent="0.25">
      <c r="A549" s="27">
        <f t="shared" si="83"/>
        <v>31</v>
      </c>
      <c r="B549" s="28" t="str">
        <f t="shared" si="82"/>
        <v>Construction of 4th upstream raising of Waregaon Ash Bund from T.B.L 302.50 M to T.B.L. 305.50 M with raising of drain wells and modification of Masonary Dam (Waste Weir),       4 x210 MW, TPS, Khaperkheda</v>
      </c>
      <c r="C549" s="31" t="str">
        <f t="shared" si="86"/>
        <v>MERC/CAPEX/2023-2024/MSPGCL/0510</v>
      </c>
      <c r="D549" s="65">
        <f t="shared" si="86"/>
        <v>45208</v>
      </c>
      <c r="E549" s="93">
        <f t="shared" si="86"/>
        <v>45.053462686567165</v>
      </c>
      <c r="F549" s="124">
        <f t="shared" si="84"/>
        <v>0</v>
      </c>
      <c r="G549" s="124">
        <f t="shared" si="85"/>
        <v>0</v>
      </c>
      <c r="H549" s="124">
        <f t="shared" si="78"/>
        <v>0</v>
      </c>
      <c r="I549" s="123">
        <f>'F4.2'!V123</f>
        <v>0</v>
      </c>
      <c r="J549" s="123">
        <f>'F4.2'!AP123</f>
        <v>0</v>
      </c>
      <c r="K549" s="124"/>
      <c r="L549" s="124"/>
      <c r="M549" s="124">
        <f t="shared" si="79"/>
        <v>0</v>
      </c>
      <c r="N549" s="124">
        <f t="shared" si="80"/>
        <v>0</v>
      </c>
      <c r="O549" s="163">
        <f t="shared" si="76"/>
        <v>0</v>
      </c>
      <c r="P549" s="164">
        <f t="shared" si="77"/>
        <v>0</v>
      </c>
    </row>
    <row r="550" spans="1:16" ht="63" hidden="1" outlineLevel="1" x14ac:dyDescent="0.25">
      <c r="A550" s="9">
        <f t="shared" si="83"/>
        <v>31.1</v>
      </c>
      <c r="B550" s="165" t="str">
        <f t="shared" si="82"/>
        <v>Construction of 4th  upstream raising of Waregaon Ash Bund from T.B.L   302.50 M to T.B.L. 305.50 M at TPS, Khaperkheda.</v>
      </c>
      <c r="C550" s="31" t="str">
        <f t="shared" si="86"/>
        <v>MERC/CAPEX/2023-2024/MSPGCL/0510</v>
      </c>
      <c r="D550" s="65">
        <f t="shared" si="86"/>
        <v>45208</v>
      </c>
      <c r="E550" s="93">
        <f t="shared" si="86"/>
        <v>31.023080597014925</v>
      </c>
      <c r="F550" s="124">
        <f t="shared" si="84"/>
        <v>0</v>
      </c>
      <c r="G550" s="124">
        <f t="shared" si="85"/>
        <v>0</v>
      </c>
      <c r="H550" s="124">
        <f t="shared" si="78"/>
        <v>0</v>
      </c>
      <c r="I550" s="123">
        <f>'F4.2'!V124</f>
        <v>0</v>
      </c>
      <c r="J550" s="123">
        <f>'F4.2'!AP124</f>
        <v>0</v>
      </c>
      <c r="K550" s="124"/>
      <c r="L550" s="124"/>
      <c r="M550" s="124">
        <f t="shared" si="79"/>
        <v>0</v>
      </c>
      <c r="N550" s="124">
        <f t="shared" si="80"/>
        <v>0</v>
      </c>
      <c r="O550" s="163">
        <f t="shared" si="76"/>
        <v>0</v>
      </c>
      <c r="P550" s="164">
        <f t="shared" si="77"/>
        <v>0</v>
      </c>
    </row>
    <row r="551" spans="1:16" ht="31.5" hidden="1" outlineLevel="1" x14ac:dyDescent="0.25">
      <c r="A551" s="9">
        <f t="shared" si="83"/>
        <v>31.2</v>
      </c>
      <c r="B551" s="165" t="str">
        <f t="shared" si="82"/>
        <v>Raising of drain wells of Waregaon Ash Bund  TPS, Khaperkheda.</v>
      </c>
      <c r="C551" s="31" t="str">
        <f t="shared" si="86"/>
        <v>MERC/CAPEX/2023-2024/MSPGCL/0510</v>
      </c>
      <c r="D551" s="65">
        <f t="shared" si="86"/>
        <v>45208</v>
      </c>
      <c r="E551" s="93">
        <f t="shared" si="86"/>
        <v>1.6569313432835822</v>
      </c>
      <c r="F551" s="124">
        <f t="shared" si="84"/>
        <v>0</v>
      </c>
      <c r="G551" s="58">
        <f t="shared" si="85"/>
        <v>0</v>
      </c>
      <c r="H551" s="58">
        <f t="shared" si="78"/>
        <v>0</v>
      </c>
      <c r="I551" s="123">
        <f>'F4.2'!V125</f>
        <v>0</v>
      </c>
      <c r="J551" s="123">
        <f>'F4.2'!AP125</f>
        <v>0</v>
      </c>
      <c r="K551" s="58"/>
      <c r="L551" s="58"/>
      <c r="M551" s="124">
        <f t="shared" si="79"/>
        <v>0</v>
      </c>
      <c r="N551" s="58">
        <f t="shared" si="80"/>
        <v>0</v>
      </c>
      <c r="O551" s="163">
        <f t="shared" si="76"/>
        <v>0</v>
      </c>
      <c r="P551" s="164">
        <f t="shared" si="77"/>
        <v>0</v>
      </c>
    </row>
    <row r="552" spans="1:16" ht="47.25" hidden="1" outlineLevel="1" x14ac:dyDescent="0.25">
      <c r="A552" s="9">
        <f t="shared" si="83"/>
        <v>31.3</v>
      </c>
      <c r="B552" s="165" t="str">
        <f t="shared" si="82"/>
        <v>Modification of Masonary Dam (Waste Weir) of Waregaon Ash Bund  TPS, Khaperkheda.</v>
      </c>
      <c r="C552" s="9" t="str">
        <f t="shared" si="86"/>
        <v>MERC/CAPEX/2023-2024/MSPGCL/0510</v>
      </c>
      <c r="D552" s="65">
        <f t="shared" si="86"/>
        <v>45208</v>
      </c>
      <c r="E552" s="58">
        <f t="shared" si="86"/>
        <v>10.185689552238806</v>
      </c>
      <c r="F552" s="58">
        <f t="shared" si="84"/>
        <v>0</v>
      </c>
      <c r="G552" s="58">
        <f t="shared" si="85"/>
        <v>0</v>
      </c>
      <c r="H552" s="58">
        <f t="shared" si="78"/>
        <v>0</v>
      </c>
      <c r="I552" s="123">
        <f>'F4.2'!V126</f>
        <v>0</v>
      </c>
      <c r="J552" s="123">
        <f>'F4.2'!AP126</f>
        <v>0</v>
      </c>
      <c r="K552" s="58"/>
      <c r="L552" s="58"/>
      <c r="M552" s="58">
        <f t="shared" si="79"/>
        <v>0</v>
      </c>
      <c r="N552" s="58">
        <f t="shared" si="80"/>
        <v>0</v>
      </c>
      <c r="O552" s="163">
        <f t="shared" si="76"/>
        <v>0</v>
      </c>
      <c r="P552" s="164">
        <f t="shared" si="77"/>
        <v>0</v>
      </c>
    </row>
    <row r="553" spans="1:16" ht="31.5" hidden="1" outlineLevel="1" x14ac:dyDescent="0.25">
      <c r="A553" s="130">
        <f t="shared" si="83"/>
        <v>0</v>
      </c>
      <c r="B553" s="131" t="str">
        <f t="shared" si="82"/>
        <v>IDC</v>
      </c>
      <c r="C553" s="27" t="str">
        <f t="shared" si="86"/>
        <v>MERC/CAPEX/2023-2024/MSPGCL/0510</v>
      </c>
      <c r="D553" s="90">
        <f t="shared" si="86"/>
        <v>45208</v>
      </c>
      <c r="E553" s="92">
        <f t="shared" si="86"/>
        <v>2.1877611940298509</v>
      </c>
      <c r="F553" s="123">
        <f t="shared" si="84"/>
        <v>0</v>
      </c>
      <c r="G553" s="123">
        <f t="shared" si="85"/>
        <v>0</v>
      </c>
      <c r="H553" s="123">
        <f t="shared" si="78"/>
        <v>0</v>
      </c>
      <c r="I553" s="123">
        <f>'F4.2'!V127</f>
        <v>0</v>
      </c>
      <c r="J553" s="123">
        <f>'F4.2'!AP127</f>
        <v>0</v>
      </c>
      <c r="K553" s="123"/>
      <c r="L553" s="123"/>
      <c r="M553" s="123">
        <f t="shared" si="79"/>
        <v>0</v>
      </c>
      <c r="N553" s="123">
        <f t="shared" si="80"/>
        <v>0</v>
      </c>
    </row>
    <row r="554" spans="1:16" ht="31.5" hidden="1" outlineLevel="1" x14ac:dyDescent="0.25">
      <c r="A554" s="27">
        <f t="shared" si="83"/>
        <v>32</v>
      </c>
      <c r="B554" s="28" t="str">
        <f t="shared" si="82"/>
        <v>Flue Gas Desulphurisation (FGD) System for Khaperkheda Unit # 1 &amp; 2</v>
      </c>
      <c r="C554" s="31" t="str">
        <f t="shared" si="86"/>
        <v>MERC/CAPEX/MSPGCL/2023-2024/0459</v>
      </c>
      <c r="D554" s="65">
        <f t="shared" si="86"/>
        <v>45174</v>
      </c>
      <c r="E554" s="93">
        <f t="shared" si="86"/>
        <v>115.34000000000002</v>
      </c>
      <c r="F554" s="124">
        <f t="shared" si="84"/>
        <v>0</v>
      </c>
      <c r="G554" s="124">
        <f t="shared" si="85"/>
        <v>0</v>
      </c>
      <c r="H554" s="124">
        <f t="shared" si="78"/>
        <v>0</v>
      </c>
      <c r="I554" s="123">
        <f>'F4.2'!V128</f>
        <v>0</v>
      </c>
      <c r="J554" s="123">
        <f>'F4.2'!AP128</f>
        <v>0</v>
      </c>
      <c r="K554" s="124"/>
      <c r="L554" s="124"/>
      <c r="M554" s="124">
        <f t="shared" si="79"/>
        <v>0</v>
      </c>
      <c r="N554" s="124">
        <f t="shared" si="80"/>
        <v>0</v>
      </c>
    </row>
    <row r="555" spans="1:16" ht="31.5" hidden="1" outlineLevel="1" x14ac:dyDescent="0.25">
      <c r="A555" s="9">
        <f t="shared" si="83"/>
        <v>32.1</v>
      </c>
      <c r="B555" s="165" t="str">
        <f t="shared" si="82"/>
        <v>Flue Gas Desulphurisation (FGD) System for Khaperkheda Unit # 1 &amp; 2</v>
      </c>
      <c r="C555" s="31" t="str">
        <f t="shared" si="86"/>
        <v>MERC/CAPEX/MSPGCL/2023-2024/0459</v>
      </c>
      <c r="D555" s="65">
        <f t="shared" si="86"/>
        <v>45174</v>
      </c>
      <c r="E555" s="93">
        <f t="shared" si="86"/>
        <v>109.80000000000001</v>
      </c>
      <c r="F555" s="124">
        <f t="shared" si="84"/>
        <v>0</v>
      </c>
      <c r="G555" s="124">
        <f t="shared" si="85"/>
        <v>0</v>
      </c>
      <c r="H555" s="124">
        <f t="shared" si="78"/>
        <v>0</v>
      </c>
      <c r="I555" s="123">
        <f>'F4.2'!V129</f>
        <v>0</v>
      </c>
      <c r="J555" s="123">
        <f>'F4.2'!AP129</f>
        <v>0</v>
      </c>
      <c r="K555" s="124"/>
      <c r="L555" s="124"/>
      <c r="M555" s="124">
        <f t="shared" si="79"/>
        <v>0</v>
      </c>
      <c r="N555" s="124">
        <f t="shared" si="80"/>
        <v>0</v>
      </c>
    </row>
    <row r="556" spans="1:16" ht="31.5" hidden="1" outlineLevel="1" x14ac:dyDescent="0.25">
      <c r="A556" s="130">
        <f t="shared" si="83"/>
        <v>0</v>
      </c>
      <c r="B556" s="131" t="str">
        <f t="shared" si="82"/>
        <v>IDC</v>
      </c>
      <c r="C556" s="31" t="str">
        <f t="shared" ref="C556:E575" si="87">C130</f>
        <v>MERC/CAPEX/MSPGCL/2023-2024/0459</v>
      </c>
      <c r="D556" s="65">
        <f t="shared" si="87"/>
        <v>45174</v>
      </c>
      <c r="E556" s="93">
        <f t="shared" si="87"/>
        <v>5.54</v>
      </c>
      <c r="F556" s="124">
        <f t="shared" si="84"/>
        <v>0</v>
      </c>
      <c r="G556" s="124">
        <f t="shared" si="85"/>
        <v>0</v>
      </c>
      <c r="H556" s="124">
        <f t="shared" si="78"/>
        <v>0</v>
      </c>
      <c r="I556" s="123">
        <f>'F4.2'!V130</f>
        <v>0</v>
      </c>
      <c r="J556" s="123">
        <f>'F4.2'!AP130</f>
        <v>0</v>
      </c>
      <c r="K556" s="124"/>
      <c r="L556" s="124"/>
      <c r="M556" s="124">
        <f t="shared" si="79"/>
        <v>0</v>
      </c>
      <c r="N556" s="124">
        <f t="shared" si="80"/>
        <v>0</v>
      </c>
    </row>
    <row r="557" spans="1:16" ht="31.5" hidden="1" outlineLevel="1" x14ac:dyDescent="0.25">
      <c r="A557" s="27">
        <f t="shared" si="83"/>
        <v>33</v>
      </c>
      <c r="B557" s="28" t="str">
        <f t="shared" si="82"/>
        <v>Upgradation of DDC/DCS system for 
UNIT 1 &amp; 3 of 210 MWKhaperkheda TPS</v>
      </c>
      <c r="C557" s="31" t="str">
        <f t="shared" si="87"/>
        <v>MERC/CAPEX/MSPGCL/2023-24/601</v>
      </c>
      <c r="D557" s="65">
        <f t="shared" si="87"/>
        <v>45240</v>
      </c>
      <c r="E557" s="93">
        <f t="shared" si="87"/>
        <v>39.14</v>
      </c>
      <c r="F557" s="124">
        <f t="shared" si="84"/>
        <v>0</v>
      </c>
      <c r="G557" s="124">
        <f t="shared" si="85"/>
        <v>0</v>
      </c>
      <c r="H557" s="124">
        <f t="shared" si="78"/>
        <v>0</v>
      </c>
      <c r="I557" s="123">
        <f>'F4.2'!V131</f>
        <v>0</v>
      </c>
      <c r="J557" s="123">
        <f>'F4.2'!AP131</f>
        <v>0</v>
      </c>
      <c r="K557" s="124"/>
      <c r="L557" s="124"/>
      <c r="M557" s="124">
        <f t="shared" si="79"/>
        <v>0</v>
      </c>
      <c r="N557" s="124">
        <f t="shared" si="80"/>
        <v>0</v>
      </c>
    </row>
    <row r="558" spans="1:16" ht="31.5" hidden="1" outlineLevel="1" x14ac:dyDescent="0.25">
      <c r="A558" s="9">
        <f t="shared" si="83"/>
        <v>33.1</v>
      </c>
      <c r="B558" s="165" t="str">
        <f t="shared" si="82"/>
        <v>Upgradation of DDC/DCS system for 
UNIT 1 &amp; 3 of 210 MWKhaperkheda TPS</v>
      </c>
      <c r="C558" s="31" t="str">
        <f t="shared" si="87"/>
        <v>MERC/CAPEX/MSPGCL/2023-24/601</v>
      </c>
      <c r="D558" s="65">
        <f t="shared" si="87"/>
        <v>45240</v>
      </c>
      <c r="E558" s="93">
        <f t="shared" si="87"/>
        <v>38.700000000000003</v>
      </c>
      <c r="F558" s="124">
        <f t="shared" si="84"/>
        <v>0</v>
      </c>
      <c r="G558" s="124">
        <f t="shared" si="85"/>
        <v>0</v>
      </c>
      <c r="H558" s="124">
        <f t="shared" ref="H558:H581" si="88">F558-G558</f>
        <v>0</v>
      </c>
      <c r="I558" s="123">
        <f>'F4.2'!V132</f>
        <v>0</v>
      </c>
      <c r="J558" s="123">
        <f>'F4.2'!AP132</f>
        <v>0</v>
      </c>
      <c r="K558" s="124"/>
      <c r="L558" s="124"/>
      <c r="M558" s="124">
        <f t="shared" ref="M558:M581" si="89">SUM(J558:L558)</f>
        <v>0</v>
      </c>
      <c r="N558" s="124">
        <f t="shared" ref="N558:N581" si="90">H558+I558-M558</f>
        <v>0</v>
      </c>
    </row>
    <row r="559" spans="1:16" ht="31.5" hidden="1" outlineLevel="1" x14ac:dyDescent="0.25">
      <c r="A559" s="9">
        <f t="shared" si="83"/>
        <v>0</v>
      </c>
      <c r="B559" s="165" t="str">
        <f t="shared" si="82"/>
        <v>IDC</v>
      </c>
      <c r="C559" s="31" t="str">
        <f t="shared" si="87"/>
        <v>MERC/CAPEX/MSPGCL/2023-24/601</v>
      </c>
      <c r="D559" s="65">
        <f t="shared" si="87"/>
        <v>45240</v>
      </c>
      <c r="E559" s="93">
        <f t="shared" si="87"/>
        <v>0.44</v>
      </c>
      <c r="F559" s="124">
        <f t="shared" si="84"/>
        <v>0</v>
      </c>
      <c r="G559" s="124">
        <f t="shared" si="85"/>
        <v>0</v>
      </c>
      <c r="H559" s="124">
        <f t="shared" si="88"/>
        <v>0</v>
      </c>
      <c r="I559" s="123">
        <f>'F4.2'!V133</f>
        <v>0</v>
      </c>
      <c r="J559" s="123">
        <f>'F4.2'!AP133</f>
        <v>0</v>
      </c>
      <c r="K559" s="124"/>
      <c r="L559" s="124"/>
      <c r="M559" s="124">
        <f t="shared" si="89"/>
        <v>0</v>
      </c>
      <c r="N559" s="124">
        <f t="shared" si="90"/>
        <v>0</v>
      </c>
    </row>
    <row r="560" spans="1:16" ht="94.5" hidden="1" outlineLevel="1" x14ac:dyDescent="0.25">
      <c r="A560" s="27">
        <f t="shared" si="83"/>
        <v>34</v>
      </c>
      <c r="B560" s="28" t="str">
        <f t="shared" si="82"/>
        <v>Supply &amp; commissioning of interconnection conveyor belt, Elecon make complete impact type crusher, Procurement of 4 NOs. Bull Dozer BEML BD-155 and Eco friendly and power efficient chiller system at Khaperkheda TPS</v>
      </c>
      <c r="C560" s="31" t="str">
        <f t="shared" si="87"/>
        <v>MERC/CAPEX/2023-2024/MSPGCL/0142</v>
      </c>
      <c r="D560" s="65">
        <f t="shared" si="87"/>
        <v>45349</v>
      </c>
      <c r="E560" s="93">
        <f t="shared" si="87"/>
        <v>28.32</v>
      </c>
      <c r="F560" s="124">
        <f t="shared" si="84"/>
        <v>0</v>
      </c>
      <c r="G560" s="124">
        <f t="shared" si="85"/>
        <v>0</v>
      </c>
      <c r="H560" s="124">
        <f t="shared" si="88"/>
        <v>0</v>
      </c>
      <c r="I560" s="123">
        <f>'F4.2'!V134</f>
        <v>0</v>
      </c>
      <c r="J560" s="123">
        <f>'F4.2'!AP134</f>
        <v>0</v>
      </c>
      <c r="K560" s="124"/>
      <c r="L560" s="124"/>
      <c r="M560" s="124">
        <f t="shared" si="89"/>
        <v>0</v>
      </c>
      <c r="N560" s="124">
        <f t="shared" si="90"/>
        <v>0</v>
      </c>
    </row>
    <row r="561" spans="1:14" ht="78.75" hidden="1" outlineLevel="1" x14ac:dyDescent="0.25">
      <c r="A561" s="9">
        <f t="shared" si="83"/>
        <v>34.1</v>
      </c>
      <c r="B561" s="165" t="str">
        <f t="shared" si="82"/>
        <v>Design, engineering, manufacturing, supply, erection &amp; commissioning of interconnection conveyor belt from 1 X 500MW to 4 X 210MW stack yard at CHP Khaperkheda TPS</v>
      </c>
      <c r="C561" s="31" t="str">
        <f t="shared" si="87"/>
        <v>MERC/CAPEX/2023-2024/MSPGCL/0142</v>
      </c>
      <c r="D561" s="90">
        <f t="shared" si="87"/>
        <v>45349</v>
      </c>
      <c r="E561" s="92">
        <f t="shared" si="87"/>
        <v>5.43</v>
      </c>
      <c r="F561" s="123">
        <f t="shared" si="84"/>
        <v>0</v>
      </c>
      <c r="G561" s="123">
        <f t="shared" si="85"/>
        <v>0</v>
      </c>
      <c r="H561" s="123">
        <f t="shared" si="88"/>
        <v>0</v>
      </c>
      <c r="I561" s="123">
        <f>'F4.2'!V135</f>
        <v>0</v>
      </c>
      <c r="J561" s="123">
        <f>'F4.2'!AP135</f>
        <v>0</v>
      </c>
      <c r="K561" s="123"/>
      <c r="L561" s="123"/>
      <c r="M561" s="123">
        <f t="shared" si="89"/>
        <v>0</v>
      </c>
      <c r="N561" s="123">
        <f t="shared" si="90"/>
        <v>0</v>
      </c>
    </row>
    <row r="562" spans="1:14" ht="47.25" hidden="1" outlineLevel="1" x14ac:dyDescent="0.25">
      <c r="A562" s="9">
        <f t="shared" si="83"/>
        <v>34.200000000000003</v>
      </c>
      <c r="B562" s="165" t="str">
        <f t="shared" ref="B562:B581" si="91">B136</f>
        <v>Supply &amp; installation of Elecon–make complete impact type crusher at CHP-I, Khaperkheda TPS</v>
      </c>
      <c r="C562" s="31" t="str">
        <f t="shared" si="87"/>
        <v>MERC/CAPEX/2023-2024/MSPGCL/0142</v>
      </c>
      <c r="D562" s="65">
        <f t="shared" si="87"/>
        <v>45349</v>
      </c>
      <c r="E562" s="93">
        <f t="shared" si="87"/>
        <v>4.29</v>
      </c>
      <c r="F562" s="124">
        <f t="shared" si="84"/>
        <v>0</v>
      </c>
      <c r="G562" s="124">
        <f t="shared" si="85"/>
        <v>0</v>
      </c>
      <c r="H562" s="124">
        <f t="shared" si="88"/>
        <v>0</v>
      </c>
      <c r="I562" s="123">
        <f>'F4.2'!V136</f>
        <v>0</v>
      </c>
      <c r="J562" s="123">
        <f>'F4.2'!AP136</f>
        <v>0</v>
      </c>
      <c r="K562" s="124"/>
      <c r="L562" s="124"/>
      <c r="M562" s="124">
        <f t="shared" si="89"/>
        <v>0</v>
      </c>
      <c r="N562" s="124">
        <f t="shared" si="90"/>
        <v>0</v>
      </c>
    </row>
    <row r="563" spans="1:14" ht="31.5" hidden="1" outlineLevel="1" x14ac:dyDescent="0.25">
      <c r="A563" s="9">
        <f t="shared" si="83"/>
        <v>34.299999999999997</v>
      </c>
      <c r="B563" s="165" t="str">
        <f t="shared" si="91"/>
        <v>Procurement of 4 NOs. Bull Dozer BEML BD-155  at CHP, Khaperkheda TPS</v>
      </c>
      <c r="C563" s="31" t="str">
        <f t="shared" si="87"/>
        <v>MERC/CAPEX/2023-2024/MSPGCL/0142</v>
      </c>
      <c r="D563" s="65">
        <f t="shared" si="87"/>
        <v>45349</v>
      </c>
      <c r="E563" s="93">
        <f t="shared" si="87"/>
        <v>5.2549999999999999</v>
      </c>
      <c r="F563" s="124">
        <f t="shared" si="84"/>
        <v>0</v>
      </c>
      <c r="G563" s="124">
        <f t="shared" si="85"/>
        <v>0</v>
      </c>
      <c r="H563" s="124">
        <f t="shared" si="88"/>
        <v>0</v>
      </c>
      <c r="I563" s="123">
        <f>'F4.2'!V137</f>
        <v>0</v>
      </c>
      <c r="J563" s="123">
        <f>'F4.2'!AP137</f>
        <v>12.0596</v>
      </c>
      <c r="K563" s="124"/>
      <c r="L563" s="124"/>
      <c r="M563" s="124">
        <f t="shared" si="89"/>
        <v>12.0596</v>
      </c>
      <c r="N563" s="124">
        <f t="shared" si="90"/>
        <v>-12.0596</v>
      </c>
    </row>
    <row r="564" spans="1:14" ht="78.75" hidden="1" outlineLevel="1" x14ac:dyDescent="0.25">
      <c r="A564" s="9">
        <f t="shared" ref="A564:A581" si="92">A138</f>
        <v>34.4</v>
      </c>
      <c r="B564" s="165" t="str">
        <f t="shared" si="91"/>
        <v>Supply, erection, &amp; commissioning of Eco friendly and power efficient chiller system for khaperkheda TPS Unit 1 to 4, Service Building and WTP in place of present reciprocating type Chiller system</v>
      </c>
      <c r="C564" s="31" t="str">
        <f t="shared" si="87"/>
        <v>MERC/CAPEX/2023-2024/MSPGCL/0142</v>
      </c>
      <c r="D564" s="65">
        <f t="shared" si="87"/>
        <v>45349</v>
      </c>
      <c r="E564" s="93">
        <f t="shared" si="87"/>
        <v>11.96</v>
      </c>
      <c r="F564" s="124">
        <f t="shared" ref="F564:F581" si="93">F138+I138</f>
        <v>0</v>
      </c>
      <c r="G564" s="124">
        <f t="shared" ref="G564:G581" si="94">G138+M138</f>
        <v>0</v>
      </c>
      <c r="H564" s="124">
        <f t="shared" si="88"/>
        <v>0</v>
      </c>
      <c r="I564" s="123">
        <f>'F4.2'!V138</f>
        <v>0</v>
      </c>
      <c r="J564" s="123">
        <f>'F4.2'!AP138</f>
        <v>0</v>
      </c>
      <c r="K564" s="124"/>
      <c r="L564" s="124"/>
      <c r="M564" s="124">
        <f t="shared" si="89"/>
        <v>0</v>
      </c>
      <c r="N564" s="124">
        <f t="shared" si="90"/>
        <v>0</v>
      </c>
    </row>
    <row r="565" spans="1:14" ht="31.5" hidden="1" outlineLevel="1" x14ac:dyDescent="0.25">
      <c r="A565" s="9">
        <f t="shared" si="92"/>
        <v>0</v>
      </c>
      <c r="B565" s="165" t="str">
        <f t="shared" si="91"/>
        <v>IDC</v>
      </c>
      <c r="C565" s="31" t="str">
        <f t="shared" si="87"/>
        <v>MERC/CAPEX/2023-2024/MSPGCL/0142</v>
      </c>
      <c r="D565" s="65">
        <f t="shared" si="87"/>
        <v>45349</v>
      </c>
      <c r="E565" s="93">
        <f t="shared" si="87"/>
        <v>1.385</v>
      </c>
      <c r="F565" s="124">
        <f t="shared" si="93"/>
        <v>0</v>
      </c>
      <c r="G565" s="124">
        <f t="shared" si="94"/>
        <v>0</v>
      </c>
      <c r="H565" s="124">
        <f t="shared" si="88"/>
        <v>0</v>
      </c>
      <c r="I565" s="123">
        <f>'F4.2'!V139</f>
        <v>0</v>
      </c>
      <c r="J565" s="123">
        <f>'F4.2'!AP139</f>
        <v>0</v>
      </c>
      <c r="K565" s="124"/>
      <c r="L565" s="124"/>
      <c r="M565" s="124">
        <f t="shared" si="89"/>
        <v>0</v>
      </c>
      <c r="N565" s="124">
        <f t="shared" si="90"/>
        <v>0</v>
      </c>
    </row>
    <row r="566" spans="1:14" ht="31.5" hidden="1" outlineLevel="1" x14ac:dyDescent="0.25">
      <c r="A566" s="27">
        <f t="shared" si="92"/>
        <v>35</v>
      </c>
      <c r="B566" s="28" t="str">
        <f t="shared" si="91"/>
        <v>5 Nos. of Boiler Improvement Schemes for Unit No. 1 to 4</v>
      </c>
      <c r="C566" s="31" t="str">
        <f t="shared" si="87"/>
        <v>MERC/CAPEX/2024-2025/MSPGCL/0251</v>
      </c>
      <c r="D566" s="65">
        <f t="shared" si="87"/>
        <v>45400</v>
      </c>
      <c r="E566" s="93">
        <f t="shared" si="87"/>
        <v>32.44</v>
      </c>
      <c r="F566" s="124">
        <f t="shared" si="93"/>
        <v>0</v>
      </c>
      <c r="G566" s="124">
        <f t="shared" si="94"/>
        <v>0</v>
      </c>
      <c r="H566" s="124">
        <f t="shared" si="88"/>
        <v>0</v>
      </c>
      <c r="I566" s="123">
        <f>'F4.2'!V140</f>
        <v>0</v>
      </c>
      <c r="J566" s="123">
        <f>'F4.2'!AP140</f>
        <v>0</v>
      </c>
      <c r="K566" s="124"/>
      <c r="L566" s="124"/>
      <c r="M566" s="124">
        <f t="shared" si="89"/>
        <v>0</v>
      </c>
      <c r="N566" s="124">
        <f t="shared" si="90"/>
        <v>0</v>
      </c>
    </row>
    <row r="567" spans="1:14" ht="47.25" hidden="1" outlineLevel="1" x14ac:dyDescent="0.25">
      <c r="A567" s="9">
        <f t="shared" si="92"/>
        <v>35.1</v>
      </c>
      <c r="B567" s="165" t="str">
        <f t="shared" si="91"/>
        <v>Procurement &amp; replacement of Re-Heater Rear Pendent Assembly Coils for unit no. 3 &amp; 4 (210 MW)</v>
      </c>
      <c r="C567" s="31" t="str">
        <f t="shared" si="87"/>
        <v>MERC/CAPEX/2024-2025/MSPGCL/0251</v>
      </c>
      <c r="D567" s="65">
        <f t="shared" si="87"/>
        <v>45400</v>
      </c>
      <c r="E567" s="93">
        <f t="shared" si="87"/>
        <v>8.86</v>
      </c>
      <c r="F567" s="124">
        <f t="shared" si="93"/>
        <v>0</v>
      </c>
      <c r="G567" s="124">
        <f t="shared" si="94"/>
        <v>0</v>
      </c>
      <c r="H567" s="124">
        <f t="shared" si="88"/>
        <v>0</v>
      </c>
      <c r="I567" s="123">
        <f>'F4.2'!V141</f>
        <v>0</v>
      </c>
      <c r="J567" s="123">
        <f>'F4.2'!AP141</f>
        <v>0</v>
      </c>
      <c r="K567" s="124"/>
      <c r="L567" s="124"/>
      <c r="M567" s="124">
        <f t="shared" si="89"/>
        <v>0</v>
      </c>
      <c r="N567" s="124">
        <f t="shared" si="90"/>
        <v>0</v>
      </c>
    </row>
    <row r="568" spans="1:14" ht="31.5" hidden="1" outlineLevel="1" x14ac:dyDescent="0.25">
      <c r="A568" s="9">
        <f t="shared" si="92"/>
        <v>35.200000000000003</v>
      </c>
      <c r="B568" s="165" t="str">
        <f t="shared" si="91"/>
        <v>Procurement Complete Set of Sky Climber For Unit#1 To 5 Boilers.</v>
      </c>
      <c r="C568" s="31" t="str">
        <f t="shared" si="87"/>
        <v>MERC/CAPEX/2024-2025/MSPGCL/0251</v>
      </c>
      <c r="D568" s="65">
        <f t="shared" si="87"/>
        <v>45400</v>
      </c>
      <c r="E568" s="93">
        <f t="shared" si="87"/>
        <v>3.32</v>
      </c>
      <c r="F568" s="124">
        <f t="shared" si="93"/>
        <v>0</v>
      </c>
      <c r="G568" s="124">
        <f t="shared" si="94"/>
        <v>0</v>
      </c>
      <c r="H568" s="124">
        <f t="shared" si="88"/>
        <v>0</v>
      </c>
      <c r="I568" s="123">
        <f>'F4.2'!V142</f>
        <v>0</v>
      </c>
      <c r="J568" s="123">
        <f>'F4.2'!AP142</f>
        <v>0</v>
      </c>
      <c r="K568" s="124"/>
      <c r="L568" s="124"/>
      <c r="M568" s="124">
        <f t="shared" si="89"/>
        <v>0</v>
      </c>
      <c r="N568" s="124">
        <f t="shared" si="90"/>
        <v>0</v>
      </c>
    </row>
    <row r="569" spans="1:14" ht="63" hidden="1" outlineLevel="1" x14ac:dyDescent="0.25">
      <c r="A569" s="9">
        <f t="shared" si="92"/>
        <v>35.299999999999997</v>
      </c>
      <c r="B569" s="165" t="str">
        <f t="shared" si="91"/>
        <v>Replacement of glasswool insulation and GI/CORRUGATED sheets of boiler and hot air ducts at unit 1to 4 KHAPERKHEDA TPS</v>
      </c>
      <c r="C569" s="31" t="str">
        <f t="shared" si="87"/>
        <v>MERC/CAPEX/2024-2025/MSPGCL/0251</v>
      </c>
      <c r="D569" s="65">
        <f t="shared" si="87"/>
        <v>45400</v>
      </c>
      <c r="E569" s="93">
        <f t="shared" si="87"/>
        <v>2.19</v>
      </c>
      <c r="F569" s="124">
        <f t="shared" si="93"/>
        <v>0</v>
      </c>
      <c r="G569" s="124">
        <f t="shared" si="94"/>
        <v>0</v>
      </c>
      <c r="H569" s="124">
        <f t="shared" si="88"/>
        <v>0</v>
      </c>
      <c r="I569" s="123">
        <f>'F4.2'!V143</f>
        <v>0</v>
      </c>
      <c r="J569" s="123">
        <f>'F4.2'!AP143</f>
        <v>0</v>
      </c>
      <c r="K569" s="124"/>
      <c r="L569" s="124"/>
      <c r="M569" s="124">
        <f t="shared" si="89"/>
        <v>0</v>
      </c>
      <c r="N569" s="124">
        <f t="shared" si="90"/>
        <v>0</v>
      </c>
    </row>
    <row r="570" spans="1:14" ht="78.75" hidden="1" outlineLevel="1" x14ac:dyDescent="0.25">
      <c r="A570" s="9">
        <f t="shared" si="92"/>
        <v>35.4</v>
      </c>
      <c r="B570" s="165" t="str">
        <f t="shared" si="91"/>
        <v>Procurement, design, manufacture, supply &amp; delivery, dismantling, retrofitting, erection, commissioning and testing of gravimetric belt conveyor type coal feeders for unit no. 1 &amp; 2.</v>
      </c>
      <c r="C570" s="31" t="str">
        <f t="shared" si="87"/>
        <v>MERC/CAPEX/2024-2025/MSPGCL/0251</v>
      </c>
      <c r="D570" s="65">
        <f t="shared" si="87"/>
        <v>45400</v>
      </c>
      <c r="E570" s="93">
        <f t="shared" si="87"/>
        <v>6.68</v>
      </c>
      <c r="F570" s="124">
        <f t="shared" si="93"/>
        <v>0</v>
      </c>
      <c r="G570" s="124">
        <f t="shared" si="94"/>
        <v>0</v>
      </c>
      <c r="H570" s="124">
        <f t="shared" si="88"/>
        <v>0</v>
      </c>
      <c r="I570" s="123">
        <f>'F4.2'!V144</f>
        <v>0</v>
      </c>
      <c r="J570" s="123">
        <f>'F4.2'!AP144</f>
        <v>0</v>
      </c>
      <c r="K570" s="124"/>
      <c r="L570" s="124"/>
      <c r="M570" s="124">
        <f t="shared" si="89"/>
        <v>0</v>
      </c>
      <c r="N570" s="124">
        <f t="shared" si="90"/>
        <v>0</v>
      </c>
    </row>
    <row r="571" spans="1:14" ht="47.25" hidden="1" outlineLevel="1" x14ac:dyDescent="0.25">
      <c r="A571" s="9">
        <f t="shared" si="92"/>
        <v>35.5</v>
      </c>
      <c r="B571" s="165" t="str">
        <f t="shared" si="91"/>
        <v>Procurement and Replacement of Air Preheater Baskets for Unit no. 1 to 4 (4x 210MW).</v>
      </c>
      <c r="C571" s="31" t="str">
        <f t="shared" si="87"/>
        <v>MERC/CAPEX/2024-2025/MSPGCL/0251</v>
      </c>
      <c r="D571" s="65">
        <f t="shared" si="87"/>
        <v>45400</v>
      </c>
      <c r="E571" s="93">
        <f t="shared" si="87"/>
        <v>9.0500000000000007</v>
      </c>
      <c r="F571" s="124">
        <f t="shared" si="93"/>
        <v>0</v>
      </c>
      <c r="G571" s="124">
        <f t="shared" si="94"/>
        <v>0</v>
      </c>
      <c r="H571" s="124">
        <f t="shared" si="88"/>
        <v>0</v>
      </c>
      <c r="I571" s="123">
        <f>'F4.2'!V145</f>
        <v>2.7935458879999997</v>
      </c>
      <c r="J571" s="123">
        <f>'F4.2'!AP145</f>
        <v>2.7935458879999997</v>
      </c>
      <c r="K571" s="124"/>
      <c r="L571" s="124"/>
      <c r="M571" s="124">
        <f t="shared" si="89"/>
        <v>2.7935458879999997</v>
      </c>
      <c r="N571" s="124">
        <f t="shared" si="90"/>
        <v>0</v>
      </c>
    </row>
    <row r="572" spans="1:14" ht="31.5" hidden="1" outlineLevel="1" x14ac:dyDescent="0.25">
      <c r="A572" s="27">
        <f t="shared" si="92"/>
        <v>0</v>
      </c>
      <c r="B572" s="165" t="str">
        <f t="shared" si="91"/>
        <v>IDC</v>
      </c>
      <c r="C572" s="31" t="str">
        <f t="shared" si="87"/>
        <v>MERC/CAPEX/2024-2025/MSPGCL/0251</v>
      </c>
      <c r="D572" s="65">
        <f t="shared" si="87"/>
        <v>45400</v>
      </c>
      <c r="E572" s="93">
        <f t="shared" si="87"/>
        <v>2.34</v>
      </c>
      <c r="F572" s="124">
        <f t="shared" si="93"/>
        <v>0</v>
      </c>
      <c r="G572" s="124">
        <f t="shared" si="94"/>
        <v>0</v>
      </c>
      <c r="H572" s="124">
        <f t="shared" si="88"/>
        <v>0</v>
      </c>
      <c r="I572" s="123">
        <f>'F4.2'!V146</f>
        <v>0</v>
      </c>
      <c r="J572" s="123">
        <f>'F4.2'!AP146</f>
        <v>0</v>
      </c>
      <c r="K572" s="124"/>
      <c r="L572" s="124"/>
      <c r="M572" s="124">
        <f t="shared" si="89"/>
        <v>0</v>
      </c>
      <c r="N572" s="124">
        <f t="shared" si="90"/>
        <v>0</v>
      </c>
    </row>
    <row r="573" spans="1:14" ht="47.25" hidden="1" outlineLevel="1" x14ac:dyDescent="0.25">
      <c r="A573" s="27" t="str">
        <f t="shared" si="92"/>
        <v>HO
DPR 13</v>
      </c>
      <c r="B573" s="28" t="str">
        <f t="shared" si="91"/>
        <v>Construction of new Administrative Building for Mahagenco at Vidyut Bhawan, Katol Road, Nagpur</v>
      </c>
      <c r="C573" s="31" t="str">
        <f t="shared" si="87"/>
        <v>MERC/CAPEX/2021-2022/MSPGCL/063</v>
      </c>
      <c r="D573" s="65">
        <f t="shared" si="87"/>
        <v>44604</v>
      </c>
      <c r="E573" s="93">
        <f t="shared" si="87"/>
        <v>57</v>
      </c>
      <c r="F573" s="124">
        <f t="shared" si="93"/>
        <v>0</v>
      </c>
      <c r="G573" s="124">
        <f t="shared" si="94"/>
        <v>0</v>
      </c>
      <c r="H573" s="124">
        <f t="shared" si="88"/>
        <v>0</v>
      </c>
      <c r="I573" s="123">
        <f>'F4.2'!V147</f>
        <v>0</v>
      </c>
      <c r="J573" s="123">
        <f>'F4.2'!AP147</f>
        <v>0</v>
      </c>
      <c r="K573" s="124"/>
      <c r="L573" s="124"/>
      <c r="M573" s="124">
        <f t="shared" si="89"/>
        <v>0</v>
      </c>
      <c r="N573" s="124">
        <f t="shared" si="90"/>
        <v>0</v>
      </c>
    </row>
    <row r="574" spans="1:14" ht="47.25" hidden="1" outlineLevel="1" x14ac:dyDescent="0.25">
      <c r="A574" s="9">
        <f t="shared" si="92"/>
        <v>1</v>
      </c>
      <c r="B574" s="165" t="str">
        <f t="shared" si="91"/>
        <v>Construction of new Administrative Building for Mahagenco at Vidyut Bhawan, Katol Road, Nagpur</v>
      </c>
      <c r="C574" s="31" t="str">
        <f t="shared" si="87"/>
        <v>MERC/CAPEX/2021-2022/MSPGCL/063</v>
      </c>
      <c r="D574" s="65">
        <f t="shared" si="87"/>
        <v>44604</v>
      </c>
      <c r="E574" s="93">
        <f t="shared" si="87"/>
        <v>54.24</v>
      </c>
      <c r="F574" s="124">
        <f t="shared" si="93"/>
        <v>0</v>
      </c>
      <c r="G574" s="124">
        <f t="shared" si="94"/>
        <v>0</v>
      </c>
      <c r="H574" s="124">
        <f t="shared" si="88"/>
        <v>0</v>
      </c>
      <c r="I574" s="123">
        <f>'F4.2'!V148</f>
        <v>0</v>
      </c>
      <c r="J574" s="123">
        <f>'F4.2'!AP148</f>
        <v>0</v>
      </c>
      <c r="K574" s="124"/>
      <c r="L574" s="124"/>
      <c r="M574" s="124">
        <f t="shared" si="89"/>
        <v>0</v>
      </c>
      <c r="N574" s="124">
        <f t="shared" si="90"/>
        <v>0</v>
      </c>
    </row>
    <row r="575" spans="1:14" ht="31.5" hidden="1" outlineLevel="1" x14ac:dyDescent="0.25">
      <c r="A575" s="107">
        <f t="shared" si="92"/>
        <v>0</v>
      </c>
      <c r="B575" s="62" t="str">
        <f t="shared" si="91"/>
        <v>IDC</v>
      </c>
      <c r="C575" s="31" t="str">
        <f t="shared" si="87"/>
        <v>MERC/CAPEX/2021-2022/MSPGCL/063</v>
      </c>
      <c r="D575" s="65">
        <f t="shared" si="87"/>
        <v>44604</v>
      </c>
      <c r="E575" s="93">
        <f t="shared" si="87"/>
        <v>2.76</v>
      </c>
      <c r="F575" s="124">
        <f t="shared" si="93"/>
        <v>0</v>
      </c>
      <c r="G575" s="124">
        <f t="shared" si="94"/>
        <v>0</v>
      </c>
      <c r="H575" s="124">
        <f t="shared" si="88"/>
        <v>0</v>
      </c>
      <c r="I575" s="123">
        <f>'F4.2'!V149</f>
        <v>0</v>
      </c>
      <c r="J575" s="123">
        <f>'F4.2'!AP149</f>
        <v>0</v>
      </c>
      <c r="K575" s="124"/>
      <c r="L575" s="124"/>
      <c r="M575" s="124">
        <f t="shared" si="89"/>
        <v>0</v>
      </c>
      <c r="N575" s="124">
        <f t="shared" si="90"/>
        <v>0</v>
      </c>
    </row>
    <row r="576" spans="1:14" ht="47.25" hidden="1" outlineLevel="1" x14ac:dyDescent="0.25">
      <c r="A576" s="27" t="str">
        <f t="shared" si="92"/>
        <v>HO
DPR 16</v>
      </c>
      <c r="B576" s="28" t="str">
        <f t="shared" si="91"/>
        <v>Centralized Monitoring Solution</v>
      </c>
      <c r="C576" s="31" t="str">
        <f t="shared" ref="C576:E581" si="95">C150</f>
        <v>MERC/CAPEX/MSPGCL/2023-24/0576</v>
      </c>
      <c r="D576" s="65">
        <f t="shared" si="95"/>
        <v>45232</v>
      </c>
      <c r="E576" s="93">
        <f t="shared" si="95"/>
        <v>69.308999999999997</v>
      </c>
      <c r="F576" s="124">
        <f t="shared" si="93"/>
        <v>0</v>
      </c>
      <c r="G576" s="124">
        <f t="shared" si="94"/>
        <v>0</v>
      </c>
      <c r="H576" s="124">
        <f t="shared" si="88"/>
        <v>0</v>
      </c>
      <c r="I576" s="123">
        <f>'F4.2'!V150</f>
        <v>0</v>
      </c>
      <c r="J576" s="123">
        <f>'F4.2'!AP150</f>
        <v>0</v>
      </c>
      <c r="K576" s="124"/>
      <c r="L576" s="124"/>
      <c r="M576" s="124">
        <f t="shared" si="89"/>
        <v>0</v>
      </c>
      <c r="N576" s="124">
        <f t="shared" si="90"/>
        <v>0</v>
      </c>
    </row>
    <row r="577" spans="1:14" ht="31.5" hidden="1" outlineLevel="1" x14ac:dyDescent="0.25">
      <c r="A577" s="9">
        <f t="shared" si="92"/>
        <v>1</v>
      </c>
      <c r="B577" s="165" t="str">
        <f t="shared" si="91"/>
        <v>Centralized Monitoring Solution</v>
      </c>
      <c r="C577" s="31" t="str">
        <f t="shared" si="95"/>
        <v>MERC/CAPEX/MSPGCL/2023-24/0576</v>
      </c>
      <c r="D577" s="65">
        <f t="shared" si="95"/>
        <v>45232</v>
      </c>
      <c r="E577" s="93">
        <f t="shared" si="95"/>
        <v>66.009</v>
      </c>
      <c r="F577" s="124">
        <f t="shared" si="93"/>
        <v>0</v>
      </c>
      <c r="G577" s="124">
        <f t="shared" si="94"/>
        <v>0</v>
      </c>
      <c r="H577" s="124">
        <f t="shared" si="88"/>
        <v>0</v>
      </c>
      <c r="I577" s="123">
        <f>'F4.2'!V151</f>
        <v>0</v>
      </c>
      <c r="J577" s="123">
        <f>'F4.2'!AP151</f>
        <v>0</v>
      </c>
      <c r="K577" s="124"/>
      <c r="L577" s="124"/>
      <c r="M577" s="124">
        <f t="shared" si="89"/>
        <v>0</v>
      </c>
      <c r="N577" s="124">
        <f t="shared" si="90"/>
        <v>0</v>
      </c>
    </row>
    <row r="578" spans="1:14" ht="15.75" hidden="1" outlineLevel="1" x14ac:dyDescent="0.25">
      <c r="A578" s="107">
        <f t="shared" si="92"/>
        <v>0</v>
      </c>
      <c r="B578" s="62" t="str">
        <f t="shared" si="91"/>
        <v>IDC</v>
      </c>
      <c r="C578" s="9" t="str">
        <f t="shared" si="95"/>
        <v>MERC/CAPEX/MSPGCL/2023-24/0576</v>
      </c>
      <c r="D578" s="65">
        <f t="shared" si="95"/>
        <v>45232</v>
      </c>
      <c r="E578" s="58">
        <f t="shared" si="95"/>
        <v>3.3</v>
      </c>
      <c r="F578" s="58">
        <f t="shared" si="93"/>
        <v>0</v>
      </c>
      <c r="G578" s="58">
        <f t="shared" si="94"/>
        <v>0</v>
      </c>
      <c r="H578" s="58">
        <f t="shared" si="88"/>
        <v>0</v>
      </c>
      <c r="I578" s="123">
        <f>'F4.2'!V152</f>
        <v>0</v>
      </c>
      <c r="J578" s="123">
        <f>'F4.2'!AP152</f>
        <v>0</v>
      </c>
      <c r="K578" s="58"/>
      <c r="L578" s="58"/>
      <c r="M578" s="58">
        <f t="shared" si="89"/>
        <v>0</v>
      </c>
      <c r="N578" s="58">
        <f t="shared" si="90"/>
        <v>0</v>
      </c>
    </row>
    <row r="579" spans="1:14" ht="94.5" hidden="1" outlineLevel="1" x14ac:dyDescent="0.25">
      <c r="A579" s="168" t="str">
        <f t="shared" si="92"/>
        <v>HO
DPR-17</v>
      </c>
      <c r="B579" s="28" t="str">
        <f t="shared" si="91"/>
        <v>Various DPR Schemes for The work of maintaining the zero discharge condition of Pond No. 2 &amp; Pond No.3 and providing the facilities on peripheral area of Pond No.3 such as roads / bridges with lightening arrangement at Koradi TPS</v>
      </c>
      <c r="C579" s="9" t="str">
        <f t="shared" si="95"/>
        <v>MERC/CAPEX/2018-2019/1242</v>
      </c>
      <c r="D579" s="65">
        <f t="shared" si="95"/>
        <v>43365</v>
      </c>
      <c r="E579" s="58">
        <f t="shared" si="95"/>
        <v>15.744307644459999</v>
      </c>
      <c r="F579" s="58">
        <f t="shared" si="93"/>
        <v>0</v>
      </c>
      <c r="G579" s="58">
        <f t="shared" si="94"/>
        <v>0</v>
      </c>
      <c r="H579" s="58">
        <f t="shared" si="88"/>
        <v>0</v>
      </c>
      <c r="I579" s="123">
        <f>'F4.2'!V153</f>
        <v>0</v>
      </c>
      <c r="J579" s="123">
        <f>'F4.2'!AP153</f>
        <v>0</v>
      </c>
      <c r="K579" s="58"/>
      <c r="L579" s="58"/>
      <c r="M579" s="58">
        <f t="shared" si="89"/>
        <v>0</v>
      </c>
      <c r="N579" s="58">
        <f t="shared" si="90"/>
        <v>0</v>
      </c>
    </row>
    <row r="580" spans="1:14" ht="47.25" hidden="1" outlineLevel="1" x14ac:dyDescent="0.25">
      <c r="A580" s="173" t="str">
        <f t="shared" si="92"/>
        <v>HO
DPR 17.1</v>
      </c>
      <c r="B580" s="174" t="str">
        <f t="shared" si="91"/>
        <v>The work of maintaining the zero discharge condition of Pond No.2 &amp; Pond No.3 at KTPS Koradi</v>
      </c>
      <c r="C580" s="9" t="str">
        <f t="shared" si="95"/>
        <v>MERC/CAPEX/2018-2019/1242</v>
      </c>
      <c r="D580" s="65">
        <f t="shared" si="95"/>
        <v>43365</v>
      </c>
      <c r="E580" s="58">
        <f t="shared" si="95"/>
        <v>4.2067621104799997</v>
      </c>
      <c r="F580" s="58">
        <f t="shared" si="93"/>
        <v>0</v>
      </c>
      <c r="G580" s="58">
        <f t="shared" si="94"/>
        <v>0</v>
      </c>
      <c r="H580" s="58">
        <f t="shared" si="88"/>
        <v>0</v>
      </c>
      <c r="I580" s="123">
        <f>'F4.2'!V154</f>
        <v>0</v>
      </c>
      <c r="J580" s="123">
        <f>'F4.2'!AP154</f>
        <v>0</v>
      </c>
      <c r="K580" s="58"/>
      <c r="L580" s="58"/>
      <c r="M580" s="58">
        <f t="shared" si="89"/>
        <v>0</v>
      </c>
      <c r="N580" s="58">
        <f t="shared" si="90"/>
        <v>0</v>
      </c>
    </row>
    <row r="581" spans="1:14" ht="47.25" hidden="1" outlineLevel="1" x14ac:dyDescent="0.25">
      <c r="A581" s="173" t="str">
        <f t="shared" si="92"/>
        <v>HO
DPR 17.2</v>
      </c>
      <c r="B581" s="174" t="str">
        <f t="shared" si="91"/>
        <v>Providing the facilities on peripheral area of Pond No.3 such as roads / bridges with lightening arrangement at Koradi TPS</v>
      </c>
      <c r="C581" s="9" t="str">
        <f t="shared" si="95"/>
        <v>MERC/CAPEX/2018-2019/1242</v>
      </c>
      <c r="D581" s="65">
        <f t="shared" si="95"/>
        <v>43365</v>
      </c>
      <c r="E581" s="58">
        <f t="shared" si="95"/>
        <v>11.537545533979999</v>
      </c>
      <c r="F581" s="58">
        <f t="shared" si="93"/>
        <v>0</v>
      </c>
      <c r="G581" s="58">
        <f t="shared" si="94"/>
        <v>0</v>
      </c>
      <c r="H581" s="58">
        <f t="shared" si="88"/>
        <v>0</v>
      </c>
      <c r="I581" s="123">
        <f>'F4.2'!V155</f>
        <v>0</v>
      </c>
      <c r="J581" s="123">
        <f>'F4.2'!AP155</f>
        <v>0</v>
      </c>
      <c r="K581" s="58"/>
      <c r="L581" s="58"/>
      <c r="M581" s="58">
        <f t="shared" si="89"/>
        <v>0</v>
      </c>
      <c r="N581" s="58">
        <f t="shared" si="90"/>
        <v>0</v>
      </c>
    </row>
    <row r="582" spans="1:14" ht="110.25" hidden="1" outlineLevel="1" x14ac:dyDescent="0.25">
      <c r="A582" s="27">
        <f t="shared" ref="A582:E582" si="96">A156</f>
        <v>2</v>
      </c>
      <c r="B582" s="28" t="str">
        <f t="shared" si="96"/>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582" s="9" t="str">
        <f t="shared" si="96"/>
        <v>MERC/CAPEX/2024-2025/478</v>
      </c>
      <c r="D582" s="65">
        <f t="shared" si="96"/>
        <v>45510</v>
      </c>
      <c r="E582" s="58">
        <f t="shared" si="96"/>
        <v>33.76</v>
      </c>
      <c r="F582" s="58">
        <f t="shared" ref="F582:F584" si="97">F156+I156</f>
        <v>0</v>
      </c>
      <c r="G582" s="58">
        <f t="shared" ref="G582:G584" si="98">G156+M156</f>
        <v>0</v>
      </c>
      <c r="H582" s="58">
        <f t="shared" ref="H582:H584" si="99">F582-G582</f>
        <v>0</v>
      </c>
      <c r="I582" s="123">
        <f>'F4.2'!V156</f>
        <v>0</v>
      </c>
      <c r="J582" s="123">
        <f>'F4.2'!AP156</f>
        <v>0</v>
      </c>
      <c r="K582" s="58"/>
      <c r="L582" s="58"/>
      <c r="M582" s="58">
        <f t="shared" ref="M582:M584" si="100">SUM(J582:L582)</f>
        <v>0</v>
      </c>
      <c r="N582" s="58">
        <f t="shared" ref="N582:N584" si="101">H582+I582-M582</f>
        <v>0</v>
      </c>
    </row>
    <row r="583" spans="1:14" ht="45" hidden="1" outlineLevel="1" x14ac:dyDescent="0.25">
      <c r="A583" s="9">
        <f t="shared" ref="A583:E583" si="102">A157</f>
        <v>2.7</v>
      </c>
      <c r="B583" s="167" t="str">
        <f t="shared" si="102"/>
        <v>Up-gradation of Generator Protections Relays in Unit 1 to 4 of 210 MW Khaperkheda TPS.</v>
      </c>
      <c r="C583" s="9" t="str">
        <f t="shared" si="102"/>
        <v>MERC/CAPEX/2024-2025/478</v>
      </c>
      <c r="D583" s="65">
        <f t="shared" si="102"/>
        <v>45510</v>
      </c>
      <c r="E583" s="58">
        <f t="shared" si="102"/>
        <v>8.31</v>
      </c>
      <c r="F583" s="58">
        <f t="shared" si="97"/>
        <v>0</v>
      </c>
      <c r="G583" s="58">
        <f t="shared" si="98"/>
        <v>0</v>
      </c>
      <c r="H583" s="58">
        <f t="shared" si="99"/>
        <v>0</v>
      </c>
      <c r="I583" s="123">
        <f>'F4.2'!V157</f>
        <v>0</v>
      </c>
      <c r="J583" s="123">
        <f>'F4.2'!AP157</f>
        <v>0</v>
      </c>
      <c r="K583" s="58"/>
      <c r="L583" s="58"/>
      <c r="M583" s="58">
        <f t="shared" si="100"/>
        <v>0</v>
      </c>
      <c r="N583" s="58">
        <f t="shared" si="101"/>
        <v>0</v>
      </c>
    </row>
    <row r="584" spans="1:14" ht="15.75" hidden="1" outlineLevel="1" x14ac:dyDescent="0.25">
      <c r="A584" s="9">
        <f t="shared" ref="A584:E584" si="103">A158</f>
        <v>0</v>
      </c>
      <c r="B584" s="166" t="str">
        <f t="shared" si="103"/>
        <v>IDC</v>
      </c>
      <c r="C584" s="9" t="str">
        <f t="shared" si="103"/>
        <v>MERC/CAPEX/2024-2025/478</v>
      </c>
      <c r="D584" s="65" t="str">
        <f t="shared" si="103"/>
        <v>-</v>
      </c>
      <c r="E584" s="58">
        <f t="shared" si="103"/>
        <v>0.86</v>
      </c>
      <c r="F584" s="58">
        <f t="shared" si="97"/>
        <v>0</v>
      </c>
      <c r="G584" s="58">
        <f t="shared" si="98"/>
        <v>0</v>
      </c>
      <c r="H584" s="58">
        <f t="shared" si="99"/>
        <v>0</v>
      </c>
      <c r="I584" s="123">
        <f>'F4.2'!V158</f>
        <v>0</v>
      </c>
      <c r="J584" s="123">
        <f>'F4.2'!AP158</f>
        <v>0</v>
      </c>
      <c r="K584" s="58"/>
      <c r="L584" s="58"/>
      <c r="M584" s="58">
        <f t="shared" si="100"/>
        <v>0</v>
      </c>
      <c r="N584" s="58">
        <f t="shared" si="101"/>
        <v>0</v>
      </c>
    </row>
    <row r="585" spans="1:14" ht="15.75" hidden="1" outlineLevel="1" x14ac:dyDescent="0.25">
      <c r="A585" s="9">
        <f t="shared" ref="A585:E585" si="104">A159</f>
        <v>0</v>
      </c>
      <c r="B585" s="166">
        <f t="shared" si="104"/>
        <v>0</v>
      </c>
      <c r="C585" s="9">
        <f t="shared" si="104"/>
        <v>0</v>
      </c>
      <c r="D585" s="65" t="str">
        <f t="shared" si="104"/>
        <v>-</v>
      </c>
      <c r="E585" s="58">
        <f t="shared" si="104"/>
        <v>0</v>
      </c>
      <c r="F585" s="58">
        <f t="shared" ref="F585:F648" si="105">F159+I159</f>
        <v>0</v>
      </c>
      <c r="G585" s="58">
        <f t="shared" ref="G585:G648" si="106">G159+M159</f>
        <v>0</v>
      </c>
      <c r="H585" s="58">
        <f t="shared" ref="H585:H648" si="107">F585-G585</f>
        <v>0</v>
      </c>
      <c r="I585" s="123">
        <f>'F4.2'!V159</f>
        <v>0</v>
      </c>
      <c r="J585" s="123">
        <f>'F4.2'!AP159</f>
        <v>0</v>
      </c>
      <c r="K585" s="58"/>
      <c r="L585" s="58"/>
      <c r="M585" s="58">
        <f t="shared" ref="M585:M648" si="108">SUM(J585:L585)</f>
        <v>0</v>
      </c>
      <c r="N585" s="58">
        <f t="shared" ref="N585:N648" si="109">H585+I585-M585</f>
        <v>0</v>
      </c>
    </row>
    <row r="586" spans="1:14" ht="15.75" hidden="1" outlineLevel="1" x14ac:dyDescent="0.25">
      <c r="A586" s="9">
        <f t="shared" ref="A586:E586" si="110">A160</f>
        <v>0</v>
      </c>
      <c r="B586" s="26" t="str">
        <f t="shared" si="110"/>
        <v>(ii) Submitted to MERC, Yet to receive approval</v>
      </c>
      <c r="C586" s="9">
        <f t="shared" si="110"/>
        <v>0</v>
      </c>
      <c r="D586" s="65" t="str">
        <f t="shared" si="110"/>
        <v>-</v>
      </c>
      <c r="E586" s="58">
        <f t="shared" si="110"/>
        <v>0</v>
      </c>
      <c r="F586" s="58">
        <f t="shared" si="105"/>
        <v>0</v>
      </c>
      <c r="G586" s="58">
        <f t="shared" si="106"/>
        <v>0</v>
      </c>
      <c r="H586" s="58">
        <f t="shared" si="107"/>
        <v>0</v>
      </c>
      <c r="I586" s="123">
        <f>'F4.2'!V160</f>
        <v>0</v>
      </c>
      <c r="J586" s="123">
        <f>'F4.2'!AP160</f>
        <v>0</v>
      </c>
      <c r="K586" s="58"/>
      <c r="L586" s="58"/>
      <c r="M586" s="58">
        <f t="shared" si="108"/>
        <v>0</v>
      </c>
      <c r="N586" s="58">
        <f t="shared" si="109"/>
        <v>0</v>
      </c>
    </row>
    <row r="587" spans="1:14" ht="78.75" hidden="1" outlineLevel="1" x14ac:dyDescent="0.25">
      <c r="A587" s="27">
        <f t="shared" ref="A587:E587" si="111">A161</f>
        <v>1</v>
      </c>
      <c r="B587" s="28" t="str">
        <f t="shared" si="111"/>
        <v>DPR on Refurbishment of Spare HPT Module Unit 1 &amp; 2 at TM-I and Procurement of Complete Gear Box Assemblies of Coal Mills XRP 803 ½ HP &amp; XRP 883 for Unit No. 1 to 4 (4x210 MW), Khaperkheda TPS</v>
      </c>
      <c r="C587" s="9" t="str">
        <f t="shared" si="111"/>
        <v>Yet to be approved</v>
      </c>
      <c r="D587" s="65" t="str">
        <f t="shared" si="111"/>
        <v>-</v>
      </c>
      <c r="E587" s="58">
        <f t="shared" si="111"/>
        <v>0</v>
      </c>
      <c r="F587" s="58">
        <f t="shared" si="105"/>
        <v>0</v>
      </c>
      <c r="G587" s="58">
        <f t="shared" si="106"/>
        <v>0</v>
      </c>
      <c r="H587" s="58">
        <f t="shared" si="107"/>
        <v>0</v>
      </c>
      <c r="I587" s="123">
        <f>'F4.2'!V161</f>
        <v>0</v>
      </c>
      <c r="J587" s="123">
        <f>'F4.2'!AP161</f>
        <v>0</v>
      </c>
      <c r="K587" s="58"/>
      <c r="L587" s="58"/>
      <c r="M587" s="58">
        <f t="shared" si="108"/>
        <v>0</v>
      </c>
      <c r="N587" s="58">
        <f t="shared" si="109"/>
        <v>0</v>
      </c>
    </row>
    <row r="588" spans="1:14" ht="45" hidden="1" outlineLevel="1" x14ac:dyDescent="0.25">
      <c r="A588" s="9">
        <f t="shared" ref="A588:E588" si="112">A162</f>
        <v>1.1000000000000001</v>
      </c>
      <c r="B588" s="166" t="str">
        <f t="shared" si="112"/>
        <v>Refurbishment of spare HPT module Unit 1 &amp; 2 at TM-I (4X210 MW), KHAPERKHEDA TPS</v>
      </c>
      <c r="C588" s="9" t="str">
        <f t="shared" si="112"/>
        <v>Yet to be approved</v>
      </c>
      <c r="D588" s="65" t="str">
        <f t="shared" si="112"/>
        <v>-</v>
      </c>
      <c r="E588" s="58">
        <f t="shared" si="112"/>
        <v>0</v>
      </c>
      <c r="F588" s="58">
        <f t="shared" si="105"/>
        <v>0</v>
      </c>
      <c r="G588" s="58">
        <f t="shared" si="106"/>
        <v>0</v>
      </c>
      <c r="H588" s="58">
        <f t="shared" si="107"/>
        <v>0</v>
      </c>
      <c r="I588" s="123">
        <f>'F4.2'!V162</f>
        <v>0</v>
      </c>
      <c r="J588" s="123">
        <f>'F4.2'!AP162</f>
        <v>0</v>
      </c>
      <c r="K588" s="58"/>
      <c r="L588" s="58"/>
      <c r="M588" s="58">
        <f t="shared" si="108"/>
        <v>0</v>
      </c>
      <c r="N588" s="58">
        <f t="shared" si="109"/>
        <v>0</v>
      </c>
    </row>
    <row r="589" spans="1:14" ht="45" hidden="1" outlineLevel="1" x14ac:dyDescent="0.25">
      <c r="A589" s="9">
        <f t="shared" ref="A589:E589" si="113">A163</f>
        <v>1.2</v>
      </c>
      <c r="B589" s="166" t="str">
        <f t="shared" si="113"/>
        <v>Procurement of Complete Gear Box Assemblies of Coal Mills XRP 883 for Unit-1 to 4 (210MW).</v>
      </c>
      <c r="C589" s="9" t="str">
        <f t="shared" si="113"/>
        <v>Yet to be approved</v>
      </c>
      <c r="D589" s="65" t="str">
        <f t="shared" si="113"/>
        <v>-</v>
      </c>
      <c r="E589" s="58">
        <f t="shared" si="113"/>
        <v>0</v>
      </c>
      <c r="F589" s="58">
        <f t="shared" si="105"/>
        <v>0</v>
      </c>
      <c r="G589" s="58">
        <f t="shared" si="106"/>
        <v>0</v>
      </c>
      <c r="H589" s="58">
        <f t="shared" si="107"/>
        <v>0</v>
      </c>
      <c r="I589" s="123">
        <f>'F4.2'!V163</f>
        <v>0</v>
      </c>
      <c r="J589" s="123">
        <f>'F4.2'!AP163</f>
        <v>0</v>
      </c>
      <c r="K589" s="58"/>
      <c r="L589" s="58"/>
      <c r="M589" s="58">
        <f t="shared" si="108"/>
        <v>0</v>
      </c>
      <c r="N589" s="58">
        <f t="shared" si="109"/>
        <v>0</v>
      </c>
    </row>
    <row r="590" spans="1:14" ht="15.75" hidden="1" outlineLevel="1" x14ac:dyDescent="0.25">
      <c r="A590" s="9">
        <f t="shared" ref="A590:E590" si="114">A164</f>
        <v>0</v>
      </c>
      <c r="B590" s="166" t="str">
        <f t="shared" si="114"/>
        <v>IDC</v>
      </c>
      <c r="C590" s="9" t="str">
        <f t="shared" si="114"/>
        <v>Yet to be approved</v>
      </c>
      <c r="D590" s="65" t="str">
        <f t="shared" si="114"/>
        <v>-</v>
      </c>
      <c r="E590" s="58">
        <f t="shared" si="114"/>
        <v>0</v>
      </c>
      <c r="F590" s="58">
        <f t="shared" si="105"/>
        <v>0</v>
      </c>
      <c r="G590" s="58">
        <f t="shared" si="106"/>
        <v>0</v>
      </c>
      <c r="H590" s="58">
        <f t="shared" si="107"/>
        <v>0</v>
      </c>
      <c r="I590" s="123">
        <f>'F4.2'!V164</f>
        <v>0</v>
      </c>
      <c r="J590" s="123">
        <f>'F4.2'!AP164</f>
        <v>0</v>
      </c>
      <c r="K590" s="58"/>
      <c r="L590" s="58"/>
      <c r="M590" s="58">
        <f t="shared" si="108"/>
        <v>0</v>
      </c>
      <c r="N590" s="58">
        <f t="shared" si="109"/>
        <v>0</v>
      </c>
    </row>
    <row r="591" spans="1:14" ht="15.75" hidden="1" outlineLevel="1" x14ac:dyDescent="0.25">
      <c r="A591" s="9">
        <f t="shared" ref="A591:E591" si="115">A165</f>
        <v>0</v>
      </c>
      <c r="B591" s="26" t="str">
        <f t="shared" si="115"/>
        <v>(ii) Yet to be submitted to MERC</v>
      </c>
      <c r="C591" s="9">
        <f t="shared" si="115"/>
        <v>0</v>
      </c>
      <c r="D591" s="65" t="str">
        <f t="shared" si="115"/>
        <v>-</v>
      </c>
      <c r="E591" s="58">
        <f t="shared" si="115"/>
        <v>0</v>
      </c>
      <c r="F591" s="58">
        <f t="shared" si="105"/>
        <v>0</v>
      </c>
      <c r="G591" s="58">
        <f t="shared" si="106"/>
        <v>0</v>
      </c>
      <c r="H591" s="58">
        <f t="shared" si="107"/>
        <v>0</v>
      </c>
      <c r="I591" s="123">
        <f>'F4.2'!V165</f>
        <v>0</v>
      </c>
      <c r="J591" s="123">
        <f>'F4.2'!AP165</f>
        <v>0</v>
      </c>
      <c r="K591" s="58"/>
      <c r="L591" s="58"/>
      <c r="M591" s="58">
        <f t="shared" si="108"/>
        <v>0</v>
      </c>
      <c r="N591" s="58">
        <f t="shared" si="109"/>
        <v>0</v>
      </c>
    </row>
    <row r="592" spans="1:14" ht="94.5" hidden="1" outlineLevel="1" x14ac:dyDescent="0.25">
      <c r="A592" s="27">
        <f t="shared" ref="A592:E592" si="116">A166</f>
        <v>1</v>
      </c>
      <c r="B592" s="28" t="str">
        <f t="shared" si="116"/>
        <v>SUPPLY INSTALLATION TESTING &amp; COMMISSIONING REVAMPING OF FIRE DETECTION &amp; ALARM AND PROTECTION SYSTEM FROM FIRE AND PROVIDING RAPID EXTINGUISHING CLEAN AGENT (CA) SYSTEM AT UNIT -3,4 &amp; 5 ATKPKD TPS</v>
      </c>
      <c r="C592" s="9">
        <f t="shared" si="116"/>
        <v>0</v>
      </c>
      <c r="D592" s="65" t="str">
        <f t="shared" si="116"/>
        <v>-</v>
      </c>
      <c r="E592" s="58">
        <f t="shared" si="116"/>
        <v>0</v>
      </c>
      <c r="F592" s="58">
        <f t="shared" si="105"/>
        <v>0</v>
      </c>
      <c r="G592" s="58">
        <f t="shared" si="106"/>
        <v>0</v>
      </c>
      <c r="H592" s="58">
        <f t="shared" si="107"/>
        <v>0</v>
      </c>
      <c r="I592" s="123">
        <f>'F4.2'!V166</f>
        <v>0</v>
      </c>
      <c r="J592" s="123">
        <f>'F4.2'!AP166</f>
        <v>0</v>
      </c>
      <c r="K592" s="58"/>
      <c r="L592" s="58"/>
      <c r="M592" s="58">
        <f t="shared" si="108"/>
        <v>0</v>
      </c>
      <c r="N592" s="58">
        <f t="shared" si="109"/>
        <v>0</v>
      </c>
    </row>
    <row r="593" spans="1:14" ht="90" hidden="1" outlineLevel="1" x14ac:dyDescent="0.25">
      <c r="A593" s="9">
        <f t="shared" ref="A593:E593" si="117">A167</f>
        <v>1.1000000000000001</v>
      </c>
      <c r="B593" s="167" t="str">
        <f t="shared" si="117"/>
        <v xml:space="preserve">Supply Installation Testing &amp; Commissioning , Revamping of fire protection and providing rapid extinguishing clean agent (CA) system at unit # 3 ,4 210 MW TPS, KHAPERKHEDA </v>
      </c>
      <c r="C593" s="9">
        <f t="shared" si="117"/>
        <v>0</v>
      </c>
      <c r="D593" s="65" t="str">
        <f t="shared" si="117"/>
        <v>-</v>
      </c>
      <c r="E593" s="58">
        <f t="shared" si="117"/>
        <v>0</v>
      </c>
      <c r="F593" s="58">
        <f t="shared" si="105"/>
        <v>0</v>
      </c>
      <c r="G593" s="58">
        <f t="shared" si="106"/>
        <v>0</v>
      </c>
      <c r="H593" s="58">
        <f t="shared" si="107"/>
        <v>0</v>
      </c>
      <c r="I593" s="123">
        <f>'F4.2'!V167</f>
        <v>0</v>
      </c>
      <c r="J593" s="123">
        <f>'F4.2'!AP167</f>
        <v>0</v>
      </c>
      <c r="K593" s="58"/>
      <c r="L593" s="58"/>
      <c r="M593" s="58">
        <f t="shared" si="108"/>
        <v>0</v>
      </c>
      <c r="N593" s="58">
        <f t="shared" si="109"/>
        <v>0</v>
      </c>
    </row>
    <row r="594" spans="1:14" ht="31.5" hidden="1" outlineLevel="1" x14ac:dyDescent="0.25">
      <c r="A594" s="27">
        <f t="shared" ref="A594:E594" si="118">A168</f>
        <v>2</v>
      </c>
      <c r="B594" s="28" t="str">
        <f t="shared" si="118"/>
        <v>Restoration of various Fire protection system at Khaperkheda TPS</v>
      </c>
      <c r="C594" s="9">
        <f t="shared" si="118"/>
        <v>0</v>
      </c>
      <c r="D594" s="65" t="str">
        <f t="shared" si="118"/>
        <v>-</v>
      </c>
      <c r="E594" s="58">
        <f t="shared" si="118"/>
        <v>0</v>
      </c>
      <c r="F594" s="58">
        <f t="shared" si="105"/>
        <v>0</v>
      </c>
      <c r="G594" s="58">
        <f t="shared" si="106"/>
        <v>0</v>
      </c>
      <c r="H594" s="58">
        <f t="shared" si="107"/>
        <v>0</v>
      </c>
      <c r="I594" s="123">
        <f>'F4.2'!V168</f>
        <v>0</v>
      </c>
      <c r="J594" s="123">
        <f>'F4.2'!AP168</f>
        <v>0</v>
      </c>
      <c r="K594" s="58"/>
      <c r="L594" s="58"/>
      <c r="M594" s="58">
        <f t="shared" si="108"/>
        <v>0</v>
      </c>
      <c r="N594" s="58">
        <f t="shared" si="109"/>
        <v>0</v>
      </c>
    </row>
    <row r="595" spans="1:14" ht="45" hidden="1" outlineLevel="1" x14ac:dyDescent="0.25">
      <c r="A595" s="9">
        <f t="shared" ref="A595:E595" si="119">A169</f>
        <v>2.1</v>
      </c>
      <c r="B595" s="167" t="str">
        <f t="shared" si="119"/>
        <v xml:space="preserve">Restoration of fire hydrant ring and fire water spray Header at Khaperkheda TPS   </v>
      </c>
      <c r="C595" s="9">
        <f t="shared" si="119"/>
        <v>0</v>
      </c>
      <c r="D595" s="65" t="str">
        <f t="shared" si="119"/>
        <v>-</v>
      </c>
      <c r="E595" s="58">
        <f t="shared" si="119"/>
        <v>0</v>
      </c>
      <c r="F595" s="58">
        <f t="shared" si="105"/>
        <v>0</v>
      </c>
      <c r="G595" s="58">
        <f t="shared" si="106"/>
        <v>0</v>
      </c>
      <c r="H595" s="58">
        <f t="shared" si="107"/>
        <v>0</v>
      </c>
      <c r="I595" s="123">
        <f>'F4.2'!V169</f>
        <v>0</v>
      </c>
      <c r="J595" s="123">
        <f>'F4.2'!AP169</f>
        <v>0</v>
      </c>
      <c r="K595" s="58"/>
      <c r="L595" s="58"/>
      <c r="M595" s="58">
        <f t="shared" si="108"/>
        <v>0</v>
      </c>
      <c r="N595" s="58">
        <f t="shared" si="109"/>
        <v>0</v>
      </c>
    </row>
    <row r="596" spans="1:14" ht="30" hidden="1" outlineLevel="1" x14ac:dyDescent="0.25">
      <c r="A596" s="9">
        <f t="shared" ref="A596:E596" si="120">A170</f>
        <v>2.2000000000000002</v>
      </c>
      <c r="B596" s="167" t="str">
        <f t="shared" si="120"/>
        <v>Restoration of deluge valve system at CHP-210MW</v>
      </c>
      <c r="C596" s="9">
        <f t="shared" si="120"/>
        <v>0</v>
      </c>
      <c r="D596" s="65" t="str">
        <f t="shared" si="120"/>
        <v>-</v>
      </c>
      <c r="E596" s="58">
        <f t="shared" si="120"/>
        <v>0</v>
      </c>
      <c r="F596" s="58">
        <f t="shared" si="105"/>
        <v>0</v>
      </c>
      <c r="G596" s="58">
        <f t="shared" si="106"/>
        <v>0</v>
      </c>
      <c r="H596" s="58">
        <f t="shared" si="107"/>
        <v>0</v>
      </c>
      <c r="I596" s="123">
        <f>'F4.2'!V170</f>
        <v>0</v>
      </c>
      <c r="J596" s="123">
        <f>'F4.2'!AP170</f>
        <v>0</v>
      </c>
      <c r="K596" s="58"/>
      <c r="L596" s="58"/>
      <c r="M596" s="58">
        <f t="shared" si="108"/>
        <v>0</v>
      </c>
      <c r="N596" s="58">
        <f t="shared" si="109"/>
        <v>0</v>
      </c>
    </row>
    <row r="597" spans="1:14" ht="31.5" hidden="1" outlineLevel="1" x14ac:dyDescent="0.25">
      <c r="A597" s="27">
        <f t="shared" ref="A597:E597" si="121">A171</f>
        <v>3</v>
      </c>
      <c r="B597" s="28" t="str">
        <f t="shared" si="121"/>
        <v>VARIOUS SCHEMES PROPOSED FOR IMPROVEMENT OF CHP-I (4 X 210 MW).</v>
      </c>
      <c r="C597" s="9">
        <f t="shared" si="121"/>
        <v>0</v>
      </c>
      <c r="D597" s="65" t="str">
        <f t="shared" si="121"/>
        <v>-</v>
      </c>
      <c r="E597" s="58">
        <f t="shared" si="121"/>
        <v>0</v>
      </c>
      <c r="F597" s="58">
        <f t="shared" si="105"/>
        <v>0</v>
      </c>
      <c r="G597" s="58">
        <f t="shared" si="106"/>
        <v>0</v>
      </c>
      <c r="H597" s="58">
        <f t="shared" si="107"/>
        <v>0</v>
      </c>
      <c r="I597" s="123">
        <f>'F4.2'!V171</f>
        <v>0</v>
      </c>
      <c r="J597" s="123">
        <f>'F4.2'!AP171</f>
        <v>0</v>
      </c>
      <c r="K597" s="58"/>
      <c r="L597" s="58"/>
      <c r="M597" s="58">
        <f t="shared" si="108"/>
        <v>0</v>
      </c>
      <c r="N597" s="58">
        <f t="shared" si="109"/>
        <v>0</v>
      </c>
    </row>
    <row r="598" spans="1:14" ht="75" hidden="1" outlineLevel="1" x14ac:dyDescent="0.25">
      <c r="A598" s="9">
        <f t="shared" ref="A598:E598" si="122">A172</f>
        <v>3.1</v>
      </c>
      <c r="B598" s="167" t="str">
        <f t="shared" si="122"/>
        <v>Design, Manufacturing, Supply, Erection, Commissioning &amp; Testing of Coal Flow Management system for Coal Bunkers in CHP-I (4 X 210MW), Khaperkheda TPS.</v>
      </c>
      <c r="C598" s="9">
        <f t="shared" si="122"/>
        <v>0</v>
      </c>
      <c r="D598" s="65" t="str">
        <f t="shared" si="122"/>
        <v>-</v>
      </c>
      <c r="E598" s="58">
        <f t="shared" si="122"/>
        <v>0</v>
      </c>
      <c r="F598" s="58">
        <f t="shared" si="105"/>
        <v>0</v>
      </c>
      <c r="G598" s="58">
        <f t="shared" si="106"/>
        <v>0</v>
      </c>
      <c r="H598" s="58">
        <f t="shared" si="107"/>
        <v>0</v>
      </c>
      <c r="I598" s="123">
        <f>'F4.2'!V172</f>
        <v>0</v>
      </c>
      <c r="J598" s="123">
        <f>'F4.2'!AP172</f>
        <v>0</v>
      </c>
      <c r="K598" s="58"/>
      <c r="L598" s="58"/>
      <c r="M598" s="58">
        <f t="shared" si="108"/>
        <v>0</v>
      </c>
      <c r="N598" s="58">
        <f t="shared" si="109"/>
        <v>0</v>
      </c>
    </row>
    <row r="599" spans="1:14" ht="90" hidden="1" outlineLevel="1" x14ac:dyDescent="0.25">
      <c r="A599" s="9">
        <f t="shared" ref="A599:E599" si="123">A173</f>
        <v>3.2</v>
      </c>
      <c r="B599" s="167" t="str">
        <f t="shared" si="123"/>
        <v>Design, engineering, manufacturing, supply, installation and commissioning of Dedusting System for Crusher House and Bunker area in Unit 3 &amp; 4 at CHP-I (4 X 210MW), Khaperkheda TPS.</v>
      </c>
      <c r="C599" s="9">
        <f t="shared" si="123"/>
        <v>0</v>
      </c>
      <c r="D599" s="65" t="str">
        <f t="shared" si="123"/>
        <v>-</v>
      </c>
      <c r="E599" s="58">
        <f t="shared" si="123"/>
        <v>0</v>
      </c>
      <c r="F599" s="58">
        <f t="shared" si="105"/>
        <v>0</v>
      </c>
      <c r="G599" s="58">
        <f t="shared" si="106"/>
        <v>0</v>
      </c>
      <c r="H599" s="58">
        <f t="shared" si="107"/>
        <v>0</v>
      </c>
      <c r="I599" s="123">
        <f>'F4.2'!V173</f>
        <v>0</v>
      </c>
      <c r="J599" s="123">
        <f>'F4.2'!AP173</f>
        <v>0</v>
      </c>
      <c r="K599" s="58"/>
      <c r="L599" s="58"/>
      <c r="M599" s="58">
        <f t="shared" si="108"/>
        <v>0</v>
      </c>
      <c r="N599" s="58">
        <f t="shared" si="109"/>
        <v>0</v>
      </c>
    </row>
    <row r="600" spans="1:14" ht="75" hidden="1" outlineLevel="1" x14ac:dyDescent="0.25">
      <c r="A600" s="9">
        <f t="shared" ref="A600:E600" si="124">A174</f>
        <v>3.3</v>
      </c>
      <c r="B600" s="167" t="str">
        <f t="shared" si="124"/>
        <v>Renovation including replacement of Power &amp; Control cables with  automation &amp; upgradation of Stacker Reclaimer No. 1 in CHP-I (4 X 210MW), TPS Khaperkheda."</v>
      </c>
      <c r="C600" s="9">
        <f t="shared" si="124"/>
        <v>0</v>
      </c>
      <c r="D600" s="65" t="str">
        <f t="shared" si="124"/>
        <v>-</v>
      </c>
      <c r="E600" s="58">
        <f t="shared" si="124"/>
        <v>0</v>
      </c>
      <c r="F600" s="58">
        <f t="shared" si="105"/>
        <v>0</v>
      </c>
      <c r="G600" s="58">
        <f t="shared" si="106"/>
        <v>0</v>
      </c>
      <c r="H600" s="58">
        <f t="shared" si="107"/>
        <v>0</v>
      </c>
      <c r="I600" s="123">
        <f>'F4.2'!V174</f>
        <v>0</v>
      </c>
      <c r="J600" s="123">
        <f>'F4.2'!AP174</f>
        <v>0</v>
      </c>
      <c r="K600" s="58"/>
      <c r="L600" s="58"/>
      <c r="M600" s="58">
        <f t="shared" si="108"/>
        <v>0</v>
      </c>
      <c r="N600" s="58">
        <f t="shared" si="109"/>
        <v>0</v>
      </c>
    </row>
    <row r="601" spans="1:14" ht="15.75" hidden="1" outlineLevel="1" x14ac:dyDescent="0.25">
      <c r="A601" s="27">
        <f t="shared" ref="A601:E601" si="125">A175</f>
        <v>4</v>
      </c>
      <c r="B601" s="28" t="str">
        <f t="shared" si="125"/>
        <v>Flue Gas Desulphrisation</v>
      </c>
      <c r="C601" s="9">
        <f t="shared" si="125"/>
        <v>0</v>
      </c>
      <c r="D601" s="65" t="str">
        <f t="shared" si="125"/>
        <v>-</v>
      </c>
      <c r="E601" s="58">
        <f t="shared" si="125"/>
        <v>0</v>
      </c>
      <c r="F601" s="58">
        <f t="shared" si="105"/>
        <v>0</v>
      </c>
      <c r="G601" s="58">
        <f t="shared" si="106"/>
        <v>0</v>
      </c>
      <c r="H601" s="58">
        <f t="shared" si="107"/>
        <v>0</v>
      </c>
      <c r="I601" s="123">
        <f>'F4.2'!V175</f>
        <v>0</v>
      </c>
      <c r="J601" s="123">
        <f>'F4.2'!AP175</f>
        <v>0</v>
      </c>
      <c r="K601" s="58"/>
      <c r="L601" s="58"/>
      <c r="M601" s="58">
        <f t="shared" si="108"/>
        <v>0</v>
      </c>
      <c r="N601" s="58">
        <f t="shared" si="109"/>
        <v>0</v>
      </c>
    </row>
    <row r="602" spans="1:14" ht="30" hidden="1" outlineLevel="1" x14ac:dyDescent="0.25">
      <c r="A602" s="9">
        <f t="shared" ref="A602:E602" si="126">A176</f>
        <v>4.0999999999999996</v>
      </c>
      <c r="B602" s="167" t="str">
        <f t="shared" si="126"/>
        <v>FGD installation of 210MW unit 1 &amp; 2 at Khaperkheda</v>
      </c>
      <c r="C602" s="9">
        <f t="shared" si="126"/>
        <v>0</v>
      </c>
      <c r="D602" s="65" t="str">
        <f t="shared" si="126"/>
        <v>-</v>
      </c>
      <c r="E602" s="58">
        <f t="shared" si="126"/>
        <v>0</v>
      </c>
      <c r="F602" s="58">
        <f t="shared" si="105"/>
        <v>0</v>
      </c>
      <c r="G602" s="58">
        <f t="shared" si="106"/>
        <v>0</v>
      </c>
      <c r="H602" s="58">
        <f t="shared" si="107"/>
        <v>0</v>
      </c>
      <c r="I602" s="123">
        <f>'F4.2'!V176</f>
        <v>0</v>
      </c>
      <c r="J602" s="123">
        <f>'F4.2'!AP176</f>
        <v>0</v>
      </c>
      <c r="K602" s="58"/>
      <c r="L602" s="58"/>
      <c r="M602" s="58">
        <f t="shared" si="108"/>
        <v>0</v>
      </c>
      <c r="N602" s="58">
        <f t="shared" si="109"/>
        <v>0</v>
      </c>
    </row>
    <row r="603" spans="1:14" ht="31.5" hidden="1" outlineLevel="1" x14ac:dyDescent="0.25">
      <c r="A603" s="27">
        <f t="shared" ref="A603:E603" si="127">A177</f>
        <v>5</v>
      </c>
      <c r="B603" s="28" t="str">
        <f t="shared" si="127"/>
        <v>Upgradation of DDC/DCS system for UNIT 2 &amp; 4 of 210 MW Khaperkheda TPS</v>
      </c>
      <c r="C603" s="9">
        <f t="shared" si="127"/>
        <v>0</v>
      </c>
      <c r="D603" s="65" t="str">
        <f t="shared" si="127"/>
        <v>-</v>
      </c>
      <c r="E603" s="58">
        <f t="shared" si="127"/>
        <v>0</v>
      </c>
      <c r="F603" s="58">
        <f t="shared" si="105"/>
        <v>0</v>
      </c>
      <c r="G603" s="58">
        <f t="shared" si="106"/>
        <v>0</v>
      </c>
      <c r="H603" s="58">
        <f t="shared" si="107"/>
        <v>0</v>
      </c>
      <c r="I603" s="123">
        <f>'F4.2'!V177</f>
        <v>0</v>
      </c>
      <c r="J603" s="123">
        <f>'F4.2'!AP177</f>
        <v>0</v>
      </c>
      <c r="K603" s="58"/>
      <c r="L603" s="58"/>
      <c r="M603" s="58">
        <f t="shared" si="108"/>
        <v>0</v>
      </c>
      <c r="N603" s="58">
        <f t="shared" si="109"/>
        <v>0</v>
      </c>
    </row>
    <row r="604" spans="1:14" ht="45" hidden="1" outlineLevel="1" x14ac:dyDescent="0.25">
      <c r="A604" s="9">
        <f t="shared" ref="A604:E604" si="128">A178</f>
        <v>5.0999999999999996</v>
      </c>
      <c r="B604" s="167" t="str">
        <f t="shared" si="128"/>
        <v>Upgradation of DDC/DCS system for UNIT 2 &amp; 4 of 210 MW Khaperkheda TPS</v>
      </c>
      <c r="C604" s="9">
        <f t="shared" si="128"/>
        <v>0</v>
      </c>
      <c r="D604" s="65" t="str">
        <f t="shared" si="128"/>
        <v>-</v>
      </c>
      <c r="E604" s="58">
        <f t="shared" si="128"/>
        <v>0</v>
      </c>
      <c r="F604" s="58">
        <f t="shared" si="105"/>
        <v>0</v>
      </c>
      <c r="G604" s="58">
        <f t="shared" si="106"/>
        <v>0</v>
      </c>
      <c r="H604" s="58">
        <f t="shared" si="107"/>
        <v>0</v>
      </c>
      <c r="I604" s="123">
        <f>'F4.2'!V178</f>
        <v>0</v>
      </c>
      <c r="J604" s="123">
        <f>'F4.2'!AP178</f>
        <v>0</v>
      </c>
      <c r="K604" s="58"/>
      <c r="L604" s="58"/>
      <c r="M604" s="58">
        <f t="shared" si="108"/>
        <v>0</v>
      </c>
      <c r="N604" s="58">
        <f t="shared" si="109"/>
        <v>0</v>
      </c>
    </row>
    <row r="605" spans="1:14" ht="157.5" hidden="1" outlineLevel="1" x14ac:dyDescent="0.25">
      <c r="A605" s="27">
        <f t="shared" ref="A605:E605" si="129">A179</f>
        <v>6</v>
      </c>
      <c r="B605" s="28" t="str">
        <f t="shared" si="129"/>
        <v>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v>
      </c>
      <c r="C605" s="9">
        <f t="shared" si="129"/>
        <v>0</v>
      </c>
      <c r="D605" s="65" t="str">
        <f t="shared" si="129"/>
        <v>-</v>
      </c>
      <c r="E605" s="58">
        <f t="shared" si="129"/>
        <v>0</v>
      </c>
      <c r="F605" s="58">
        <f t="shared" si="105"/>
        <v>0</v>
      </c>
      <c r="G605" s="58">
        <f t="shared" si="106"/>
        <v>0</v>
      </c>
      <c r="H605" s="58">
        <f t="shared" si="107"/>
        <v>0</v>
      </c>
      <c r="I605" s="123">
        <f>'F4.2'!V179</f>
        <v>0</v>
      </c>
      <c r="J605" s="123">
        <f>'F4.2'!AP179</f>
        <v>0</v>
      </c>
      <c r="K605" s="58"/>
      <c r="L605" s="58"/>
      <c r="M605" s="58">
        <f t="shared" si="108"/>
        <v>0</v>
      </c>
      <c r="N605" s="58">
        <f t="shared" si="109"/>
        <v>0</v>
      </c>
    </row>
    <row r="606" spans="1:14" ht="120" hidden="1" outlineLevel="1" x14ac:dyDescent="0.25">
      <c r="A606" s="9">
        <f t="shared" ref="A606:E606" si="130">A180</f>
        <v>6.1</v>
      </c>
      <c r="B606" s="167" t="str">
        <f t="shared" si="130"/>
        <v>Implementation of Flexible Operation 
Solutions – 40% Technical Minimum 
Loading with minimum 3% ramp rate 
during 70-100% loading, minimum 2% 
ramp rate during 55-70% loading and 
minimum 1% ramp rate during 40-55% 
loading at Unit#1 to 4 Khaperkheda TPS.</v>
      </c>
      <c r="C606" s="9">
        <f t="shared" si="130"/>
        <v>0</v>
      </c>
      <c r="D606" s="65" t="str">
        <f t="shared" si="130"/>
        <v>-</v>
      </c>
      <c r="E606" s="58">
        <f t="shared" si="130"/>
        <v>0</v>
      </c>
      <c r="F606" s="58">
        <f t="shared" si="105"/>
        <v>0</v>
      </c>
      <c r="G606" s="58">
        <f t="shared" si="106"/>
        <v>0</v>
      </c>
      <c r="H606" s="58">
        <f t="shared" si="107"/>
        <v>0</v>
      </c>
      <c r="I606" s="123">
        <f>'F4.2'!V180</f>
        <v>0</v>
      </c>
      <c r="J606" s="123">
        <f>'F4.2'!AP180</f>
        <v>0</v>
      </c>
      <c r="K606" s="58"/>
      <c r="L606" s="58"/>
      <c r="M606" s="58">
        <f t="shared" si="108"/>
        <v>0</v>
      </c>
      <c r="N606" s="58">
        <f t="shared" si="109"/>
        <v>0</v>
      </c>
    </row>
    <row r="607" spans="1:14" ht="60" hidden="1" outlineLevel="1" x14ac:dyDescent="0.25">
      <c r="A607" s="9">
        <f t="shared" ref="A607:E607" si="131">A181</f>
        <v>6.2</v>
      </c>
      <c r="B607" s="167" t="str">
        <f t="shared" si="131"/>
        <v>Upgradation of various governing Element for smooth operation for flexible operation of TG set at 40% technical minimum operation.</v>
      </c>
      <c r="C607" s="9">
        <f t="shared" si="131"/>
        <v>0</v>
      </c>
      <c r="D607" s="65" t="str">
        <f t="shared" si="131"/>
        <v>-</v>
      </c>
      <c r="E607" s="58">
        <f t="shared" si="131"/>
        <v>0</v>
      </c>
      <c r="F607" s="58">
        <f t="shared" si="105"/>
        <v>0</v>
      </c>
      <c r="G607" s="58">
        <f t="shared" si="106"/>
        <v>0</v>
      </c>
      <c r="H607" s="58">
        <f t="shared" si="107"/>
        <v>0</v>
      </c>
      <c r="I607" s="123">
        <f>'F4.2'!V181</f>
        <v>0</v>
      </c>
      <c r="J607" s="123">
        <f>'F4.2'!AP181</f>
        <v>0</v>
      </c>
      <c r="K607" s="58"/>
      <c r="L607" s="58"/>
      <c r="M607" s="58">
        <f t="shared" si="108"/>
        <v>0</v>
      </c>
      <c r="N607" s="58">
        <f t="shared" si="109"/>
        <v>0</v>
      </c>
    </row>
    <row r="608" spans="1:14" ht="94.5" hidden="1" outlineLevel="1" x14ac:dyDescent="0.25">
      <c r="A608" s="9">
        <f t="shared" ref="A608:E608" si="132">A182</f>
        <v>7</v>
      </c>
      <c r="B608" s="28" t="str">
        <f t="shared" si="132"/>
        <v>Upgradation of Battery Charger , UPS system , GEHO PLC and VFD, ID VFD, supply of Efficiency Measuring Instruments and Supply, erection and commissioning of Sox, Nox , CO,  Opacity, ETP and Oxygen Analyser for Unit 1 to 4 of 210 MW at Khaperkheda TPS.</v>
      </c>
      <c r="C608" s="9">
        <f t="shared" si="132"/>
        <v>0</v>
      </c>
      <c r="D608" s="65" t="str">
        <f t="shared" si="132"/>
        <v>-</v>
      </c>
      <c r="E608" s="58">
        <f t="shared" si="132"/>
        <v>0</v>
      </c>
      <c r="F608" s="58">
        <f t="shared" si="105"/>
        <v>0</v>
      </c>
      <c r="G608" s="58">
        <f t="shared" si="106"/>
        <v>0</v>
      </c>
      <c r="H608" s="58">
        <f t="shared" si="107"/>
        <v>0</v>
      </c>
      <c r="I608" s="123">
        <f>'F4.2'!V182</f>
        <v>0</v>
      </c>
      <c r="J608" s="123">
        <f>'F4.2'!AP182</f>
        <v>0</v>
      </c>
      <c r="K608" s="58"/>
      <c r="L608" s="58"/>
      <c r="M608" s="58">
        <f t="shared" si="108"/>
        <v>0</v>
      </c>
      <c r="N608" s="58">
        <f t="shared" si="109"/>
        <v>0</v>
      </c>
    </row>
    <row r="609" spans="1:14" ht="47.25" hidden="1" outlineLevel="1" x14ac:dyDescent="0.25">
      <c r="A609" s="9">
        <f t="shared" ref="A609:E609" si="133">A183</f>
        <v>7.1</v>
      </c>
      <c r="B609" s="213" t="str">
        <f t="shared" si="133"/>
        <v xml:space="preserve"> Supply of Efficiency Monitoring Instruments for performance optimization group (POG) at Khaperkheda TPS.</v>
      </c>
      <c r="C609" s="9">
        <f t="shared" si="133"/>
        <v>0</v>
      </c>
      <c r="D609" s="65" t="str">
        <f t="shared" si="133"/>
        <v>-</v>
      </c>
      <c r="E609" s="58">
        <f t="shared" si="133"/>
        <v>0</v>
      </c>
      <c r="F609" s="58">
        <f t="shared" si="105"/>
        <v>0</v>
      </c>
      <c r="G609" s="58">
        <f t="shared" si="106"/>
        <v>0</v>
      </c>
      <c r="H609" s="58">
        <f t="shared" si="107"/>
        <v>0</v>
      </c>
      <c r="I609" s="123">
        <f>'F4.2'!V183</f>
        <v>0</v>
      </c>
      <c r="J609" s="123">
        <f>'F4.2'!AP183</f>
        <v>0</v>
      </c>
      <c r="K609" s="58"/>
      <c r="L609" s="58"/>
      <c r="M609" s="58">
        <f t="shared" si="108"/>
        <v>0</v>
      </c>
      <c r="N609" s="58">
        <f t="shared" si="109"/>
        <v>0</v>
      </c>
    </row>
    <row r="610" spans="1:14" ht="47.25" hidden="1" outlineLevel="1" x14ac:dyDescent="0.25">
      <c r="A610" s="9">
        <f t="shared" ref="A610:E610" si="134">A184</f>
        <v>7.2</v>
      </c>
      <c r="B610" s="213" t="str">
        <f t="shared" si="134"/>
        <v xml:space="preserve"> Upgradation of 220 V, 24 V DC Float cum boost battery charger at Unit#1 to 4 Khaperkheda TPS.</v>
      </c>
      <c r="C610" s="9">
        <f t="shared" si="134"/>
        <v>0</v>
      </c>
      <c r="D610" s="65" t="str">
        <f t="shared" si="134"/>
        <v>-</v>
      </c>
      <c r="E610" s="58">
        <f t="shared" si="134"/>
        <v>0</v>
      </c>
      <c r="F610" s="58">
        <f t="shared" si="105"/>
        <v>0</v>
      </c>
      <c r="G610" s="58">
        <f t="shared" si="106"/>
        <v>0</v>
      </c>
      <c r="H610" s="58">
        <f t="shared" si="107"/>
        <v>0</v>
      </c>
      <c r="I610" s="123">
        <f>'F4.2'!V184</f>
        <v>0</v>
      </c>
      <c r="J610" s="123">
        <f>'F4.2'!AP184</f>
        <v>0</v>
      </c>
      <c r="K610" s="58"/>
      <c r="L610" s="58"/>
      <c r="M610" s="58">
        <f t="shared" si="108"/>
        <v>0</v>
      </c>
      <c r="N610" s="58">
        <f t="shared" si="109"/>
        <v>0</v>
      </c>
    </row>
    <row r="611" spans="1:14" ht="31.5" hidden="1" outlineLevel="1" x14ac:dyDescent="0.25">
      <c r="A611" s="9">
        <f t="shared" ref="A611:E611" si="135">A185</f>
        <v>7.3</v>
      </c>
      <c r="B611" s="213" t="str">
        <f t="shared" si="135"/>
        <v xml:space="preserve"> Upgradation of  2X50 KVA UPS at Unit#1 to 4 Khaperkheda TPS.   </v>
      </c>
      <c r="C611" s="9">
        <f t="shared" si="135"/>
        <v>0</v>
      </c>
      <c r="D611" s="65" t="str">
        <f t="shared" si="135"/>
        <v>-</v>
      </c>
      <c r="E611" s="58">
        <f t="shared" si="135"/>
        <v>0</v>
      </c>
      <c r="F611" s="58">
        <f t="shared" si="105"/>
        <v>0</v>
      </c>
      <c r="G611" s="58">
        <f t="shared" si="106"/>
        <v>0</v>
      </c>
      <c r="H611" s="58">
        <f t="shared" si="107"/>
        <v>0</v>
      </c>
      <c r="I611" s="123">
        <f>'F4.2'!V185</f>
        <v>0</v>
      </c>
      <c r="J611" s="123">
        <f>'F4.2'!AP185</f>
        <v>0</v>
      </c>
      <c r="K611" s="58"/>
      <c r="L611" s="58"/>
      <c r="M611" s="58">
        <f t="shared" si="108"/>
        <v>0</v>
      </c>
      <c r="N611" s="58">
        <f t="shared" si="109"/>
        <v>0</v>
      </c>
    </row>
    <row r="612" spans="1:14" ht="47.25" hidden="1" outlineLevel="1" x14ac:dyDescent="0.25">
      <c r="A612" s="9">
        <f t="shared" ref="A612:E612" si="136">A186</f>
        <v>7.4</v>
      </c>
      <c r="B612" s="213" t="str">
        <f t="shared" si="136"/>
        <v>Supply, Erection and Commissioning of Sox, Nox , CO,  Opacity and ETP Analyser for Unit 1 to 4 of 210 MW at Khaperkheda TPS</v>
      </c>
      <c r="C612" s="9">
        <f t="shared" si="136"/>
        <v>0</v>
      </c>
      <c r="D612" s="65" t="str">
        <f t="shared" si="136"/>
        <v>-</v>
      </c>
      <c r="E612" s="58">
        <f t="shared" si="136"/>
        <v>0</v>
      </c>
      <c r="F612" s="58">
        <f t="shared" si="105"/>
        <v>0</v>
      </c>
      <c r="G612" s="58">
        <f t="shared" si="106"/>
        <v>0</v>
      </c>
      <c r="H612" s="58">
        <f t="shared" si="107"/>
        <v>0</v>
      </c>
      <c r="I612" s="123">
        <f>'F4.2'!V186</f>
        <v>0</v>
      </c>
      <c r="J612" s="123">
        <f>'F4.2'!AP186</f>
        <v>0</v>
      </c>
      <c r="K612" s="58"/>
      <c r="L612" s="58"/>
      <c r="M612" s="58">
        <f t="shared" si="108"/>
        <v>0</v>
      </c>
      <c r="N612" s="58">
        <f t="shared" si="109"/>
        <v>0</v>
      </c>
    </row>
    <row r="613" spans="1:14" ht="47.25" hidden="1" outlineLevel="1" x14ac:dyDescent="0.25">
      <c r="A613" s="9">
        <f t="shared" ref="A613:E613" si="137">A187</f>
        <v>7.5</v>
      </c>
      <c r="B613" s="213" t="str">
        <f t="shared" si="137"/>
        <v>Upgradation of GEHO PLC and VFD along with HCSD system Instrumentaion at Unit 3 &amp; 4 Khaperkheda TPS.</v>
      </c>
      <c r="C613" s="9">
        <f t="shared" si="137"/>
        <v>0</v>
      </c>
      <c r="D613" s="65" t="str">
        <f t="shared" si="137"/>
        <v>-</v>
      </c>
      <c r="E613" s="58">
        <f t="shared" si="137"/>
        <v>0</v>
      </c>
      <c r="F613" s="58">
        <f t="shared" si="105"/>
        <v>0</v>
      </c>
      <c r="G613" s="58">
        <f t="shared" si="106"/>
        <v>0</v>
      </c>
      <c r="H613" s="58">
        <f t="shared" si="107"/>
        <v>0</v>
      </c>
      <c r="I613" s="123">
        <f>'F4.2'!V187</f>
        <v>0</v>
      </c>
      <c r="J613" s="123">
        <f>'F4.2'!AP187</f>
        <v>0</v>
      </c>
      <c r="K613" s="58"/>
      <c r="L613" s="58"/>
      <c r="M613" s="58">
        <f t="shared" si="108"/>
        <v>0</v>
      </c>
      <c r="N613" s="58">
        <f t="shared" si="109"/>
        <v>0</v>
      </c>
    </row>
    <row r="614" spans="1:14" ht="47.25" hidden="1" outlineLevel="1" x14ac:dyDescent="0.25">
      <c r="A614" s="9">
        <f t="shared" ref="A614:E614" si="138">A188</f>
        <v>7.6</v>
      </c>
      <c r="B614" s="213" t="str">
        <f t="shared" si="138"/>
        <v xml:space="preserve"> Supply, Erection &amp; Commissioning of Oxygen Analyzer for combustion optimization for Unit#1 to 5 Khaperkheda TPS.</v>
      </c>
      <c r="C614" s="9">
        <f t="shared" si="138"/>
        <v>0</v>
      </c>
      <c r="D614" s="65" t="str">
        <f t="shared" si="138"/>
        <v>-</v>
      </c>
      <c r="E614" s="58">
        <f t="shared" si="138"/>
        <v>0</v>
      </c>
      <c r="F614" s="58">
        <f t="shared" si="105"/>
        <v>0</v>
      </c>
      <c r="G614" s="58">
        <f t="shared" si="106"/>
        <v>0</v>
      </c>
      <c r="H614" s="58">
        <f t="shared" si="107"/>
        <v>0</v>
      </c>
      <c r="I614" s="123">
        <f>'F4.2'!V188</f>
        <v>0</v>
      </c>
      <c r="J614" s="123">
        <f>'F4.2'!AP188</f>
        <v>0</v>
      </c>
      <c r="K614" s="58"/>
      <c r="L614" s="58"/>
      <c r="M614" s="58">
        <f t="shared" si="108"/>
        <v>0</v>
      </c>
      <c r="N614" s="58">
        <f t="shared" si="109"/>
        <v>0</v>
      </c>
    </row>
    <row r="615" spans="1:14" ht="31.5" hidden="1" outlineLevel="1" x14ac:dyDescent="0.25">
      <c r="A615" s="9">
        <f t="shared" ref="A615:E615" si="139">A189</f>
        <v>7.7</v>
      </c>
      <c r="B615" s="213" t="str">
        <f t="shared" si="139"/>
        <v xml:space="preserve"> Upgradation of VFD for ID FAN in Unit# 3 &amp; 4, 210MW khaperkheda TPS.</v>
      </c>
      <c r="C615" s="9">
        <f t="shared" si="139"/>
        <v>0</v>
      </c>
      <c r="D615" s="65" t="str">
        <f t="shared" si="139"/>
        <v>-</v>
      </c>
      <c r="E615" s="58">
        <f t="shared" si="139"/>
        <v>0</v>
      </c>
      <c r="F615" s="58">
        <f t="shared" si="105"/>
        <v>0</v>
      </c>
      <c r="G615" s="58">
        <f t="shared" si="106"/>
        <v>0</v>
      </c>
      <c r="H615" s="58">
        <f t="shared" si="107"/>
        <v>0</v>
      </c>
      <c r="I615" s="123">
        <f>'F4.2'!V189</f>
        <v>0</v>
      </c>
      <c r="J615" s="123">
        <f>'F4.2'!AP189</f>
        <v>0</v>
      </c>
      <c r="K615" s="58"/>
      <c r="L615" s="58"/>
      <c r="M615" s="58">
        <f t="shared" si="108"/>
        <v>0</v>
      </c>
      <c r="N615" s="58">
        <f t="shared" si="109"/>
        <v>0</v>
      </c>
    </row>
    <row r="616" spans="1:14" ht="63" hidden="1" outlineLevel="1" x14ac:dyDescent="0.25">
      <c r="A616" s="9">
        <f t="shared" ref="A616:E616" si="140">A190</f>
        <v>7.8</v>
      </c>
      <c r="B616" s="213" t="str">
        <f t="shared" si="140"/>
        <v>Scheme 8 Supply, erection &amp; commissioning of PLC and SCADA System of
Ash Evacuation and Disposal System  for
UNIT 3 and 4 Of 210 MW Khaperkheda TPS</v>
      </c>
      <c r="C616" s="9">
        <f t="shared" si="140"/>
        <v>0</v>
      </c>
      <c r="D616" s="65" t="str">
        <f t="shared" si="140"/>
        <v>-</v>
      </c>
      <c r="E616" s="58">
        <f t="shared" si="140"/>
        <v>0</v>
      </c>
      <c r="F616" s="58">
        <f t="shared" si="105"/>
        <v>0</v>
      </c>
      <c r="G616" s="58">
        <f t="shared" si="106"/>
        <v>0</v>
      </c>
      <c r="H616" s="58">
        <f t="shared" si="107"/>
        <v>0</v>
      </c>
      <c r="I616" s="123">
        <f>'F4.2'!V190</f>
        <v>0</v>
      </c>
      <c r="J616" s="123">
        <f>'F4.2'!AP190</f>
        <v>0</v>
      </c>
      <c r="K616" s="58"/>
      <c r="L616" s="58"/>
      <c r="M616" s="58">
        <f t="shared" si="108"/>
        <v>0</v>
      </c>
      <c r="N616" s="58">
        <f t="shared" si="109"/>
        <v>0</v>
      </c>
    </row>
    <row r="617" spans="1:14" ht="126" hidden="1" outlineLevel="1" x14ac:dyDescent="0.25">
      <c r="A617" s="27">
        <f t="shared" ref="A617:E617" si="141">A191</f>
        <v>8</v>
      </c>
      <c r="B617" s="28" t="str">
        <f t="shared" si="141"/>
        <v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v>
      </c>
      <c r="C617" s="9">
        <f t="shared" si="141"/>
        <v>0</v>
      </c>
      <c r="D617" s="65" t="str">
        <f t="shared" si="141"/>
        <v>-</v>
      </c>
      <c r="E617" s="58">
        <f t="shared" si="141"/>
        <v>0</v>
      </c>
      <c r="F617" s="58">
        <f t="shared" si="105"/>
        <v>0</v>
      </c>
      <c r="G617" s="58">
        <f t="shared" si="106"/>
        <v>0</v>
      </c>
      <c r="H617" s="58">
        <f t="shared" si="107"/>
        <v>0</v>
      </c>
      <c r="I617" s="123">
        <f>'F4.2'!V191</f>
        <v>0</v>
      </c>
      <c r="J617" s="123">
        <f>'F4.2'!AP191</f>
        <v>0</v>
      </c>
      <c r="K617" s="58"/>
      <c r="L617" s="58"/>
      <c r="M617" s="58">
        <f t="shared" si="108"/>
        <v>0</v>
      </c>
      <c r="N617" s="58">
        <f t="shared" si="109"/>
        <v>0</v>
      </c>
    </row>
    <row r="618" spans="1:14" ht="94.5" hidden="1" outlineLevel="1" x14ac:dyDescent="0.25">
      <c r="A618" s="9">
        <f t="shared" ref="A618:E618" si="142">A192</f>
        <v>8.1</v>
      </c>
      <c r="B618" s="213" t="str">
        <f t="shared" si="142"/>
        <v>Supply and installation of Air washer unit in unit 1 and 2  , 6.6 KV breaker room, Turbine MCC room Battery room Boiler MCC room for cooling of all the Electrical Panels and AHP stage I Pump House  control room air washer system</v>
      </c>
      <c r="C618" s="9">
        <f t="shared" si="142"/>
        <v>0</v>
      </c>
      <c r="D618" s="65" t="str">
        <f t="shared" si="142"/>
        <v>-</v>
      </c>
      <c r="E618" s="58">
        <f t="shared" si="142"/>
        <v>0</v>
      </c>
      <c r="F618" s="58">
        <f t="shared" si="105"/>
        <v>0</v>
      </c>
      <c r="G618" s="58">
        <f t="shared" si="106"/>
        <v>0</v>
      </c>
      <c r="H618" s="58">
        <f t="shared" si="107"/>
        <v>0</v>
      </c>
      <c r="I618" s="123">
        <f>'F4.2'!V192</f>
        <v>0</v>
      </c>
      <c r="J618" s="123">
        <f>'F4.2'!AP192</f>
        <v>0</v>
      </c>
      <c r="K618" s="58"/>
      <c r="L618" s="58"/>
      <c r="M618" s="58">
        <f t="shared" si="108"/>
        <v>0</v>
      </c>
      <c r="N618" s="58">
        <f t="shared" si="109"/>
        <v>0</v>
      </c>
    </row>
    <row r="619" spans="1:14" ht="94.5" hidden="1" outlineLevel="1" x14ac:dyDescent="0.25">
      <c r="A619" s="9">
        <f t="shared" ref="A619:E619" si="143">A193</f>
        <v>8.1999999999999993</v>
      </c>
      <c r="B619" s="213" t="str">
        <f t="shared" si="143"/>
        <v>Refurbishment of Air washer unit of 3 and 4, 6.6 KV breaker room, Turbine MCC room Battery room Boiler MCC room for cooling of all the Electrical Panels and Refurbishment of GEHO pump House and AHP stage II Pump House  control room air washer system</v>
      </c>
      <c r="C619" s="9">
        <f t="shared" si="143"/>
        <v>0</v>
      </c>
      <c r="D619" s="65" t="str">
        <f t="shared" si="143"/>
        <v>-</v>
      </c>
      <c r="E619" s="58">
        <f t="shared" si="143"/>
        <v>0</v>
      </c>
      <c r="F619" s="58">
        <f t="shared" si="105"/>
        <v>0</v>
      </c>
      <c r="G619" s="58">
        <f t="shared" si="106"/>
        <v>0</v>
      </c>
      <c r="H619" s="58">
        <f t="shared" si="107"/>
        <v>0</v>
      </c>
      <c r="I619" s="123">
        <f>'F4.2'!V193</f>
        <v>0</v>
      </c>
      <c r="J619" s="123">
        <f>'F4.2'!AP193</f>
        <v>0</v>
      </c>
      <c r="K619" s="58"/>
      <c r="L619" s="58"/>
      <c r="M619" s="58">
        <f t="shared" si="108"/>
        <v>0</v>
      </c>
      <c r="N619" s="58">
        <f t="shared" si="109"/>
        <v>0</v>
      </c>
    </row>
    <row r="620" spans="1:14" ht="31.5" hidden="1" outlineLevel="1" x14ac:dyDescent="0.25">
      <c r="A620" s="9">
        <f t="shared" ref="A620:E620" si="144">A194</f>
        <v>8.3000000000000007</v>
      </c>
      <c r="B620" s="213" t="str">
        <f t="shared" si="144"/>
        <v>Procurement of Complete  LPT rotor for unit 1 and 2</v>
      </c>
      <c r="C620" s="9">
        <f t="shared" si="144"/>
        <v>0</v>
      </c>
      <c r="D620" s="65" t="str">
        <f t="shared" si="144"/>
        <v>-</v>
      </c>
      <c r="E620" s="58">
        <f t="shared" si="144"/>
        <v>0</v>
      </c>
      <c r="F620" s="58">
        <f t="shared" si="105"/>
        <v>0</v>
      </c>
      <c r="G620" s="58">
        <f t="shared" si="106"/>
        <v>0</v>
      </c>
      <c r="H620" s="58">
        <f t="shared" si="107"/>
        <v>0</v>
      </c>
      <c r="I620" s="123">
        <f>'F4.2'!V194</f>
        <v>0</v>
      </c>
      <c r="J620" s="123">
        <f>'F4.2'!AP194</f>
        <v>0</v>
      </c>
      <c r="K620" s="58"/>
      <c r="L620" s="58"/>
      <c r="M620" s="58">
        <f t="shared" si="108"/>
        <v>0</v>
      </c>
      <c r="N620" s="58">
        <f t="shared" si="109"/>
        <v>0</v>
      </c>
    </row>
    <row r="621" spans="1:14" ht="31.5" hidden="1" outlineLevel="1" x14ac:dyDescent="0.25">
      <c r="A621" s="9">
        <f t="shared" ref="A621:E621" si="145">A195</f>
        <v>8.4</v>
      </c>
      <c r="B621" s="213" t="str">
        <f t="shared" si="145"/>
        <v>Revamping of diesel engine driven fire fighting  pump system with engine.</v>
      </c>
      <c r="C621" s="9">
        <f t="shared" si="145"/>
        <v>0</v>
      </c>
      <c r="D621" s="65" t="str">
        <f t="shared" si="145"/>
        <v>-</v>
      </c>
      <c r="E621" s="58">
        <f t="shared" si="145"/>
        <v>0</v>
      </c>
      <c r="F621" s="58">
        <f t="shared" si="105"/>
        <v>0</v>
      </c>
      <c r="G621" s="58">
        <f t="shared" si="106"/>
        <v>0</v>
      </c>
      <c r="H621" s="58">
        <f t="shared" si="107"/>
        <v>0</v>
      </c>
      <c r="I621" s="123">
        <f>'F4.2'!V195</f>
        <v>0</v>
      </c>
      <c r="J621" s="123">
        <f>'F4.2'!AP195</f>
        <v>0</v>
      </c>
      <c r="K621" s="58"/>
      <c r="L621" s="58"/>
      <c r="M621" s="58">
        <f t="shared" si="108"/>
        <v>0</v>
      </c>
      <c r="N621" s="58">
        <f t="shared" si="109"/>
        <v>0</v>
      </c>
    </row>
    <row r="622" spans="1:14" ht="36" hidden="1" outlineLevel="1" x14ac:dyDescent="0.25">
      <c r="A622" s="9">
        <f t="shared" ref="A622:E622" si="146">A196</f>
        <v>8.5</v>
      </c>
      <c r="B622" s="214" t="str">
        <f t="shared" si="146"/>
        <v>Procurement of various control valves for unit No. 1 to 4</v>
      </c>
      <c r="C622" s="9">
        <f t="shared" si="146"/>
        <v>0</v>
      </c>
      <c r="D622" s="65" t="str">
        <f t="shared" si="146"/>
        <v>-</v>
      </c>
      <c r="E622" s="58">
        <f t="shared" si="146"/>
        <v>0</v>
      </c>
      <c r="F622" s="58">
        <f t="shared" si="105"/>
        <v>0</v>
      </c>
      <c r="G622" s="58">
        <f t="shared" si="106"/>
        <v>0</v>
      </c>
      <c r="H622" s="58">
        <f t="shared" si="107"/>
        <v>0</v>
      </c>
      <c r="I622" s="123">
        <f>'F4.2'!V196</f>
        <v>0</v>
      </c>
      <c r="J622" s="123">
        <f>'F4.2'!AP196</f>
        <v>0</v>
      </c>
      <c r="K622" s="58"/>
      <c r="L622" s="58"/>
      <c r="M622" s="58">
        <f t="shared" si="108"/>
        <v>0</v>
      </c>
      <c r="N622" s="58">
        <f t="shared" si="109"/>
        <v>0</v>
      </c>
    </row>
    <row r="623" spans="1:14" ht="47.25" hidden="1" outlineLevel="1" x14ac:dyDescent="0.25">
      <c r="A623" s="27">
        <f t="shared" ref="A623:E623" si="147">A197</f>
        <v>9</v>
      </c>
      <c r="B623" s="28" t="str">
        <f t="shared" si="147"/>
        <v>Procurement of IP Rotor and Inner casing for unit 1 and 2. Procurement of IP rotor and inner casing for unit 3 and 4</v>
      </c>
      <c r="C623" s="9">
        <f t="shared" si="147"/>
        <v>0</v>
      </c>
      <c r="D623" s="65" t="str">
        <f t="shared" si="147"/>
        <v>-</v>
      </c>
      <c r="E623" s="58">
        <f t="shared" si="147"/>
        <v>0</v>
      </c>
      <c r="F623" s="58">
        <f t="shared" si="105"/>
        <v>0</v>
      </c>
      <c r="G623" s="58">
        <f t="shared" si="106"/>
        <v>0</v>
      </c>
      <c r="H623" s="58">
        <f t="shared" si="107"/>
        <v>0</v>
      </c>
      <c r="I623" s="123">
        <f>'F4.2'!V197</f>
        <v>0</v>
      </c>
      <c r="J623" s="123">
        <f>'F4.2'!AP197</f>
        <v>0</v>
      </c>
      <c r="K623" s="58"/>
      <c r="L623" s="58"/>
      <c r="M623" s="58">
        <f t="shared" si="108"/>
        <v>0</v>
      </c>
      <c r="N623" s="58">
        <f t="shared" si="109"/>
        <v>0</v>
      </c>
    </row>
    <row r="624" spans="1:14" ht="31.5" hidden="1" outlineLevel="1" x14ac:dyDescent="0.25">
      <c r="A624" s="31">
        <f t="shared" ref="A624:E624" si="148">A198</f>
        <v>9.1</v>
      </c>
      <c r="B624" s="127" t="str">
        <f t="shared" si="148"/>
        <v xml:space="preserve">Procurement of IP Rotor and Inner casing for unit 1 and 2. </v>
      </c>
      <c r="C624" s="9">
        <f t="shared" si="148"/>
        <v>0</v>
      </c>
      <c r="D624" s="65" t="str">
        <f t="shared" si="148"/>
        <v>-</v>
      </c>
      <c r="E624" s="58">
        <f t="shared" si="148"/>
        <v>0</v>
      </c>
      <c r="F624" s="58">
        <f t="shared" si="105"/>
        <v>0</v>
      </c>
      <c r="G624" s="58">
        <f t="shared" si="106"/>
        <v>0</v>
      </c>
      <c r="H624" s="58">
        <f t="shared" si="107"/>
        <v>0</v>
      </c>
      <c r="I624" s="123">
        <f>'F4.2'!V198</f>
        <v>0</v>
      </c>
      <c r="J624" s="123">
        <f>'F4.2'!AP198</f>
        <v>0</v>
      </c>
      <c r="K624" s="58"/>
      <c r="L624" s="58"/>
      <c r="M624" s="58">
        <f t="shared" si="108"/>
        <v>0</v>
      </c>
      <c r="N624" s="58">
        <f t="shared" si="109"/>
        <v>0</v>
      </c>
    </row>
    <row r="625" spans="1:14" ht="47.25" hidden="1" outlineLevel="1" x14ac:dyDescent="0.25">
      <c r="A625" s="31">
        <f t="shared" ref="A625:E625" si="149">A199</f>
        <v>9.1999999999999993</v>
      </c>
      <c r="B625" s="127" t="str">
        <f t="shared" si="149"/>
        <v>Procurement of IP rotor and inner casing for unit 3 and 4 along with Turbovisory sensors and panel</v>
      </c>
      <c r="C625" s="9">
        <f t="shared" si="149"/>
        <v>0</v>
      </c>
      <c r="D625" s="65" t="str">
        <f t="shared" si="149"/>
        <v>-</v>
      </c>
      <c r="E625" s="58">
        <f t="shared" si="149"/>
        <v>0</v>
      </c>
      <c r="F625" s="58">
        <f t="shared" si="105"/>
        <v>0</v>
      </c>
      <c r="G625" s="58">
        <f t="shared" si="106"/>
        <v>0</v>
      </c>
      <c r="H625" s="58">
        <f t="shared" si="107"/>
        <v>0</v>
      </c>
      <c r="I625" s="123">
        <f>'F4.2'!V199</f>
        <v>0</v>
      </c>
      <c r="J625" s="123">
        <f>'F4.2'!AP199</f>
        <v>0</v>
      </c>
      <c r="K625" s="58"/>
      <c r="L625" s="58"/>
      <c r="M625" s="58">
        <f t="shared" si="108"/>
        <v>0</v>
      </c>
      <c r="N625" s="58">
        <f t="shared" si="109"/>
        <v>0</v>
      </c>
    </row>
    <row r="626" spans="1:14" ht="47.25" hidden="1" outlineLevel="1" x14ac:dyDescent="0.25">
      <c r="A626" s="31">
        <f t="shared" ref="A626:E626" si="150">A200</f>
        <v>9.3000000000000007</v>
      </c>
      <c r="B626" s="127" t="str">
        <f t="shared" si="150"/>
        <v>Supply and installation of srew compressor for supply of instrument air to unit No. 3 and 4 along with  dryer for unit No. 3 &amp; 4.</v>
      </c>
      <c r="C626" s="9">
        <f t="shared" si="150"/>
        <v>0</v>
      </c>
      <c r="D626" s="65" t="str">
        <f t="shared" si="150"/>
        <v>-</v>
      </c>
      <c r="E626" s="58">
        <f t="shared" si="150"/>
        <v>0</v>
      </c>
      <c r="F626" s="58">
        <f t="shared" si="105"/>
        <v>0</v>
      </c>
      <c r="G626" s="58">
        <f t="shared" si="106"/>
        <v>0</v>
      </c>
      <c r="H626" s="58">
        <f t="shared" si="107"/>
        <v>0</v>
      </c>
      <c r="I626" s="123">
        <f>'F4.2'!V200</f>
        <v>0</v>
      </c>
      <c r="J626" s="123">
        <f>'F4.2'!AP200</f>
        <v>0</v>
      </c>
      <c r="K626" s="58"/>
      <c r="L626" s="58"/>
      <c r="M626" s="58">
        <f t="shared" si="108"/>
        <v>0</v>
      </c>
      <c r="N626" s="58">
        <f t="shared" si="109"/>
        <v>0</v>
      </c>
    </row>
    <row r="627" spans="1:14" ht="47.25" hidden="1" outlineLevel="1" x14ac:dyDescent="0.25">
      <c r="A627" s="27">
        <f t="shared" ref="A627:E627" si="151">A201</f>
        <v>10</v>
      </c>
      <c r="B627" s="28" t="str">
        <f t="shared" si="151"/>
        <v>Procurement of LP rotor for unit 3 and 4 and upgradation of  BFP cartridge and BFP Booster pump</v>
      </c>
      <c r="C627" s="9">
        <f t="shared" si="151"/>
        <v>0</v>
      </c>
      <c r="D627" s="65" t="str">
        <f t="shared" si="151"/>
        <v>-</v>
      </c>
      <c r="E627" s="58">
        <f t="shared" si="151"/>
        <v>0</v>
      </c>
      <c r="F627" s="58">
        <f t="shared" si="105"/>
        <v>0</v>
      </c>
      <c r="G627" s="58">
        <f t="shared" si="106"/>
        <v>0</v>
      </c>
      <c r="H627" s="58">
        <f t="shared" si="107"/>
        <v>0</v>
      </c>
      <c r="I627" s="123">
        <f>'F4.2'!V201</f>
        <v>0</v>
      </c>
      <c r="J627" s="123">
        <f>'F4.2'!AP201</f>
        <v>0</v>
      </c>
      <c r="K627" s="58"/>
      <c r="L627" s="58"/>
      <c r="M627" s="58">
        <f t="shared" si="108"/>
        <v>0</v>
      </c>
      <c r="N627" s="58">
        <f t="shared" si="109"/>
        <v>0</v>
      </c>
    </row>
    <row r="628" spans="1:14" ht="15.75" hidden="1" outlineLevel="1" x14ac:dyDescent="0.25">
      <c r="A628" s="31">
        <f t="shared" ref="A628:E628" si="152">A202</f>
        <v>10.1</v>
      </c>
      <c r="B628" s="127" t="str">
        <f t="shared" si="152"/>
        <v>Procurement of  of LP rotor for unit 3 and 4</v>
      </c>
      <c r="C628" s="9">
        <f t="shared" si="152"/>
        <v>0</v>
      </c>
      <c r="D628" s="65" t="str">
        <f t="shared" si="152"/>
        <v>-</v>
      </c>
      <c r="E628" s="58">
        <f t="shared" si="152"/>
        <v>0</v>
      </c>
      <c r="F628" s="58">
        <f t="shared" si="105"/>
        <v>0</v>
      </c>
      <c r="G628" s="58">
        <f t="shared" si="106"/>
        <v>0</v>
      </c>
      <c r="H628" s="58">
        <f t="shared" si="107"/>
        <v>0</v>
      </c>
      <c r="I628" s="123">
        <f>'F4.2'!V202</f>
        <v>0</v>
      </c>
      <c r="J628" s="123">
        <f>'F4.2'!AP202</f>
        <v>0</v>
      </c>
      <c r="K628" s="58"/>
      <c r="L628" s="58"/>
      <c r="M628" s="58">
        <f t="shared" si="108"/>
        <v>0</v>
      </c>
      <c r="N628" s="58">
        <f t="shared" si="109"/>
        <v>0</v>
      </c>
    </row>
    <row r="629" spans="1:14" ht="63" hidden="1" outlineLevel="1" x14ac:dyDescent="0.25">
      <c r="A629" s="31">
        <f t="shared" ref="A629:E629" si="153">A203</f>
        <v>10.199999999999999</v>
      </c>
      <c r="B629" s="127" t="str">
        <f t="shared" si="153"/>
        <v>Upgradation of BFP cartridge and BFP Booster pump,  motorized scoop for hydraulic coupling and drive unit for BFP and modulating BFP RC valve for Unit 3 &amp; 4</v>
      </c>
      <c r="C629" s="9">
        <f t="shared" si="153"/>
        <v>0</v>
      </c>
      <c r="D629" s="65" t="str">
        <f t="shared" si="153"/>
        <v>-</v>
      </c>
      <c r="E629" s="58">
        <f t="shared" si="153"/>
        <v>0</v>
      </c>
      <c r="F629" s="58">
        <f t="shared" si="105"/>
        <v>0</v>
      </c>
      <c r="G629" s="58">
        <f t="shared" si="106"/>
        <v>0</v>
      </c>
      <c r="H629" s="58">
        <f t="shared" si="107"/>
        <v>0</v>
      </c>
      <c r="I629" s="123">
        <f>'F4.2'!V203</f>
        <v>0</v>
      </c>
      <c r="J629" s="123">
        <f>'F4.2'!AP203</f>
        <v>0</v>
      </c>
      <c r="K629" s="58"/>
      <c r="L629" s="58"/>
      <c r="M629" s="58">
        <f t="shared" si="108"/>
        <v>0</v>
      </c>
      <c r="N629" s="58">
        <f t="shared" si="109"/>
        <v>0</v>
      </c>
    </row>
    <row r="630" spans="1:14" ht="31.5" hidden="1" outlineLevel="1" x14ac:dyDescent="0.25">
      <c r="A630" s="27">
        <f t="shared" ref="A630:E630" si="154">A204</f>
        <v>11</v>
      </c>
      <c r="B630" s="28" t="str">
        <f t="shared" si="154"/>
        <v xml:space="preserve">Refurbishment of LP rotor of unit 1 and 2 and Refurbishment of HPT module of unit 1 and 2             </v>
      </c>
      <c r="C630" s="9">
        <f t="shared" si="154"/>
        <v>0</v>
      </c>
      <c r="D630" s="65" t="str">
        <f t="shared" si="154"/>
        <v>-</v>
      </c>
      <c r="E630" s="58">
        <f t="shared" si="154"/>
        <v>0</v>
      </c>
      <c r="F630" s="58">
        <f t="shared" si="105"/>
        <v>0</v>
      </c>
      <c r="G630" s="58">
        <f t="shared" si="106"/>
        <v>0</v>
      </c>
      <c r="H630" s="58">
        <f t="shared" si="107"/>
        <v>0</v>
      </c>
      <c r="I630" s="123">
        <f>'F4.2'!V204</f>
        <v>0</v>
      </c>
      <c r="J630" s="123">
        <f>'F4.2'!AP204</f>
        <v>0</v>
      </c>
      <c r="K630" s="58"/>
      <c r="L630" s="58"/>
      <c r="M630" s="58">
        <f t="shared" si="108"/>
        <v>0</v>
      </c>
      <c r="N630" s="58">
        <f t="shared" si="109"/>
        <v>0</v>
      </c>
    </row>
    <row r="631" spans="1:14" ht="15.75" hidden="1" outlineLevel="1" x14ac:dyDescent="0.25">
      <c r="A631" s="31">
        <f t="shared" ref="A631:E631" si="155">A205</f>
        <v>11.1</v>
      </c>
      <c r="B631" s="127" t="str">
        <f t="shared" si="155"/>
        <v>Refurbishment of LP rotor of unit 1 and 2</v>
      </c>
      <c r="C631" s="9">
        <f t="shared" si="155"/>
        <v>0</v>
      </c>
      <c r="D631" s="65" t="str">
        <f t="shared" si="155"/>
        <v>-</v>
      </c>
      <c r="E631" s="58">
        <f t="shared" si="155"/>
        <v>0</v>
      </c>
      <c r="F631" s="58">
        <f t="shared" si="105"/>
        <v>0</v>
      </c>
      <c r="G631" s="58">
        <f t="shared" si="106"/>
        <v>0</v>
      </c>
      <c r="H631" s="58">
        <f t="shared" si="107"/>
        <v>0</v>
      </c>
      <c r="I631" s="123">
        <f>'F4.2'!V205</f>
        <v>0</v>
      </c>
      <c r="J631" s="123">
        <f>'F4.2'!AP205</f>
        <v>0</v>
      </c>
      <c r="K631" s="58"/>
      <c r="L631" s="58"/>
      <c r="M631" s="58">
        <f t="shared" si="108"/>
        <v>0</v>
      </c>
      <c r="N631" s="58">
        <f t="shared" si="109"/>
        <v>0</v>
      </c>
    </row>
    <row r="632" spans="1:14" ht="31.5" hidden="1" outlineLevel="1" x14ac:dyDescent="0.25">
      <c r="A632" s="31">
        <f t="shared" ref="A632:E632" si="156">A206</f>
        <v>11.2</v>
      </c>
      <c r="B632" s="127" t="str">
        <f t="shared" si="156"/>
        <v>Refurbishment of HPT module of unit 1 and 2</v>
      </c>
      <c r="C632" s="9">
        <f t="shared" si="156"/>
        <v>0</v>
      </c>
      <c r="D632" s="65" t="str">
        <f t="shared" si="156"/>
        <v>-</v>
      </c>
      <c r="E632" s="58">
        <f t="shared" si="156"/>
        <v>0</v>
      </c>
      <c r="F632" s="58">
        <f t="shared" si="105"/>
        <v>0</v>
      </c>
      <c r="G632" s="58">
        <f t="shared" si="106"/>
        <v>0</v>
      </c>
      <c r="H632" s="58">
        <f t="shared" si="107"/>
        <v>0</v>
      </c>
      <c r="I632" s="123">
        <f>'F4.2'!V206</f>
        <v>0</v>
      </c>
      <c r="J632" s="123">
        <f>'F4.2'!AP206</f>
        <v>0</v>
      </c>
      <c r="K632" s="58"/>
      <c r="L632" s="58"/>
      <c r="M632" s="58">
        <f t="shared" si="108"/>
        <v>0</v>
      </c>
      <c r="N632" s="58">
        <f t="shared" si="109"/>
        <v>0</v>
      </c>
    </row>
    <row r="633" spans="1:14" ht="47.25" hidden="1" outlineLevel="1" x14ac:dyDescent="0.25">
      <c r="A633" s="27">
        <f t="shared" ref="A633:E633" si="157">A207</f>
        <v>12</v>
      </c>
      <c r="B633" s="28" t="str">
        <f t="shared" si="157"/>
        <v>Refurbishment of LP rotor for unit 3 and 4 and Refurbishment and re-blading of HPT module of unit 3 and 4</v>
      </c>
      <c r="C633" s="9">
        <f t="shared" si="157"/>
        <v>0</v>
      </c>
      <c r="D633" s="65" t="str">
        <f t="shared" si="157"/>
        <v>-</v>
      </c>
      <c r="E633" s="58">
        <f t="shared" si="157"/>
        <v>0</v>
      </c>
      <c r="F633" s="58">
        <f t="shared" si="105"/>
        <v>0</v>
      </c>
      <c r="G633" s="58">
        <f t="shared" si="106"/>
        <v>0</v>
      </c>
      <c r="H633" s="58">
        <f t="shared" si="107"/>
        <v>0</v>
      </c>
      <c r="I633" s="123">
        <f>'F4.2'!V207</f>
        <v>0</v>
      </c>
      <c r="J633" s="123">
        <f>'F4.2'!AP207</f>
        <v>0</v>
      </c>
      <c r="K633" s="58"/>
      <c r="L633" s="58"/>
      <c r="M633" s="58">
        <f t="shared" si="108"/>
        <v>0</v>
      </c>
      <c r="N633" s="58">
        <f t="shared" si="109"/>
        <v>0</v>
      </c>
    </row>
    <row r="634" spans="1:14" ht="15.75" hidden="1" outlineLevel="1" x14ac:dyDescent="0.25">
      <c r="A634" s="9">
        <f t="shared" ref="A634:E634" si="158">A208</f>
        <v>12.1</v>
      </c>
      <c r="B634" s="194" t="str">
        <f t="shared" si="158"/>
        <v>Refurbishment of LP rotors for unit 3 and 4</v>
      </c>
      <c r="C634" s="9">
        <f t="shared" si="158"/>
        <v>0</v>
      </c>
      <c r="D634" s="65" t="str">
        <f t="shared" si="158"/>
        <v>-</v>
      </c>
      <c r="E634" s="58">
        <f t="shared" si="158"/>
        <v>0</v>
      </c>
      <c r="F634" s="58">
        <f t="shared" si="105"/>
        <v>0</v>
      </c>
      <c r="G634" s="58">
        <f t="shared" si="106"/>
        <v>0</v>
      </c>
      <c r="H634" s="58">
        <f t="shared" si="107"/>
        <v>0</v>
      </c>
      <c r="I634" s="123">
        <f>'F4.2'!V208</f>
        <v>0</v>
      </c>
      <c r="J634" s="123">
        <f>'F4.2'!AP208</f>
        <v>0</v>
      </c>
      <c r="K634" s="58"/>
      <c r="L634" s="58"/>
      <c r="M634" s="58">
        <f t="shared" si="108"/>
        <v>0</v>
      </c>
      <c r="N634" s="58">
        <f t="shared" si="109"/>
        <v>0</v>
      </c>
    </row>
    <row r="635" spans="1:14" ht="15.75" hidden="1" outlineLevel="1" x14ac:dyDescent="0.25">
      <c r="A635" s="9">
        <f t="shared" ref="A635:E635" si="159">A209</f>
        <v>12.2</v>
      </c>
      <c r="B635" s="194" t="str">
        <f t="shared" si="159"/>
        <v>Refurbishment of HPT modules of unit 3 and 4</v>
      </c>
      <c r="C635" s="9">
        <f t="shared" si="159"/>
        <v>0</v>
      </c>
      <c r="D635" s="65" t="str">
        <f t="shared" si="159"/>
        <v>-</v>
      </c>
      <c r="E635" s="58">
        <f t="shared" si="159"/>
        <v>0</v>
      </c>
      <c r="F635" s="58">
        <f t="shared" si="105"/>
        <v>0</v>
      </c>
      <c r="G635" s="58">
        <f t="shared" si="106"/>
        <v>0</v>
      </c>
      <c r="H635" s="58">
        <f t="shared" si="107"/>
        <v>0</v>
      </c>
      <c r="I635" s="123">
        <f>'F4.2'!V209</f>
        <v>0</v>
      </c>
      <c r="J635" s="123">
        <f>'F4.2'!AP209</f>
        <v>0</v>
      </c>
      <c r="K635" s="58"/>
      <c r="L635" s="58"/>
      <c r="M635" s="58">
        <f t="shared" si="108"/>
        <v>0</v>
      </c>
      <c r="N635" s="58">
        <f t="shared" si="109"/>
        <v>0</v>
      </c>
    </row>
    <row r="636" spans="1:14" ht="94.5" hidden="1" outlineLevel="1" x14ac:dyDescent="0.25">
      <c r="A636" s="27">
        <f t="shared" ref="A636:E636" si="160">A210</f>
        <v>13</v>
      </c>
      <c r="B636" s="28" t="str">
        <f t="shared" si="160"/>
        <v xml:space="preserve"> SITC OF COMPLETE SOLUTION AND COMPREHENSIVE PROTECTION AND MONITORING PACKAGE ALONG WITH RETROFIT OF ALLIED ACCESSORIES FOR VARIOUS GTs &amp; STs INSTALLED AT 210 MW KHAPERKHEDA TPS.</v>
      </c>
      <c r="C636" s="9">
        <f t="shared" si="160"/>
        <v>0</v>
      </c>
      <c r="D636" s="65" t="str">
        <f t="shared" si="160"/>
        <v>-</v>
      </c>
      <c r="E636" s="58">
        <f t="shared" si="160"/>
        <v>0</v>
      </c>
      <c r="F636" s="58">
        <f t="shared" si="105"/>
        <v>0</v>
      </c>
      <c r="G636" s="58">
        <f t="shared" si="106"/>
        <v>0</v>
      </c>
      <c r="H636" s="58">
        <f t="shared" si="107"/>
        <v>0</v>
      </c>
      <c r="I636" s="123">
        <f>'F4.2'!V210</f>
        <v>0</v>
      </c>
      <c r="J636" s="123">
        <f>'F4.2'!AP210</f>
        <v>0</v>
      </c>
      <c r="K636" s="58"/>
      <c r="L636" s="58"/>
      <c r="M636" s="58">
        <f t="shared" si="108"/>
        <v>0</v>
      </c>
      <c r="N636" s="58">
        <f t="shared" si="109"/>
        <v>0</v>
      </c>
    </row>
    <row r="637" spans="1:14" ht="90" hidden="1" outlineLevel="1" x14ac:dyDescent="0.25">
      <c r="A637" s="9">
        <f t="shared" ref="A637:E637" si="161">A211</f>
        <v>13.1</v>
      </c>
      <c r="B637" s="194" t="str">
        <f t="shared" si="161"/>
        <v>SUPPLY,INSTALLATION, TESTING &amp; COMMISSIONING OF COMPLETE SOLUTION AND COMPREHENSIVE PROTECTION AND MONITORING PACKAGE ALONG WITH RETROFIT OF ALLIED ACCESSORIES FOR VARIOUS GTs &amp; STs INSTALLED AT 210 MW KHAPERKHEDA TPS.</v>
      </c>
      <c r="C637" s="9">
        <f t="shared" si="161"/>
        <v>0</v>
      </c>
      <c r="D637" s="65" t="str">
        <f t="shared" si="161"/>
        <v>-</v>
      </c>
      <c r="E637" s="58">
        <f t="shared" si="161"/>
        <v>0</v>
      </c>
      <c r="F637" s="58">
        <f t="shared" si="105"/>
        <v>0</v>
      </c>
      <c r="G637" s="58">
        <f t="shared" si="106"/>
        <v>0</v>
      </c>
      <c r="H637" s="58">
        <f t="shared" si="107"/>
        <v>0</v>
      </c>
      <c r="I637" s="123">
        <f>'F4.2'!V211</f>
        <v>0</v>
      </c>
      <c r="J637" s="123">
        <f>'F4.2'!AP211</f>
        <v>0</v>
      </c>
      <c r="K637" s="58"/>
      <c r="L637" s="58"/>
      <c r="M637" s="58">
        <f t="shared" si="108"/>
        <v>0</v>
      </c>
      <c r="N637" s="58">
        <f t="shared" si="109"/>
        <v>0</v>
      </c>
    </row>
    <row r="638" spans="1:14" ht="78.75" hidden="1" outlineLevel="1" x14ac:dyDescent="0.25">
      <c r="A638" s="27">
        <f t="shared" ref="A638:E638" si="162">A212</f>
        <v>14</v>
      </c>
      <c r="B638" s="28" t="str">
        <f t="shared" si="162"/>
        <v xml:space="preserve"> PLANT PERFORMANCE IMPROVEMENT BY DESIGN, SUPPLY, INSTALLATION &amp; COMMISSIONING OF STATE OF ART HT VACCUM CIRCUIT BREAERS AT UNIT 1 TO 4 OF 210MW KHAPERKHEDA TPS.</v>
      </c>
      <c r="C638" s="9">
        <f t="shared" si="162"/>
        <v>0</v>
      </c>
      <c r="D638" s="65" t="str">
        <f t="shared" si="162"/>
        <v>-</v>
      </c>
      <c r="E638" s="58">
        <f t="shared" si="162"/>
        <v>0</v>
      </c>
      <c r="F638" s="58">
        <f t="shared" si="105"/>
        <v>0</v>
      </c>
      <c r="G638" s="58">
        <f t="shared" si="106"/>
        <v>0</v>
      </c>
      <c r="H638" s="58">
        <f t="shared" si="107"/>
        <v>0</v>
      </c>
      <c r="I638" s="123">
        <f>'F4.2'!V212</f>
        <v>0</v>
      </c>
      <c r="J638" s="123">
        <f>'F4.2'!AP212</f>
        <v>0</v>
      </c>
      <c r="K638" s="58"/>
      <c r="L638" s="58"/>
      <c r="M638" s="58">
        <f t="shared" si="108"/>
        <v>0</v>
      </c>
      <c r="N638" s="58">
        <f t="shared" si="109"/>
        <v>0</v>
      </c>
    </row>
    <row r="639" spans="1:14" ht="30" hidden="1" outlineLevel="1" x14ac:dyDescent="0.25">
      <c r="A639" s="9">
        <f t="shared" ref="A639:E639" si="163">A213</f>
        <v>14.1</v>
      </c>
      <c r="B639" s="194" t="str">
        <f t="shared" si="163"/>
        <v>DESIGN, SUPPLY, INSTALLATION,  TESTING &amp; COMMISSIONING OF HT VCB AT U # 1 &amp; 2.</v>
      </c>
      <c r="C639" s="9">
        <f t="shared" si="163"/>
        <v>0</v>
      </c>
      <c r="D639" s="65" t="str">
        <f t="shared" si="163"/>
        <v>-</v>
      </c>
      <c r="E639" s="58">
        <f t="shared" si="163"/>
        <v>0</v>
      </c>
      <c r="F639" s="58">
        <f t="shared" si="105"/>
        <v>0</v>
      </c>
      <c r="G639" s="58">
        <f t="shared" si="106"/>
        <v>0</v>
      </c>
      <c r="H639" s="58">
        <f t="shared" si="107"/>
        <v>0</v>
      </c>
      <c r="I639" s="123">
        <f>'F4.2'!V213</f>
        <v>0</v>
      </c>
      <c r="J639" s="123">
        <f>'F4.2'!AP213</f>
        <v>0</v>
      </c>
      <c r="K639" s="58"/>
      <c r="L639" s="58"/>
      <c r="M639" s="58">
        <f t="shared" si="108"/>
        <v>0</v>
      </c>
      <c r="N639" s="58">
        <f t="shared" si="109"/>
        <v>0</v>
      </c>
    </row>
    <row r="640" spans="1:14" ht="30" hidden="1" outlineLevel="1" x14ac:dyDescent="0.25">
      <c r="A640" s="9">
        <f t="shared" ref="A640:E640" si="164">A214</f>
        <v>14.2</v>
      </c>
      <c r="B640" s="194" t="str">
        <f t="shared" si="164"/>
        <v>DESIGN, SUPPLY, INSTALLATION,  TESTING &amp; COMMISSIONING OF HT VCB AT U # 3 &amp; 4.</v>
      </c>
      <c r="C640" s="9">
        <f t="shared" si="164"/>
        <v>0</v>
      </c>
      <c r="D640" s="65" t="str">
        <f t="shared" si="164"/>
        <v>-</v>
      </c>
      <c r="E640" s="58">
        <f t="shared" si="164"/>
        <v>0</v>
      </c>
      <c r="F640" s="58">
        <f t="shared" si="105"/>
        <v>0</v>
      </c>
      <c r="G640" s="58">
        <f t="shared" si="106"/>
        <v>0</v>
      </c>
      <c r="H640" s="58">
        <f t="shared" si="107"/>
        <v>0</v>
      </c>
      <c r="I640" s="123">
        <f>'F4.2'!V214</f>
        <v>0</v>
      </c>
      <c r="J640" s="123">
        <f>'F4.2'!AP214</f>
        <v>0</v>
      </c>
      <c r="K640" s="58"/>
      <c r="L640" s="58"/>
      <c r="M640" s="58">
        <f t="shared" si="108"/>
        <v>0</v>
      </c>
      <c r="N640" s="58">
        <f t="shared" si="109"/>
        <v>0</v>
      </c>
    </row>
    <row r="641" spans="1:14" ht="110.25" hidden="1" outlineLevel="1" x14ac:dyDescent="0.25">
      <c r="A641" s="27">
        <f t="shared" ref="A641:E641" si="165">A215</f>
        <v>15</v>
      </c>
      <c r="B641" s="28" t="str">
        <f t="shared" si="165"/>
        <v>DESIGN, SUPPLY, INSTALLATION, TESTING AND COMMISSIONING OF THE VARIOUS LIFTS IN PLACE OF THE EXISTING OLD LIFTS, LIGHTNING PROTECTION SYSTEM, EARTHING SYSTEM, AVIATION LIGHTING SYSTEM  INSTALLED AT UNIT # 1 TO 4 OF 210 MW, KHAPERKHEDA TPS ON OEM BASIS.</v>
      </c>
      <c r="C641" s="9">
        <f t="shared" si="165"/>
        <v>0</v>
      </c>
      <c r="D641" s="65" t="str">
        <f t="shared" si="165"/>
        <v>-</v>
      </c>
      <c r="E641" s="58">
        <f t="shared" si="165"/>
        <v>0</v>
      </c>
      <c r="F641" s="58">
        <f t="shared" si="105"/>
        <v>0</v>
      </c>
      <c r="G641" s="58">
        <f t="shared" si="106"/>
        <v>0</v>
      </c>
      <c r="H641" s="58">
        <f t="shared" si="107"/>
        <v>0</v>
      </c>
      <c r="I641" s="123">
        <f>'F4.2'!V215</f>
        <v>0</v>
      </c>
      <c r="J641" s="123">
        <f>'F4.2'!AP215</f>
        <v>0</v>
      </c>
      <c r="K641" s="58"/>
      <c r="L641" s="58"/>
      <c r="M641" s="58">
        <f t="shared" si="108"/>
        <v>0</v>
      </c>
      <c r="N641" s="58">
        <f t="shared" si="109"/>
        <v>0</v>
      </c>
    </row>
    <row r="642" spans="1:14" ht="60" hidden="1" outlineLevel="1" x14ac:dyDescent="0.25">
      <c r="A642" s="9">
        <f t="shared" ref="A642:E642" si="166">A216</f>
        <v>15.1</v>
      </c>
      <c r="B642" s="194" t="str">
        <f t="shared" si="166"/>
        <v>DESIGN, SUPPLY, INSTALLATION, TESTING AND COMMISSIONING OF THE VARIOUS LIFTS IN PLACE OF THE EXISTING OLD LIFTS INSTALLED AT UNIT # 1 TO 4 OF 210 MW, KHAPERKHEDA TPS ON OEM BASIS.</v>
      </c>
      <c r="C642" s="9">
        <f t="shared" si="166"/>
        <v>0</v>
      </c>
      <c r="D642" s="65" t="str">
        <f t="shared" si="166"/>
        <v>-</v>
      </c>
      <c r="E642" s="58">
        <f t="shared" si="166"/>
        <v>0</v>
      </c>
      <c r="F642" s="58">
        <f t="shared" si="105"/>
        <v>0</v>
      </c>
      <c r="G642" s="58">
        <f t="shared" si="106"/>
        <v>0</v>
      </c>
      <c r="H642" s="58">
        <f t="shared" si="107"/>
        <v>0</v>
      </c>
      <c r="I642" s="123">
        <f>'F4.2'!V216</f>
        <v>0</v>
      </c>
      <c r="J642" s="123">
        <f>'F4.2'!AP216</f>
        <v>0</v>
      </c>
      <c r="K642" s="58"/>
      <c r="L642" s="58"/>
      <c r="M642" s="58">
        <f t="shared" si="108"/>
        <v>0</v>
      </c>
      <c r="N642" s="58">
        <f t="shared" si="109"/>
        <v>0</v>
      </c>
    </row>
    <row r="643" spans="1:14" ht="45" hidden="1" outlineLevel="1" x14ac:dyDescent="0.25">
      <c r="A643" s="9">
        <f t="shared" ref="A643:E643" si="167">A217</f>
        <v>15.2</v>
      </c>
      <c r="B643" s="194" t="str">
        <f t="shared" si="167"/>
        <v xml:space="preserve">   Design, Engineering, Supply, Erection, Testing &amp; Commissioning of lightning protection system at  Khaperkheda TPS.</v>
      </c>
      <c r="C643" s="9">
        <f t="shared" si="167"/>
        <v>0</v>
      </c>
      <c r="D643" s="65" t="str">
        <f t="shared" si="167"/>
        <v>-</v>
      </c>
      <c r="E643" s="58">
        <f t="shared" si="167"/>
        <v>0</v>
      </c>
      <c r="F643" s="58">
        <f t="shared" si="105"/>
        <v>0</v>
      </c>
      <c r="G643" s="58">
        <f t="shared" si="106"/>
        <v>0</v>
      </c>
      <c r="H643" s="58">
        <f t="shared" si="107"/>
        <v>0</v>
      </c>
      <c r="I643" s="123">
        <f>'F4.2'!V217</f>
        <v>0</v>
      </c>
      <c r="J643" s="123">
        <f>'F4.2'!AP217</f>
        <v>0</v>
      </c>
      <c r="K643" s="58"/>
      <c r="L643" s="58"/>
      <c r="M643" s="58">
        <f t="shared" si="108"/>
        <v>0</v>
      </c>
      <c r="N643" s="58">
        <f t="shared" si="109"/>
        <v>0</v>
      </c>
    </row>
    <row r="644" spans="1:14" ht="45" hidden="1" outlineLevel="1" x14ac:dyDescent="0.25">
      <c r="A644" s="9">
        <f t="shared" ref="A644:E644" si="168">A218</f>
        <v>15.3</v>
      </c>
      <c r="B644" s="194" t="str">
        <f t="shared" si="168"/>
        <v xml:space="preserve">     Design, Engineering, Supply, Erection, Testing &amp; Commissioning of Earthing of electrical system &amp; various buildings at  Khaperkheda TPS.</v>
      </c>
      <c r="C644" s="9">
        <f t="shared" si="168"/>
        <v>0</v>
      </c>
      <c r="D644" s="65" t="str">
        <f t="shared" si="168"/>
        <v>-</v>
      </c>
      <c r="E644" s="58">
        <f t="shared" si="168"/>
        <v>0</v>
      </c>
      <c r="F644" s="58">
        <f t="shared" si="105"/>
        <v>0</v>
      </c>
      <c r="G644" s="58">
        <f t="shared" si="106"/>
        <v>0</v>
      </c>
      <c r="H644" s="58">
        <f t="shared" si="107"/>
        <v>0</v>
      </c>
      <c r="I644" s="123">
        <f>'F4.2'!V218</f>
        <v>0</v>
      </c>
      <c r="J644" s="123">
        <f>'F4.2'!AP218</f>
        <v>0</v>
      </c>
      <c r="K644" s="58"/>
      <c r="L644" s="58"/>
      <c r="M644" s="58">
        <f t="shared" si="108"/>
        <v>0</v>
      </c>
      <c r="N644" s="58">
        <f t="shared" si="109"/>
        <v>0</v>
      </c>
    </row>
    <row r="645" spans="1:14" ht="45" hidden="1" outlineLevel="1" x14ac:dyDescent="0.25">
      <c r="A645" s="9">
        <f t="shared" ref="A645:E645" si="169">A219</f>
        <v>15.4</v>
      </c>
      <c r="B645" s="194" t="str">
        <f t="shared" si="169"/>
        <v xml:space="preserve">         Design, Engineering, Supply, Erection, Testing &amp; Commissioning of Aviation Lighting Syatem at  Khaperkheda TPS.</v>
      </c>
      <c r="C645" s="9">
        <f t="shared" si="169"/>
        <v>0</v>
      </c>
      <c r="D645" s="65" t="str">
        <f t="shared" si="169"/>
        <v>-</v>
      </c>
      <c r="E645" s="58">
        <f t="shared" si="169"/>
        <v>0</v>
      </c>
      <c r="F645" s="58">
        <f t="shared" si="105"/>
        <v>0</v>
      </c>
      <c r="G645" s="58">
        <f t="shared" si="106"/>
        <v>0</v>
      </c>
      <c r="H645" s="58">
        <f t="shared" si="107"/>
        <v>0</v>
      </c>
      <c r="I645" s="123">
        <f>'F4.2'!V219</f>
        <v>0</v>
      </c>
      <c r="J645" s="123">
        <f>'F4.2'!AP219</f>
        <v>0</v>
      </c>
      <c r="K645" s="58"/>
      <c r="L645" s="58"/>
      <c r="M645" s="58">
        <f t="shared" si="108"/>
        <v>0</v>
      </c>
      <c r="N645" s="58">
        <f t="shared" si="109"/>
        <v>0</v>
      </c>
    </row>
    <row r="646" spans="1:14" ht="31.5" hidden="1" outlineLevel="1" x14ac:dyDescent="0.25">
      <c r="A646" s="27">
        <f t="shared" ref="A646:E646" si="170">A220</f>
        <v>16</v>
      </c>
      <c r="B646" s="28" t="str">
        <f t="shared" si="170"/>
        <v>SUPPLY OF SPARE GENERATOR ROTOR FOR U#3 &amp;4, 210MW, TPS KHAPERKHEDA.</v>
      </c>
      <c r="C646" s="9">
        <f t="shared" si="170"/>
        <v>0</v>
      </c>
      <c r="D646" s="65" t="str">
        <f t="shared" si="170"/>
        <v>-</v>
      </c>
      <c r="E646" s="58">
        <f t="shared" si="170"/>
        <v>0</v>
      </c>
      <c r="F646" s="58">
        <f t="shared" si="105"/>
        <v>0</v>
      </c>
      <c r="G646" s="58">
        <f t="shared" si="106"/>
        <v>0</v>
      </c>
      <c r="H646" s="58">
        <f t="shared" si="107"/>
        <v>0</v>
      </c>
      <c r="I646" s="123">
        <f>'F4.2'!V220</f>
        <v>0</v>
      </c>
      <c r="J646" s="123">
        <f>'F4.2'!AP220</f>
        <v>0</v>
      </c>
      <c r="K646" s="58"/>
      <c r="L646" s="58"/>
      <c r="M646" s="58">
        <f t="shared" si="108"/>
        <v>0</v>
      </c>
      <c r="N646" s="58">
        <f t="shared" si="109"/>
        <v>0</v>
      </c>
    </row>
    <row r="647" spans="1:14" ht="30" hidden="1" outlineLevel="1" x14ac:dyDescent="0.25">
      <c r="A647" s="9">
        <f t="shared" ref="A647:E647" si="171">A221</f>
        <v>16.100000000000001</v>
      </c>
      <c r="B647" s="194" t="str">
        <f t="shared" si="171"/>
        <v>SUPPLY OF SPARE GENERATOR ROTOR FOR U#3 &amp;4, 210MW, TPS KHAPERKHEDA.</v>
      </c>
      <c r="C647" s="9">
        <f t="shared" si="171"/>
        <v>0</v>
      </c>
      <c r="D647" s="65" t="str">
        <f t="shared" si="171"/>
        <v>-</v>
      </c>
      <c r="E647" s="58">
        <f t="shared" si="171"/>
        <v>0</v>
      </c>
      <c r="F647" s="58">
        <f t="shared" si="105"/>
        <v>0</v>
      </c>
      <c r="G647" s="58">
        <f t="shared" si="106"/>
        <v>0</v>
      </c>
      <c r="H647" s="58">
        <f t="shared" si="107"/>
        <v>0</v>
      </c>
      <c r="I647" s="123">
        <f>'F4.2'!V221</f>
        <v>0</v>
      </c>
      <c r="J647" s="123">
        <f>'F4.2'!AP221</f>
        <v>0</v>
      </c>
      <c r="K647" s="58"/>
      <c r="L647" s="58"/>
      <c r="M647" s="58">
        <f t="shared" si="108"/>
        <v>0</v>
      </c>
      <c r="N647" s="58">
        <f t="shared" si="109"/>
        <v>0</v>
      </c>
    </row>
    <row r="648" spans="1:14" ht="47.25" hidden="1" outlineLevel="1" x14ac:dyDescent="0.25">
      <c r="A648" s="27">
        <f t="shared" ref="A648:E648" si="172">A222</f>
        <v>17</v>
      </c>
      <c r="B648" s="28" t="str">
        <f t="shared" si="172"/>
        <v xml:space="preserve"> PROCUREMENT OF ENERGY EFFICIENT MOTORS FOR U # 1 TO 4 OF KHAPERKHEDA TPS.</v>
      </c>
      <c r="C648" s="9">
        <f t="shared" si="172"/>
        <v>0</v>
      </c>
      <c r="D648" s="65" t="str">
        <f t="shared" si="172"/>
        <v>-</v>
      </c>
      <c r="E648" s="58">
        <f t="shared" si="172"/>
        <v>0</v>
      </c>
      <c r="F648" s="58">
        <f t="shared" si="105"/>
        <v>0</v>
      </c>
      <c r="G648" s="58">
        <f t="shared" si="106"/>
        <v>0</v>
      </c>
      <c r="H648" s="58">
        <f t="shared" si="107"/>
        <v>0</v>
      </c>
      <c r="I648" s="123">
        <f>'F4.2'!V222</f>
        <v>0</v>
      </c>
      <c r="J648" s="123">
        <f>'F4.2'!AP222</f>
        <v>0</v>
      </c>
      <c r="K648" s="58"/>
      <c r="L648" s="58"/>
      <c r="M648" s="58">
        <f t="shared" si="108"/>
        <v>0</v>
      </c>
      <c r="N648" s="58">
        <f t="shared" si="109"/>
        <v>0</v>
      </c>
    </row>
    <row r="649" spans="1:14" ht="30" hidden="1" outlineLevel="1" x14ac:dyDescent="0.25">
      <c r="A649" s="9">
        <f t="shared" ref="A649:E649" si="173">A223</f>
        <v>17.100000000000001</v>
      </c>
      <c r="B649" s="194" t="str">
        <f t="shared" si="173"/>
        <v>PROCUREMENT OF ENERGY EFFICIENT MOTORS FOR U # 1 &amp; 2  OF KHAPERKHEDA TPS.</v>
      </c>
      <c r="C649" s="9">
        <f t="shared" si="173"/>
        <v>0</v>
      </c>
      <c r="D649" s="65" t="str">
        <f t="shared" si="173"/>
        <v>-</v>
      </c>
      <c r="E649" s="58">
        <f t="shared" si="173"/>
        <v>0</v>
      </c>
      <c r="F649" s="58">
        <f t="shared" ref="F649:F712" si="174">F223+I223</f>
        <v>0</v>
      </c>
      <c r="G649" s="58">
        <f t="shared" ref="G649:G712" si="175">G223+M223</f>
        <v>0</v>
      </c>
      <c r="H649" s="58">
        <f t="shared" ref="H649:H712" si="176">F649-G649</f>
        <v>0</v>
      </c>
      <c r="I649" s="123">
        <f>'F4.2'!V223</f>
        <v>0</v>
      </c>
      <c r="J649" s="123">
        <f>'F4.2'!AP223</f>
        <v>0</v>
      </c>
      <c r="K649" s="58"/>
      <c r="L649" s="58"/>
      <c r="M649" s="58">
        <f t="shared" ref="M649:M712" si="177">SUM(J649:L649)</f>
        <v>0</v>
      </c>
      <c r="N649" s="58">
        <f t="shared" ref="N649:N712" si="178">H649+I649-M649</f>
        <v>0</v>
      </c>
    </row>
    <row r="650" spans="1:14" ht="30" hidden="1" outlineLevel="1" x14ac:dyDescent="0.25">
      <c r="A650" s="9">
        <f t="shared" ref="A650:E650" si="179">A224</f>
        <v>17.2</v>
      </c>
      <c r="B650" s="194" t="str">
        <f t="shared" si="179"/>
        <v>PROCUREMENT OF ENERGY EFFICIENT MOTORS FOR U # 3 &amp; 4  OF KHAPERKHEDA TPS.</v>
      </c>
      <c r="C650" s="9">
        <f t="shared" si="179"/>
        <v>0</v>
      </c>
      <c r="D650" s="65" t="str">
        <f t="shared" si="179"/>
        <v>-</v>
      </c>
      <c r="E650" s="58">
        <f t="shared" si="179"/>
        <v>0</v>
      </c>
      <c r="F650" s="58">
        <f t="shared" si="174"/>
        <v>0</v>
      </c>
      <c r="G650" s="58">
        <f t="shared" si="175"/>
        <v>0</v>
      </c>
      <c r="H650" s="58">
        <f t="shared" si="176"/>
        <v>0</v>
      </c>
      <c r="I650" s="123">
        <f>'F4.2'!V224</f>
        <v>0</v>
      </c>
      <c r="J650" s="123">
        <f>'F4.2'!AP224</f>
        <v>0</v>
      </c>
      <c r="K650" s="58"/>
      <c r="L650" s="58"/>
      <c r="M650" s="58">
        <f t="shared" si="177"/>
        <v>0</v>
      </c>
      <c r="N650" s="58">
        <f t="shared" si="178"/>
        <v>0</v>
      </c>
    </row>
    <row r="651" spans="1:14" ht="30" hidden="1" outlineLevel="1" x14ac:dyDescent="0.25">
      <c r="A651" s="9">
        <f t="shared" ref="A651:E651" si="180">A225</f>
        <v>17.3</v>
      </c>
      <c r="B651" s="194" t="str">
        <f t="shared" si="180"/>
        <v>Procurement of DC motors for U # 1 &amp; 2 of Khaperkheda TPS.</v>
      </c>
      <c r="C651" s="9">
        <f t="shared" si="180"/>
        <v>0</v>
      </c>
      <c r="D651" s="65" t="str">
        <f t="shared" si="180"/>
        <v>-</v>
      </c>
      <c r="E651" s="58">
        <f t="shared" si="180"/>
        <v>0</v>
      </c>
      <c r="F651" s="58">
        <f t="shared" si="174"/>
        <v>0</v>
      </c>
      <c r="G651" s="58">
        <f t="shared" si="175"/>
        <v>0</v>
      </c>
      <c r="H651" s="58">
        <f t="shared" si="176"/>
        <v>0</v>
      </c>
      <c r="I651" s="123">
        <f>'F4.2'!V225</f>
        <v>0</v>
      </c>
      <c r="J651" s="123">
        <f>'F4.2'!AP225</f>
        <v>0</v>
      </c>
      <c r="K651" s="58"/>
      <c r="L651" s="58"/>
      <c r="M651" s="58">
        <f t="shared" si="177"/>
        <v>0</v>
      </c>
      <c r="N651" s="58">
        <f t="shared" si="178"/>
        <v>0</v>
      </c>
    </row>
    <row r="652" spans="1:14" ht="30" hidden="1" outlineLevel="1" x14ac:dyDescent="0.25">
      <c r="A652" s="9">
        <f t="shared" ref="A652:E652" si="181">A226</f>
        <v>17.399999999999999</v>
      </c>
      <c r="B652" s="194" t="str">
        <f t="shared" si="181"/>
        <v>Procurement of DC motors for U # 3 &amp; 4 of Khaperkheda TPS.</v>
      </c>
      <c r="C652" s="9">
        <f t="shared" si="181"/>
        <v>0</v>
      </c>
      <c r="D652" s="65" t="str">
        <f t="shared" si="181"/>
        <v>-</v>
      </c>
      <c r="E652" s="58">
        <f t="shared" si="181"/>
        <v>0</v>
      </c>
      <c r="F652" s="58">
        <f t="shared" si="174"/>
        <v>0</v>
      </c>
      <c r="G652" s="58">
        <f t="shared" si="175"/>
        <v>0</v>
      </c>
      <c r="H652" s="58">
        <f t="shared" si="176"/>
        <v>0</v>
      </c>
      <c r="I652" s="123">
        <f>'F4.2'!V226</f>
        <v>0</v>
      </c>
      <c r="J652" s="123">
        <f>'F4.2'!AP226</f>
        <v>0</v>
      </c>
      <c r="K652" s="58"/>
      <c r="L652" s="58"/>
      <c r="M652" s="58">
        <f t="shared" si="177"/>
        <v>0</v>
      </c>
      <c r="N652" s="58">
        <f t="shared" si="178"/>
        <v>0</v>
      </c>
    </row>
    <row r="653" spans="1:14" ht="47.25" hidden="1" outlineLevel="1" x14ac:dyDescent="0.25">
      <c r="A653" s="27">
        <f t="shared" ref="A653:E653" si="182">A227</f>
        <v>18</v>
      </c>
      <c r="B653" s="28" t="str">
        <f t="shared" si="182"/>
        <v>UPGRADATION OF EXISTING LT MCC PANEL WITH STATE OF ART LT MCC PANEL AT U # 1 TO 4 OF KHAPERKHEDA TPS.</v>
      </c>
      <c r="C653" s="9">
        <f t="shared" si="182"/>
        <v>0</v>
      </c>
      <c r="D653" s="65" t="str">
        <f t="shared" si="182"/>
        <v>-</v>
      </c>
      <c r="E653" s="58">
        <f t="shared" si="182"/>
        <v>0</v>
      </c>
      <c r="F653" s="58">
        <f t="shared" si="174"/>
        <v>0</v>
      </c>
      <c r="G653" s="58">
        <f t="shared" si="175"/>
        <v>0</v>
      </c>
      <c r="H653" s="58">
        <f t="shared" si="176"/>
        <v>0</v>
      </c>
      <c r="I653" s="123">
        <f>'F4.2'!V227</f>
        <v>0</v>
      </c>
      <c r="J653" s="123">
        <f>'F4.2'!AP227</f>
        <v>0</v>
      </c>
      <c r="K653" s="58"/>
      <c r="L653" s="58"/>
      <c r="M653" s="58">
        <f t="shared" si="177"/>
        <v>0</v>
      </c>
      <c r="N653" s="58">
        <f t="shared" si="178"/>
        <v>0</v>
      </c>
    </row>
    <row r="654" spans="1:14" ht="45" hidden="1" outlineLevel="1" x14ac:dyDescent="0.25">
      <c r="A654" s="9">
        <f t="shared" ref="A654:E654" si="183">A228</f>
        <v>18.100000000000001</v>
      </c>
      <c r="B654" s="194" t="str">
        <f t="shared" si="183"/>
        <v xml:space="preserve"> UPGRADATION OF EXISTING LT MCC PANEL WITH STATE OF ART LT MCC PANEL AT U # 1 &amp; 2 OF KHAPERKHEDA TPS.</v>
      </c>
      <c r="C654" s="9">
        <f t="shared" si="183"/>
        <v>0</v>
      </c>
      <c r="D654" s="65" t="str">
        <f t="shared" si="183"/>
        <v>-</v>
      </c>
      <c r="E654" s="58">
        <f t="shared" si="183"/>
        <v>0</v>
      </c>
      <c r="F654" s="58">
        <f t="shared" si="174"/>
        <v>0</v>
      </c>
      <c r="G654" s="58">
        <f t="shared" si="175"/>
        <v>0</v>
      </c>
      <c r="H654" s="58">
        <f t="shared" si="176"/>
        <v>0</v>
      </c>
      <c r="I654" s="123">
        <f>'F4.2'!V228</f>
        <v>0</v>
      </c>
      <c r="J654" s="123">
        <f>'F4.2'!AP228</f>
        <v>0</v>
      </c>
      <c r="K654" s="58"/>
      <c r="L654" s="58"/>
      <c r="M654" s="58">
        <f t="shared" si="177"/>
        <v>0</v>
      </c>
      <c r="N654" s="58">
        <f t="shared" si="178"/>
        <v>0</v>
      </c>
    </row>
    <row r="655" spans="1:14" ht="45" hidden="1" outlineLevel="1" x14ac:dyDescent="0.25">
      <c r="A655" s="9">
        <f t="shared" ref="A655:E655" si="184">A229</f>
        <v>18.2</v>
      </c>
      <c r="B655" s="194" t="str">
        <f t="shared" si="184"/>
        <v>UPGRADATION OF EXISTING LT MCC PANEL WITH STATE OF ART LT MCC PANEL AT U # 3 &amp;  4 OF KHAPERKHEDA TPS.</v>
      </c>
      <c r="C655" s="9">
        <f t="shared" si="184"/>
        <v>0</v>
      </c>
      <c r="D655" s="65" t="str">
        <f t="shared" si="184"/>
        <v>-</v>
      </c>
      <c r="E655" s="58">
        <f t="shared" si="184"/>
        <v>0</v>
      </c>
      <c r="F655" s="58">
        <f t="shared" si="174"/>
        <v>0</v>
      </c>
      <c r="G655" s="58">
        <f t="shared" si="175"/>
        <v>0</v>
      </c>
      <c r="H655" s="58">
        <f t="shared" si="176"/>
        <v>0</v>
      </c>
      <c r="I655" s="123">
        <f>'F4.2'!V229</f>
        <v>0</v>
      </c>
      <c r="J655" s="123">
        <f>'F4.2'!AP229</f>
        <v>0</v>
      </c>
      <c r="K655" s="58"/>
      <c r="L655" s="58"/>
      <c r="M655" s="58">
        <f t="shared" si="177"/>
        <v>0</v>
      </c>
      <c r="N655" s="58">
        <f t="shared" si="178"/>
        <v>0</v>
      </c>
    </row>
    <row r="656" spans="1:14" ht="30" hidden="1" outlineLevel="1" x14ac:dyDescent="0.25">
      <c r="A656" s="9">
        <f t="shared" ref="A656:E656" si="185">A230</f>
        <v>18.3</v>
      </c>
      <c r="B656" s="194" t="str">
        <f t="shared" si="185"/>
        <v>UPGRADATION OF HT BREAKER PANEL AT WAREGAON ASH BUND OF KHAPERKHEDA TPS.</v>
      </c>
      <c r="C656" s="9">
        <f t="shared" si="185"/>
        <v>0</v>
      </c>
      <c r="D656" s="65" t="str">
        <f t="shared" si="185"/>
        <v>-</v>
      </c>
      <c r="E656" s="58">
        <f t="shared" si="185"/>
        <v>0</v>
      </c>
      <c r="F656" s="58">
        <f t="shared" si="174"/>
        <v>0</v>
      </c>
      <c r="G656" s="58">
        <f t="shared" si="175"/>
        <v>0</v>
      </c>
      <c r="H656" s="58">
        <f t="shared" si="176"/>
        <v>0</v>
      </c>
      <c r="I656" s="123">
        <f>'F4.2'!V230</f>
        <v>0</v>
      </c>
      <c r="J656" s="123">
        <f>'F4.2'!AP230</f>
        <v>0</v>
      </c>
      <c r="K656" s="58"/>
      <c r="L656" s="58"/>
      <c r="M656" s="58">
        <f t="shared" si="177"/>
        <v>0</v>
      </c>
      <c r="N656" s="58">
        <f t="shared" si="178"/>
        <v>0</v>
      </c>
    </row>
    <row r="657" spans="1:14" ht="30" hidden="1" outlineLevel="1" x14ac:dyDescent="0.25">
      <c r="A657" s="9">
        <f t="shared" ref="A657:E657" si="186">A231</f>
        <v>18.399999999999999</v>
      </c>
      <c r="B657" s="194" t="str">
        <f t="shared" si="186"/>
        <v xml:space="preserve"> UPGRADATION OF HT BREAKER PANEL AT OLD PROJECT OFFICE OF KHAPERKHEDA TPS.</v>
      </c>
      <c r="C657" s="9">
        <f t="shared" si="186"/>
        <v>0</v>
      </c>
      <c r="D657" s="65" t="str">
        <f t="shared" si="186"/>
        <v>-</v>
      </c>
      <c r="E657" s="58">
        <f t="shared" si="186"/>
        <v>0</v>
      </c>
      <c r="F657" s="58">
        <f t="shared" si="174"/>
        <v>0</v>
      </c>
      <c r="G657" s="58">
        <f t="shared" si="175"/>
        <v>0</v>
      </c>
      <c r="H657" s="58">
        <f t="shared" si="176"/>
        <v>0</v>
      </c>
      <c r="I657" s="123">
        <f>'F4.2'!V231</f>
        <v>0</v>
      </c>
      <c r="J657" s="123">
        <f>'F4.2'!AP231</f>
        <v>0</v>
      </c>
      <c r="K657" s="58"/>
      <c r="L657" s="58"/>
      <c r="M657" s="58">
        <f t="shared" si="177"/>
        <v>0</v>
      </c>
      <c r="N657" s="58">
        <f t="shared" si="178"/>
        <v>0</v>
      </c>
    </row>
    <row r="658" spans="1:14" ht="30" hidden="1" outlineLevel="1" x14ac:dyDescent="0.25">
      <c r="A658" s="9">
        <f t="shared" ref="A658:E658" si="187">A232</f>
        <v>18.5</v>
      </c>
      <c r="B658" s="194" t="str">
        <f t="shared" si="187"/>
        <v xml:space="preserve">Retrofitting of Existing L &amp; T  make LT MCC ACB by state or art ACB at U # 1 to 4 of Khaperkheda TPS. </v>
      </c>
      <c r="C658" s="9">
        <f t="shared" si="187"/>
        <v>0</v>
      </c>
      <c r="D658" s="65" t="str">
        <f t="shared" si="187"/>
        <v>-</v>
      </c>
      <c r="E658" s="58">
        <f t="shared" si="187"/>
        <v>0</v>
      </c>
      <c r="F658" s="58">
        <f t="shared" si="174"/>
        <v>0</v>
      </c>
      <c r="G658" s="58">
        <f t="shared" si="175"/>
        <v>0</v>
      </c>
      <c r="H658" s="58">
        <f t="shared" si="176"/>
        <v>0</v>
      </c>
      <c r="I658" s="123">
        <f>'F4.2'!V232</f>
        <v>0</v>
      </c>
      <c r="J658" s="123">
        <f>'F4.2'!AP232</f>
        <v>0</v>
      </c>
      <c r="K658" s="58"/>
      <c r="L658" s="58"/>
      <c r="M658" s="58">
        <f t="shared" si="177"/>
        <v>0</v>
      </c>
      <c r="N658" s="58">
        <f t="shared" si="178"/>
        <v>0</v>
      </c>
    </row>
    <row r="659" spans="1:14" ht="30" hidden="1" outlineLevel="1" x14ac:dyDescent="0.25">
      <c r="A659" s="9">
        <f t="shared" ref="A659:E659" si="188">A233</f>
        <v>18.600000000000001</v>
      </c>
      <c r="B659" s="194" t="str">
        <f t="shared" si="188"/>
        <v xml:space="preserve">Retrofitting of Existing ABB  make LT MCC ACB by state or art ACB at U # 1 to 4 of Khaperkheda TPS. </v>
      </c>
      <c r="C659" s="9">
        <f t="shared" si="188"/>
        <v>0</v>
      </c>
      <c r="D659" s="65" t="str">
        <f t="shared" si="188"/>
        <v>-</v>
      </c>
      <c r="E659" s="58">
        <f t="shared" si="188"/>
        <v>0</v>
      </c>
      <c r="F659" s="58">
        <f t="shared" si="174"/>
        <v>0</v>
      </c>
      <c r="G659" s="58">
        <f t="shared" si="175"/>
        <v>0</v>
      </c>
      <c r="H659" s="58">
        <f t="shared" si="176"/>
        <v>0</v>
      </c>
      <c r="I659" s="123">
        <f>'F4.2'!V233</f>
        <v>0</v>
      </c>
      <c r="J659" s="123">
        <f>'F4.2'!AP233</f>
        <v>0</v>
      </c>
      <c r="K659" s="58"/>
      <c r="L659" s="58"/>
      <c r="M659" s="58">
        <f t="shared" si="177"/>
        <v>0</v>
      </c>
      <c r="N659" s="58">
        <f t="shared" si="178"/>
        <v>0</v>
      </c>
    </row>
    <row r="660" spans="1:14" ht="94.5" hidden="1" outlineLevel="1" x14ac:dyDescent="0.25">
      <c r="A660" s="27">
        <f t="shared" ref="A660:E660" si="189">A234</f>
        <v>19</v>
      </c>
      <c r="B660" s="28" t="str">
        <f t="shared" si="189"/>
        <v xml:space="preserve">  ERECTION &amp; COMMISIONING  OF DRY TYPE CAST RESIN TRANSFORMERS FOR U # 1 TO 4 OF KHAPERKHEDA TPS &amp; Design, Engineering, Supply, Erection, Testing &amp; Commissioning of various Battery sets at Unit # 3 &amp; 4 of Khaperkheda TPS.</v>
      </c>
      <c r="C660" s="9">
        <f t="shared" si="189"/>
        <v>0</v>
      </c>
      <c r="D660" s="65" t="str">
        <f t="shared" si="189"/>
        <v>-</v>
      </c>
      <c r="E660" s="58">
        <f t="shared" si="189"/>
        <v>0</v>
      </c>
      <c r="F660" s="58">
        <f t="shared" si="174"/>
        <v>0</v>
      </c>
      <c r="G660" s="58">
        <f t="shared" si="175"/>
        <v>0</v>
      </c>
      <c r="H660" s="58">
        <f t="shared" si="176"/>
        <v>0</v>
      </c>
      <c r="I660" s="123">
        <f>'F4.2'!V234</f>
        <v>0</v>
      </c>
      <c r="J660" s="123">
        <f>'F4.2'!AP234</f>
        <v>0</v>
      </c>
      <c r="K660" s="58"/>
      <c r="L660" s="58"/>
      <c r="M660" s="58">
        <f t="shared" si="177"/>
        <v>0</v>
      </c>
      <c r="N660" s="58">
        <f t="shared" si="178"/>
        <v>0</v>
      </c>
    </row>
    <row r="661" spans="1:14" ht="45" hidden="1" outlineLevel="1" x14ac:dyDescent="0.25">
      <c r="A661" s="9">
        <f t="shared" ref="A661:E661" si="190">A235</f>
        <v>19.100000000000001</v>
      </c>
      <c r="B661" s="194" t="str">
        <f t="shared" si="190"/>
        <v>PROCUREMENT OF DRY TYPE CAST RESIN TRANSFORMERS FOR U # 1 &amp; 2 OF KHAPERKHEDA TPS.</v>
      </c>
      <c r="C661" s="9">
        <f t="shared" si="190"/>
        <v>0</v>
      </c>
      <c r="D661" s="65" t="str">
        <f t="shared" si="190"/>
        <v>-</v>
      </c>
      <c r="E661" s="58">
        <f t="shared" si="190"/>
        <v>0</v>
      </c>
      <c r="F661" s="58">
        <f t="shared" si="174"/>
        <v>0</v>
      </c>
      <c r="G661" s="58">
        <f t="shared" si="175"/>
        <v>0</v>
      </c>
      <c r="H661" s="58">
        <f t="shared" si="176"/>
        <v>0</v>
      </c>
      <c r="I661" s="123">
        <f>'F4.2'!V235</f>
        <v>0</v>
      </c>
      <c r="J661" s="123">
        <f>'F4.2'!AP235</f>
        <v>0</v>
      </c>
      <c r="K661" s="58"/>
      <c r="L661" s="58"/>
      <c r="M661" s="58">
        <f t="shared" si="177"/>
        <v>0</v>
      </c>
      <c r="N661" s="58">
        <f t="shared" si="178"/>
        <v>0</v>
      </c>
    </row>
    <row r="662" spans="1:14" ht="45" hidden="1" outlineLevel="1" x14ac:dyDescent="0.25">
      <c r="A662" s="9">
        <f t="shared" ref="A662:E662" si="191">A236</f>
        <v>19.2</v>
      </c>
      <c r="B662" s="194" t="str">
        <f t="shared" si="191"/>
        <v>PROCUREMENT OF DRY TYPE CAST RESIN TRANSFORMERS FOR U # 3 &amp; 4 OF KHAPERKHEDA TPS.</v>
      </c>
      <c r="C662" s="9">
        <f t="shared" si="191"/>
        <v>0</v>
      </c>
      <c r="D662" s="65" t="str">
        <f t="shared" si="191"/>
        <v>-</v>
      </c>
      <c r="E662" s="58">
        <f t="shared" si="191"/>
        <v>0</v>
      </c>
      <c r="F662" s="58">
        <f t="shared" si="174"/>
        <v>0</v>
      </c>
      <c r="G662" s="58">
        <f t="shared" si="175"/>
        <v>0</v>
      </c>
      <c r="H662" s="58">
        <f t="shared" si="176"/>
        <v>0</v>
      </c>
      <c r="I662" s="123">
        <f>'F4.2'!V236</f>
        <v>0</v>
      </c>
      <c r="J662" s="123">
        <f>'F4.2'!AP236</f>
        <v>0</v>
      </c>
      <c r="K662" s="58"/>
      <c r="L662" s="58"/>
      <c r="M662" s="58">
        <f t="shared" si="177"/>
        <v>0</v>
      </c>
      <c r="N662" s="58">
        <f t="shared" si="178"/>
        <v>0</v>
      </c>
    </row>
    <row r="663" spans="1:14" ht="30" hidden="1" outlineLevel="1" x14ac:dyDescent="0.25">
      <c r="A663" s="9">
        <f t="shared" ref="A663:E663" si="192">A237</f>
        <v>19.3</v>
      </c>
      <c r="B663" s="194" t="str">
        <f t="shared" si="192"/>
        <v>PROCUREMENT OF VFD TRANSFORMERS FOR ID FAN MOTOR U#3&amp;4 OF KHAPERKHEDA TPS.</v>
      </c>
      <c r="C663" s="9">
        <f t="shared" si="192"/>
        <v>0</v>
      </c>
      <c r="D663" s="65" t="str">
        <f t="shared" si="192"/>
        <v>-</v>
      </c>
      <c r="E663" s="58">
        <f t="shared" si="192"/>
        <v>0</v>
      </c>
      <c r="F663" s="58">
        <f t="shared" si="174"/>
        <v>0</v>
      </c>
      <c r="G663" s="58">
        <f t="shared" si="175"/>
        <v>0</v>
      </c>
      <c r="H663" s="58">
        <f t="shared" si="176"/>
        <v>0</v>
      </c>
      <c r="I663" s="123">
        <f>'F4.2'!V237</f>
        <v>0</v>
      </c>
      <c r="J663" s="123">
        <f>'F4.2'!AP237</f>
        <v>0</v>
      </c>
      <c r="K663" s="58"/>
      <c r="L663" s="58"/>
      <c r="M663" s="58">
        <f t="shared" si="177"/>
        <v>0</v>
      </c>
      <c r="N663" s="58">
        <f t="shared" si="178"/>
        <v>0</v>
      </c>
    </row>
    <row r="664" spans="1:14" ht="45" hidden="1" outlineLevel="1" x14ac:dyDescent="0.25">
      <c r="A664" s="9">
        <f t="shared" ref="A664:E664" si="193">A238</f>
        <v>19.399999999999999</v>
      </c>
      <c r="B664" s="194" t="str">
        <f t="shared" si="193"/>
        <v>Design, Engineering, Supply, Erection, Testing &amp; Commissioning of various Battery sets at Unit # 3 &amp; 4 of Khaperkheda TPS.</v>
      </c>
      <c r="C664" s="9">
        <f t="shared" si="193"/>
        <v>0</v>
      </c>
      <c r="D664" s="65" t="str">
        <f t="shared" si="193"/>
        <v>-</v>
      </c>
      <c r="E664" s="58">
        <f t="shared" si="193"/>
        <v>0</v>
      </c>
      <c r="F664" s="58">
        <f t="shared" si="174"/>
        <v>0</v>
      </c>
      <c r="G664" s="58">
        <f t="shared" si="175"/>
        <v>0</v>
      </c>
      <c r="H664" s="58">
        <f t="shared" si="176"/>
        <v>0</v>
      </c>
      <c r="I664" s="123">
        <f>'F4.2'!V238</f>
        <v>0</v>
      </c>
      <c r="J664" s="123">
        <f>'F4.2'!AP238</f>
        <v>0</v>
      </c>
      <c r="K664" s="58"/>
      <c r="L664" s="58"/>
      <c r="M664" s="58">
        <f t="shared" si="177"/>
        <v>0</v>
      </c>
      <c r="N664" s="58">
        <f t="shared" si="178"/>
        <v>0</v>
      </c>
    </row>
    <row r="665" spans="1:14" ht="63" hidden="1" outlineLevel="1" x14ac:dyDescent="0.25">
      <c r="A665" s="27">
        <f t="shared" ref="A665:E665" si="194">A239</f>
        <v>20</v>
      </c>
      <c r="B665" s="28" t="str">
        <f t="shared" si="194"/>
        <v xml:space="preserve"> Study, Supply &amp; Refurbishment of  HCSD systems, ESP operation, ambience &amp;  various pump, &amp; PLC schemes  for the improvement of AHP-I at Khaperkheda TPS.</v>
      </c>
      <c r="C665" s="9">
        <f t="shared" si="194"/>
        <v>0</v>
      </c>
      <c r="D665" s="65" t="str">
        <f t="shared" si="194"/>
        <v>-</v>
      </c>
      <c r="E665" s="58">
        <f t="shared" si="194"/>
        <v>0</v>
      </c>
      <c r="F665" s="58">
        <f t="shared" si="174"/>
        <v>0</v>
      </c>
      <c r="G665" s="58">
        <f t="shared" si="175"/>
        <v>0</v>
      </c>
      <c r="H665" s="58">
        <f t="shared" si="176"/>
        <v>0</v>
      </c>
      <c r="I665" s="123">
        <f>'F4.2'!V239</f>
        <v>0</v>
      </c>
      <c r="J665" s="123">
        <f>'F4.2'!AP239</f>
        <v>0</v>
      </c>
      <c r="K665" s="58"/>
      <c r="L665" s="58"/>
      <c r="M665" s="58">
        <f t="shared" si="177"/>
        <v>0</v>
      </c>
      <c r="N665" s="58">
        <f t="shared" si="178"/>
        <v>0</v>
      </c>
    </row>
    <row r="666" spans="1:14" ht="45" hidden="1" outlineLevel="1" x14ac:dyDescent="0.25">
      <c r="A666" s="9">
        <f t="shared" ref="A666:E666" si="195">A240</f>
        <v>20.100000000000001</v>
      </c>
      <c r="B666" s="194" t="str">
        <f t="shared" si="195"/>
        <v xml:space="preserve">STUDY. DESIGN &amp; REFURBISHMENT WORKS OF HIGH CONCENTRATION SLURRY DISPOSAL SYSTEM (HCSD SYSTEM) UNITS #3&amp;4 AT AHP-1, TPS KHAPERKHEDA. </v>
      </c>
      <c r="C666" s="9">
        <f t="shared" si="195"/>
        <v>0</v>
      </c>
      <c r="D666" s="65" t="str">
        <f t="shared" si="195"/>
        <v>-</v>
      </c>
      <c r="E666" s="58">
        <f t="shared" si="195"/>
        <v>0</v>
      </c>
      <c r="F666" s="58">
        <f t="shared" si="174"/>
        <v>0</v>
      </c>
      <c r="G666" s="58">
        <f t="shared" si="175"/>
        <v>0</v>
      </c>
      <c r="H666" s="58">
        <f t="shared" si="176"/>
        <v>0</v>
      </c>
      <c r="I666" s="123">
        <f>'F4.2'!V240</f>
        <v>0</v>
      </c>
      <c r="J666" s="123">
        <f>'F4.2'!AP240</f>
        <v>0</v>
      </c>
      <c r="K666" s="58"/>
      <c r="L666" s="58"/>
      <c r="M666" s="58">
        <f t="shared" si="177"/>
        <v>0</v>
      </c>
      <c r="N666" s="58">
        <f t="shared" si="178"/>
        <v>0</v>
      </c>
    </row>
    <row r="667" spans="1:14" ht="45" hidden="1" outlineLevel="1" x14ac:dyDescent="0.25">
      <c r="A667" s="9">
        <f t="shared" ref="A667:E667" si="196">A241</f>
        <v>20.2</v>
      </c>
      <c r="B667" s="194" t="str">
        <f t="shared" si="196"/>
        <v>STUDY, DESIGN &amp; REFURBISHMENT WORKS OF ARTs AND ASSOCIATED MOUNTINGS &amp; ACCESSORIES OF HCSD SYSTEM FOR AHP-I, TPS KHAPERKHEDA.”</v>
      </c>
      <c r="C667" s="9">
        <f t="shared" si="196"/>
        <v>0</v>
      </c>
      <c r="D667" s="65" t="str">
        <f t="shared" si="196"/>
        <v>-</v>
      </c>
      <c r="E667" s="58">
        <f t="shared" si="196"/>
        <v>0</v>
      </c>
      <c r="F667" s="58">
        <f t="shared" si="174"/>
        <v>0</v>
      </c>
      <c r="G667" s="58">
        <f t="shared" si="175"/>
        <v>0</v>
      </c>
      <c r="H667" s="58">
        <f t="shared" si="176"/>
        <v>0</v>
      </c>
      <c r="I667" s="123">
        <f>'F4.2'!V241</f>
        <v>0</v>
      </c>
      <c r="J667" s="123">
        <f>'F4.2'!AP241</f>
        <v>0</v>
      </c>
      <c r="K667" s="58"/>
      <c r="L667" s="58"/>
      <c r="M667" s="58">
        <f t="shared" si="177"/>
        <v>0</v>
      </c>
      <c r="N667" s="58">
        <f t="shared" si="178"/>
        <v>0</v>
      </c>
    </row>
    <row r="668" spans="1:14" ht="45" hidden="1" outlineLevel="1" x14ac:dyDescent="0.25">
      <c r="A668" s="9">
        <f t="shared" ref="A668:E668" si="197">A242</f>
        <v>20.3</v>
      </c>
      <c r="B668" s="194" t="str">
        <f t="shared" si="197"/>
        <v xml:space="preserve">‘SUPPLY &amp; REFURBISHMENT WORKS OF HCSD ASH SLURRY MIXER SYSTEM AT UNIT #3 &amp;4 OF AHP-I, TPS KHAPERKHEDA’. </v>
      </c>
      <c r="C668" s="9">
        <f t="shared" si="197"/>
        <v>0</v>
      </c>
      <c r="D668" s="65" t="str">
        <f t="shared" si="197"/>
        <v>-</v>
      </c>
      <c r="E668" s="58">
        <f t="shared" si="197"/>
        <v>0</v>
      </c>
      <c r="F668" s="58">
        <f t="shared" si="174"/>
        <v>0</v>
      </c>
      <c r="G668" s="58">
        <f t="shared" si="175"/>
        <v>0</v>
      </c>
      <c r="H668" s="58">
        <f t="shared" si="176"/>
        <v>0</v>
      </c>
      <c r="I668" s="123">
        <f>'F4.2'!V242</f>
        <v>0</v>
      </c>
      <c r="J668" s="123">
        <f>'F4.2'!AP242</f>
        <v>0</v>
      </c>
      <c r="K668" s="58"/>
      <c r="L668" s="58"/>
      <c r="M668" s="58">
        <f t="shared" si="177"/>
        <v>0</v>
      </c>
      <c r="N668" s="58">
        <f t="shared" si="178"/>
        <v>0</v>
      </c>
    </row>
    <row r="669" spans="1:14" ht="60" hidden="1" outlineLevel="1" x14ac:dyDescent="0.25">
      <c r="A669" s="9">
        <f t="shared" ref="A669:E669" si="198">A243</f>
        <v>20.399999999999999</v>
      </c>
      <c r="B669" s="194" t="str">
        <f t="shared" si="198"/>
        <v xml:space="preserve">‘STUDY, SUPPLY, RESTORATIONS &amp; REPLACEMENT OF ALL INTERNAL SPARES OF D6 FIELD &amp; RENOVATION OF D1 FIELD OF U3 DURING AOH FOR AHP-I, TPS KHAPERKHEDA’ </v>
      </c>
      <c r="C669" s="9">
        <f t="shared" si="198"/>
        <v>0</v>
      </c>
      <c r="D669" s="65" t="str">
        <f t="shared" si="198"/>
        <v>-</v>
      </c>
      <c r="E669" s="58">
        <f t="shared" si="198"/>
        <v>0</v>
      </c>
      <c r="F669" s="58">
        <f t="shared" si="174"/>
        <v>0</v>
      </c>
      <c r="G669" s="58">
        <f t="shared" si="175"/>
        <v>0</v>
      </c>
      <c r="H669" s="58">
        <f t="shared" si="176"/>
        <v>0</v>
      </c>
      <c r="I669" s="123">
        <f>'F4.2'!V243</f>
        <v>0</v>
      </c>
      <c r="J669" s="123">
        <f>'F4.2'!AP243</f>
        <v>0</v>
      </c>
      <c r="K669" s="58"/>
      <c r="L669" s="58"/>
      <c r="M669" s="58">
        <f t="shared" si="177"/>
        <v>0</v>
      </c>
      <c r="N669" s="58">
        <f t="shared" si="178"/>
        <v>0</v>
      </c>
    </row>
    <row r="670" spans="1:14" ht="45" hidden="1" outlineLevel="1" x14ac:dyDescent="0.25">
      <c r="A670" s="9">
        <f t="shared" ref="A670:E670" si="199">A244</f>
        <v>20.5</v>
      </c>
      <c r="B670" s="194" t="str">
        <f t="shared" si="199"/>
        <v>PROCUREMENT OF VARIOUS PUMPS IN RECYCLE WATER SYSTEM IN ASH HANDLING PLANT 4X210 MW AT KHAPARKHEDA TPS</v>
      </c>
      <c r="C670" s="9">
        <f t="shared" si="199"/>
        <v>0</v>
      </c>
      <c r="D670" s="65" t="str">
        <f t="shared" si="199"/>
        <v>-</v>
      </c>
      <c r="E670" s="58">
        <f t="shared" si="199"/>
        <v>0</v>
      </c>
      <c r="F670" s="58">
        <f t="shared" si="174"/>
        <v>0</v>
      </c>
      <c r="G670" s="58">
        <f t="shared" si="175"/>
        <v>0</v>
      </c>
      <c r="H670" s="58">
        <f t="shared" si="176"/>
        <v>0</v>
      </c>
      <c r="I670" s="123">
        <f>'F4.2'!V244</f>
        <v>0</v>
      </c>
      <c r="J670" s="123">
        <f>'F4.2'!AP244</f>
        <v>0</v>
      </c>
      <c r="K670" s="58"/>
      <c r="L670" s="58"/>
      <c r="M670" s="58">
        <f t="shared" si="177"/>
        <v>0</v>
      </c>
      <c r="N670" s="58">
        <f t="shared" si="178"/>
        <v>0</v>
      </c>
    </row>
    <row r="671" spans="1:14" ht="63" hidden="1" outlineLevel="1" x14ac:dyDescent="0.25">
      <c r="A671" s="27">
        <f t="shared" ref="A671:E671" si="200">A245</f>
        <v>21</v>
      </c>
      <c r="B671" s="28" t="str">
        <f t="shared" si="200"/>
        <v>Reliability improvement and complete replacement of ABC series with drive unit of ash slurry pipeline of 7 KM of 4*210MW Khaperkheda TPS</v>
      </c>
      <c r="C671" s="9">
        <f t="shared" si="200"/>
        <v>0</v>
      </c>
      <c r="D671" s="65" t="str">
        <f t="shared" si="200"/>
        <v>-</v>
      </c>
      <c r="E671" s="58">
        <f t="shared" si="200"/>
        <v>0</v>
      </c>
      <c r="F671" s="58">
        <f t="shared" si="174"/>
        <v>0</v>
      </c>
      <c r="G671" s="58">
        <f t="shared" si="175"/>
        <v>0</v>
      </c>
      <c r="H671" s="58">
        <f t="shared" si="176"/>
        <v>0</v>
      </c>
      <c r="I671" s="123">
        <f>'F4.2'!V245</f>
        <v>0</v>
      </c>
      <c r="J671" s="123">
        <f>'F4.2'!AP245</f>
        <v>0</v>
      </c>
      <c r="K671" s="58"/>
      <c r="L671" s="58"/>
      <c r="M671" s="58">
        <f t="shared" si="177"/>
        <v>0</v>
      </c>
      <c r="N671" s="58">
        <f t="shared" si="178"/>
        <v>0</v>
      </c>
    </row>
    <row r="672" spans="1:14" ht="30" hidden="1" outlineLevel="1" x14ac:dyDescent="0.25">
      <c r="A672" s="9">
        <f t="shared" ref="A672:E672" si="201">A246</f>
        <v>21.1</v>
      </c>
      <c r="B672" s="194" t="str">
        <f t="shared" si="201"/>
        <v xml:space="preserve">Procurement and restoration of complete pipeline replacement of ABC series </v>
      </c>
      <c r="C672" s="9">
        <f t="shared" si="201"/>
        <v>0</v>
      </c>
      <c r="D672" s="65" t="str">
        <f t="shared" si="201"/>
        <v>-</v>
      </c>
      <c r="E672" s="58">
        <f t="shared" si="201"/>
        <v>0</v>
      </c>
      <c r="F672" s="58">
        <f t="shared" si="174"/>
        <v>0</v>
      </c>
      <c r="G672" s="58">
        <f t="shared" si="175"/>
        <v>0</v>
      </c>
      <c r="H672" s="58">
        <f t="shared" si="176"/>
        <v>0</v>
      </c>
      <c r="I672" s="123">
        <f>'F4.2'!V246</f>
        <v>0</v>
      </c>
      <c r="J672" s="123">
        <f>'F4.2'!AP246</f>
        <v>0</v>
      </c>
      <c r="K672" s="58"/>
      <c r="L672" s="58"/>
      <c r="M672" s="58">
        <f t="shared" si="177"/>
        <v>0</v>
      </c>
      <c r="N672" s="58">
        <f t="shared" si="178"/>
        <v>0</v>
      </c>
    </row>
    <row r="673" spans="1:14" ht="30" hidden="1" outlineLevel="1" x14ac:dyDescent="0.25">
      <c r="A673" s="9">
        <f t="shared" ref="A673:E673" si="202">A247</f>
        <v>21.2</v>
      </c>
      <c r="B673" s="194" t="str">
        <f t="shared" si="202"/>
        <v>Procurement and restoration of complete drive unit replacement of ABC series</v>
      </c>
      <c r="C673" s="9">
        <f t="shared" si="202"/>
        <v>0</v>
      </c>
      <c r="D673" s="65" t="str">
        <f t="shared" si="202"/>
        <v>-</v>
      </c>
      <c r="E673" s="58">
        <f t="shared" si="202"/>
        <v>0</v>
      </c>
      <c r="F673" s="58">
        <f t="shared" si="174"/>
        <v>0</v>
      </c>
      <c r="G673" s="58">
        <f t="shared" si="175"/>
        <v>0</v>
      </c>
      <c r="H673" s="58">
        <f t="shared" si="176"/>
        <v>0</v>
      </c>
      <c r="I673" s="123">
        <f>'F4.2'!V247</f>
        <v>0</v>
      </c>
      <c r="J673" s="123">
        <f>'F4.2'!AP247</f>
        <v>0</v>
      </c>
      <c r="K673" s="58"/>
      <c r="L673" s="58"/>
      <c r="M673" s="58">
        <f t="shared" si="177"/>
        <v>0</v>
      </c>
      <c r="N673" s="58">
        <f t="shared" si="178"/>
        <v>0</v>
      </c>
    </row>
    <row r="674" spans="1:14" ht="94.5" hidden="1" outlineLevel="1" x14ac:dyDescent="0.25">
      <c r="A674" s="27">
        <f t="shared" ref="A674:E674" si="203">A248</f>
        <v>22</v>
      </c>
      <c r="B674" s="215" t="str">
        <f t="shared" si="203"/>
        <v>Procurement and restoration of complete Bottom ash hopper replacement including entire structure, Clinker grinder alongwith motor, Feed Gate, Power Cylinder and Pipelines discharge  of U3&amp;4 of 4*210MW Khaparkheda TPS.</v>
      </c>
      <c r="C674" s="9">
        <f t="shared" si="203"/>
        <v>0</v>
      </c>
      <c r="D674" s="65" t="str">
        <f t="shared" si="203"/>
        <v>-</v>
      </c>
      <c r="E674" s="58">
        <f t="shared" si="203"/>
        <v>0</v>
      </c>
      <c r="F674" s="58">
        <f t="shared" si="174"/>
        <v>0</v>
      </c>
      <c r="G674" s="58">
        <f t="shared" si="175"/>
        <v>0</v>
      </c>
      <c r="H674" s="58">
        <f t="shared" si="176"/>
        <v>0</v>
      </c>
      <c r="I674" s="123">
        <f>'F4.2'!V248</f>
        <v>0</v>
      </c>
      <c r="J674" s="123">
        <f>'F4.2'!AP248</f>
        <v>0</v>
      </c>
      <c r="K674" s="58"/>
      <c r="L674" s="58"/>
      <c r="M674" s="58">
        <f t="shared" si="177"/>
        <v>0</v>
      </c>
      <c r="N674" s="58">
        <f t="shared" si="178"/>
        <v>0</v>
      </c>
    </row>
    <row r="675" spans="1:14" ht="45" hidden="1" outlineLevel="1" x14ac:dyDescent="0.25">
      <c r="A675" s="9">
        <f t="shared" ref="A675:E675" si="204">A249</f>
        <v>22.1</v>
      </c>
      <c r="B675" s="194" t="str">
        <f t="shared" si="204"/>
        <v>Procurement and restoration of complete BAH replacement including entire structure and clinker griender</v>
      </c>
      <c r="C675" s="9">
        <f t="shared" si="204"/>
        <v>0</v>
      </c>
      <c r="D675" s="65" t="str">
        <f t="shared" si="204"/>
        <v>-</v>
      </c>
      <c r="E675" s="58">
        <f t="shared" si="204"/>
        <v>0</v>
      </c>
      <c r="F675" s="58">
        <f t="shared" si="174"/>
        <v>0</v>
      </c>
      <c r="G675" s="58">
        <f t="shared" si="175"/>
        <v>0</v>
      </c>
      <c r="H675" s="58">
        <f t="shared" si="176"/>
        <v>0</v>
      </c>
      <c r="I675" s="123">
        <f>'F4.2'!V249</f>
        <v>0</v>
      </c>
      <c r="J675" s="123">
        <f>'F4.2'!AP249</f>
        <v>0</v>
      </c>
      <c r="K675" s="58"/>
      <c r="L675" s="58"/>
      <c r="M675" s="58">
        <f t="shared" si="177"/>
        <v>0</v>
      </c>
      <c r="N675" s="58">
        <f t="shared" si="178"/>
        <v>0</v>
      </c>
    </row>
    <row r="676" spans="1:14" ht="30" hidden="1" outlineLevel="1" x14ac:dyDescent="0.25">
      <c r="A676" s="9">
        <f t="shared" ref="A676:E676" si="205">A250</f>
        <v>22.2</v>
      </c>
      <c r="B676" s="194" t="str">
        <f t="shared" si="205"/>
        <v>Procurement and restoration of complete drive unit of clinker grinder for Unit 1 to 4</v>
      </c>
      <c r="C676" s="9">
        <f t="shared" si="205"/>
        <v>0</v>
      </c>
      <c r="D676" s="65" t="str">
        <f t="shared" si="205"/>
        <v>-</v>
      </c>
      <c r="E676" s="58">
        <f t="shared" si="205"/>
        <v>0</v>
      </c>
      <c r="F676" s="58">
        <f t="shared" si="174"/>
        <v>0</v>
      </c>
      <c r="G676" s="58">
        <f t="shared" si="175"/>
        <v>0</v>
      </c>
      <c r="H676" s="58">
        <f t="shared" si="176"/>
        <v>0</v>
      </c>
      <c r="I676" s="123">
        <f>'F4.2'!V250</f>
        <v>0</v>
      </c>
      <c r="J676" s="123">
        <f>'F4.2'!AP250</f>
        <v>0</v>
      </c>
      <c r="K676" s="58"/>
      <c r="L676" s="58"/>
      <c r="M676" s="58">
        <f t="shared" si="177"/>
        <v>0</v>
      </c>
      <c r="N676" s="58">
        <f t="shared" si="178"/>
        <v>0</v>
      </c>
    </row>
    <row r="677" spans="1:14" ht="30" hidden="1" outlineLevel="1" x14ac:dyDescent="0.25">
      <c r="A677" s="9">
        <f t="shared" ref="A677:E677" si="206">A251</f>
        <v>22.3</v>
      </c>
      <c r="B677" s="194" t="str">
        <f t="shared" si="206"/>
        <v>Procurement and restoration of discharge pipeline of  vertical sump pump</v>
      </c>
      <c r="C677" s="9">
        <f t="shared" si="206"/>
        <v>0</v>
      </c>
      <c r="D677" s="65" t="str">
        <f t="shared" si="206"/>
        <v>-</v>
      </c>
      <c r="E677" s="58">
        <f t="shared" si="206"/>
        <v>0</v>
      </c>
      <c r="F677" s="58">
        <f t="shared" si="174"/>
        <v>0</v>
      </c>
      <c r="G677" s="58">
        <f t="shared" si="175"/>
        <v>0</v>
      </c>
      <c r="H677" s="58">
        <f t="shared" si="176"/>
        <v>0</v>
      </c>
      <c r="I677" s="123">
        <f>'F4.2'!V251</f>
        <v>0</v>
      </c>
      <c r="J677" s="123">
        <f>'F4.2'!AP251</f>
        <v>0</v>
      </c>
      <c r="K677" s="58"/>
      <c r="L677" s="58"/>
      <c r="M677" s="58">
        <f t="shared" si="177"/>
        <v>0</v>
      </c>
      <c r="N677" s="58">
        <f t="shared" si="178"/>
        <v>0</v>
      </c>
    </row>
    <row r="678" spans="1:14" ht="47.25" hidden="1" outlineLevel="1" x14ac:dyDescent="0.25">
      <c r="A678" s="27">
        <f t="shared" ref="A678:E678" si="207">A252</f>
        <v>23</v>
      </c>
      <c r="B678" s="215" t="str">
        <f t="shared" si="207"/>
        <v>Procurement and restoration of Pipeline garlanding at Waregaon ash Bund of 4*210 MW Khapakheda TPS</v>
      </c>
      <c r="C678" s="9">
        <f t="shared" si="207"/>
        <v>0</v>
      </c>
      <c r="D678" s="65" t="str">
        <f t="shared" si="207"/>
        <v>-</v>
      </c>
      <c r="E678" s="58">
        <f t="shared" si="207"/>
        <v>0</v>
      </c>
      <c r="F678" s="58">
        <f t="shared" si="174"/>
        <v>0</v>
      </c>
      <c r="G678" s="58">
        <f t="shared" si="175"/>
        <v>0</v>
      </c>
      <c r="H678" s="58">
        <f t="shared" si="176"/>
        <v>0</v>
      </c>
      <c r="I678" s="123">
        <f>'F4.2'!V252</f>
        <v>0</v>
      </c>
      <c r="J678" s="123">
        <f>'F4.2'!AP252</f>
        <v>0</v>
      </c>
      <c r="K678" s="58"/>
      <c r="L678" s="58"/>
      <c r="M678" s="58">
        <f t="shared" si="177"/>
        <v>0</v>
      </c>
      <c r="N678" s="58">
        <f t="shared" si="178"/>
        <v>0</v>
      </c>
    </row>
    <row r="679" spans="1:14" ht="30" hidden="1" outlineLevel="1" x14ac:dyDescent="0.25">
      <c r="A679" s="9">
        <f t="shared" ref="A679:E679" si="208">A253</f>
        <v>23.1</v>
      </c>
      <c r="B679" s="194" t="str">
        <f t="shared" si="208"/>
        <v>Pipeline garlanding at Waregaon ash Bund of 4*210 MW Khapakheda TPS</v>
      </c>
      <c r="C679" s="9">
        <f t="shared" si="208"/>
        <v>0</v>
      </c>
      <c r="D679" s="65" t="str">
        <f t="shared" si="208"/>
        <v>-</v>
      </c>
      <c r="E679" s="58">
        <f t="shared" si="208"/>
        <v>0</v>
      </c>
      <c r="F679" s="58">
        <f t="shared" si="174"/>
        <v>0</v>
      </c>
      <c r="G679" s="58">
        <f t="shared" si="175"/>
        <v>0</v>
      </c>
      <c r="H679" s="58">
        <f t="shared" si="176"/>
        <v>0</v>
      </c>
      <c r="I679" s="123">
        <f>'F4.2'!V253</f>
        <v>0</v>
      </c>
      <c r="J679" s="123">
        <f>'F4.2'!AP253</f>
        <v>0</v>
      </c>
      <c r="K679" s="58"/>
      <c r="L679" s="58"/>
      <c r="M679" s="58">
        <f t="shared" si="177"/>
        <v>0</v>
      </c>
      <c r="N679" s="58">
        <f t="shared" si="178"/>
        <v>0</v>
      </c>
    </row>
    <row r="680" spans="1:14" ht="63" hidden="1" outlineLevel="1" x14ac:dyDescent="0.25">
      <c r="A680" s="27">
        <f t="shared" ref="A680:E680" si="209">A254</f>
        <v>24</v>
      </c>
      <c r="B680" s="215" t="str">
        <f t="shared" si="209"/>
        <v>Upgradation, modification and erection of complete wet fly ash evacuation into dry fly ash evacuation systen for ESP 1 and 2 of  4*210 MW Khapakheda TPS.</v>
      </c>
      <c r="C680" s="9">
        <f t="shared" si="209"/>
        <v>0</v>
      </c>
      <c r="D680" s="65" t="str">
        <f t="shared" si="209"/>
        <v>-</v>
      </c>
      <c r="E680" s="58">
        <f t="shared" si="209"/>
        <v>0</v>
      </c>
      <c r="F680" s="58">
        <f t="shared" si="174"/>
        <v>0</v>
      </c>
      <c r="G680" s="58">
        <f t="shared" si="175"/>
        <v>0</v>
      </c>
      <c r="H680" s="58">
        <f t="shared" si="176"/>
        <v>0</v>
      </c>
      <c r="I680" s="123">
        <f>'F4.2'!V254</f>
        <v>0</v>
      </c>
      <c r="J680" s="123">
        <f>'F4.2'!AP254</f>
        <v>0</v>
      </c>
      <c r="K680" s="58"/>
      <c r="L680" s="58"/>
      <c r="M680" s="58">
        <f t="shared" si="177"/>
        <v>0</v>
      </c>
      <c r="N680" s="58">
        <f t="shared" si="178"/>
        <v>0</v>
      </c>
    </row>
    <row r="681" spans="1:14" ht="60" hidden="1" outlineLevel="1" x14ac:dyDescent="0.25">
      <c r="A681" s="9">
        <f t="shared" ref="A681:E681" si="210">A255</f>
        <v>24.1</v>
      </c>
      <c r="B681" s="194" t="str">
        <f t="shared" si="210"/>
        <v>Upgradation, modification and erection of complete wet fly ash evacuation into dry fly ash evacuation systen for ESP 1 and 2, 4*210 MW Khapakheda TPS</v>
      </c>
      <c r="C681" s="9">
        <f t="shared" si="210"/>
        <v>0</v>
      </c>
      <c r="D681" s="65" t="str">
        <f t="shared" si="210"/>
        <v>-</v>
      </c>
      <c r="E681" s="58">
        <f t="shared" si="210"/>
        <v>0</v>
      </c>
      <c r="F681" s="58">
        <f t="shared" si="174"/>
        <v>0</v>
      </c>
      <c r="G681" s="58">
        <f t="shared" si="175"/>
        <v>0</v>
      </c>
      <c r="H681" s="58">
        <f t="shared" si="176"/>
        <v>0</v>
      </c>
      <c r="I681" s="123">
        <f>'F4.2'!V255</f>
        <v>0</v>
      </c>
      <c r="J681" s="123">
        <f>'F4.2'!AP255</f>
        <v>0</v>
      </c>
      <c r="K681" s="58"/>
      <c r="L681" s="58"/>
      <c r="M681" s="58">
        <f t="shared" si="177"/>
        <v>0</v>
      </c>
      <c r="N681" s="58">
        <f t="shared" si="178"/>
        <v>0</v>
      </c>
    </row>
    <row r="682" spans="1:14" ht="63" hidden="1" outlineLevel="1" x14ac:dyDescent="0.25">
      <c r="A682" s="27">
        <f t="shared" ref="A682:E682" si="211">A256</f>
        <v>25</v>
      </c>
      <c r="B682" s="215" t="str">
        <f t="shared" si="211"/>
        <v>Reliability improvement and complete replacement of JKL series with drive unit of ash slurry pipeline of 7 KM of 4*210MW Khaperkheda TPS</v>
      </c>
      <c r="C682" s="9">
        <f t="shared" si="211"/>
        <v>0</v>
      </c>
      <c r="D682" s="65" t="str">
        <f t="shared" si="211"/>
        <v>-</v>
      </c>
      <c r="E682" s="58">
        <f t="shared" si="211"/>
        <v>0</v>
      </c>
      <c r="F682" s="58">
        <f t="shared" si="174"/>
        <v>0</v>
      </c>
      <c r="G682" s="58">
        <f t="shared" si="175"/>
        <v>0</v>
      </c>
      <c r="H682" s="58">
        <f t="shared" si="176"/>
        <v>0</v>
      </c>
      <c r="I682" s="123">
        <f>'F4.2'!V256</f>
        <v>0</v>
      </c>
      <c r="J682" s="123">
        <f>'F4.2'!AP256</f>
        <v>0</v>
      </c>
      <c r="K682" s="58"/>
      <c r="L682" s="58"/>
      <c r="M682" s="58">
        <f t="shared" si="177"/>
        <v>0</v>
      </c>
      <c r="N682" s="58">
        <f t="shared" si="178"/>
        <v>0</v>
      </c>
    </row>
    <row r="683" spans="1:14" ht="30" hidden="1" outlineLevel="1" x14ac:dyDescent="0.25">
      <c r="A683" s="9">
        <f t="shared" ref="A683:E683" si="212">A257</f>
        <v>25.1</v>
      </c>
      <c r="B683" s="194" t="str">
        <f t="shared" si="212"/>
        <v xml:space="preserve">Procurement and restoration of complete pipeline replacement of JKL series </v>
      </c>
      <c r="C683" s="9">
        <f t="shared" si="212"/>
        <v>0</v>
      </c>
      <c r="D683" s="65" t="str">
        <f t="shared" si="212"/>
        <v>-</v>
      </c>
      <c r="E683" s="58">
        <f t="shared" si="212"/>
        <v>0</v>
      </c>
      <c r="F683" s="58">
        <f t="shared" si="174"/>
        <v>0</v>
      </c>
      <c r="G683" s="58">
        <f t="shared" si="175"/>
        <v>0</v>
      </c>
      <c r="H683" s="58">
        <f t="shared" si="176"/>
        <v>0</v>
      </c>
      <c r="I683" s="123">
        <f>'F4.2'!V257</f>
        <v>0</v>
      </c>
      <c r="J683" s="123">
        <f>'F4.2'!AP257</f>
        <v>0</v>
      </c>
      <c r="K683" s="58"/>
      <c r="L683" s="58"/>
      <c r="M683" s="58">
        <f t="shared" si="177"/>
        <v>0</v>
      </c>
      <c r="N683" s="58">
        <f t="shared" si="178"/>
        <v>0</v>
      </c>
    </row>
    <row r="684" spans="1:14" ht="30" hidden="1" outlineLevel="1" x14ac:dyDescent="0.25">
      <c r="A684" s="9">
        <f t="shared" ref="A684:E684" si="213">A258</f>
        <v>25.2</v>
      </c>
      <c r="B684" s="194" t="str">
        <f t="shared" si="213"/>
        <v>Procurement and restoration of complete drive unit replacement of JKL series</v>
      </c>
      <c r="C684" s="9">
        <f t="shared" si="213"/>
        <v>0</v>
      </c>
      <c r="D684" s="65" t="str">
        <f t="shared" si="213"/>
        <v>-</v>
      </c>
      <c r="E684" s="58">
        <f t="shared" si="213"/>
        <v>0</v>
      </c>
      <c r="F684" s="58">
        <f t="shared" si="174"/>
        <v>0</v>
      </c>
      <c r="G684" s="58">
        <f t="shared" si="175"/>
        <v>0</v>
      </c>
      <c r="H684" s="58">
        <f t="shared" si="176"/>
        <v>0</v>
      </c>
      <c r="I684" s="123">
        <f>'F4.2'!V258</f>
        <v>0</v>
      </c>
      <c r="J684" s="123">
        <f>'F4.2'!AP258</f>
        <v>0</v>
      </c>
      <c r="K684" s="58"/>
      <c r="L684" s="58"/>
      <c r="M684" s="58">
        <f t="shared" si="177"/>
        <v>0</v>
      </c>
      <c r="N684" s="58">
        <f t="shared" si="178"/>
        <v>0</v>
      </c>
    </row>
    <row r="685" spans="1:14" ht="31.5" hidden="1" outlineLevel="1" x14ac:dyDescent="0.25">
      <c r="A685" s="27">
        <f t="shared" ref="A685:E685" si="214">A259</f>
        <v>26</v>
      </c>
      <c r="B685" s="215" t="str">
        <f t="shared" si="214"/>
        <v>Study, Supply and Refurbishment of HCSD System</v>
      </c>
      <c r="C685" s="9">
        <f t="shared" si="214"/>
        <v>0</v>
      </c>
      <c r="D685" s="65" t="str">
        <f t="shared" si="214"/>
        <v>-</v>
      </c>
      <c r="E685" s="58">
        <f t="shared" si="214"/>
        <v>0</v>
      </c>
      <c r="F685" s="58">
        <f t="shared" si="174"/>
        <v>0</v>
      </c>
      <c r="G685" s="58">
        <f t="shared" si="175"/>
        <v>0</v>
      </c>
      <c r="H685" s="58">
        <f t="shared" si="176"/>
        <v>0</v>
      </c>
      <c r="I685" s="123">
        <f>'F4.2'!V259</f>
        <v>0</v>
      </c>
      <c r="J685" s="123">
        <f>'F4.2'!AP259</f>
        <v>0</v>
      </c>
      <c r="K685" s="58"/>
      <c r="L685" s="58"/>
      <c r="M685" s="58">
        <f t="shared" si="177"/>
        <v>0</v>
      </c>
      <c r="N685" s="58">
        <f t="shared" si="178"/>
        <v>0</v>
      </c>
    </row>
    <row r="686" spans="1:14" ht="30" hidden="1" outlineLevel="1" x14ac:dyDescent="0.25">
      <c r="A686" s="9">
        <f t="shared" ref="A686:E686" si="215">A260</f>
        <v>26.1</v>
      </c>
      <c r="B686" s="194" t="str">
        <f t="shared" si="215"/>
        <v>Procurement of complete Suction and discharge valve of Geho pump</v>
      </c>
      <c r="C686" s="9">
        <f t="shared" si="215"/>
        <v>0</v>
      </c>
      <c r="D686" s="65" t="str">
        <f t="shared" si="215"/>
        <v>-</v>
      </c>
      <c r="E686" s="58">
        <f t="shared" si="215"/>
        <v>0</v>
      </c>
      <c r="F686" s="58">
        <f t="shared" si="174"/>
        <v>0</v>
      </c>
      <c r="G686" s="58">
        <f t="shared" si="175"/>
        <v>0</v>
      </c>
      <c r="H686" s="58">
        <f t="shared" si="176"/>
        <v>0</v>
      </c>
      <c r="I686" s="123">
        <f>'F4.2'!V260</f>
        <v>0</v>
      </c>
      <c r="J686" s="123">
        <f>'F4.2'!AP260</f>
        <v>0</v>
      </c>
      <c r="K686" s="58"/>
      <c r="L686" s="58"/>
      <c r="M686" s="58">
        <f t="shared" si="177"/>
        <v>0</v>
      </c>
      <c r="N686" s="58">
        <f t="shared" si="178"/>
        <v>0</v>
      </c>
    </row>
    <row r="687" spans="1:14" ht="15.75" hidden="1" outlineLevel="1" x14ac:dyDescent="0.25">
      <c r="A687" s="9">
        <f t="shared" ref="A687:E687" si="216">A261</f>
        <v>26.2</v>
      </c>
      <c r="B687" s="194" t="str">
        <f t="shared" si="216"/>
        <v>Procurement  of Subassemblies of Geho pump.</v>
      </c>
      <c r="C687" s="9">
        <f t="shared" si="216"/>
        <v>0</v>
      </c>
      <c r="D687" s="65" t="str">
        <f t="shared" si="216"/>
        <v>-</v>
      </c>
      <c r="E687" s="58">
        <f t="shared" si="216"/>
        <v>0</v>
      </c>
      <c r="F687" s="58">
        <f t="shared" si="174"/>
        <v>0</v>
      </c>
      <c r="G687" s="58">
        <f t="shared" si="175"/>
        <v>0</v>
      </c>
      <c r="H687" s="58">
        <f t="shared" si="176"/>
        <v>0</v>
      </c>
      <c r="I687" s="123">
        <f>'F4.2'!V261</f>
        <v>0</v>
      </c>
      <c r="J687" s="123">
        <f>'F4.2'!AP261</f>
        <v>0</v>
      </c>
      <c r="K687" s="58"/>
      <c r="L687" s="58"/>
      <c r="M687" s="58">
        <f t="shared" si="177"/>
        <v>0</v>
      </c>
      <c r="N687" s="58">
        <f t="shared" si="178"/>
        <v>0</v>
      </c>
    </row>
    <row r="688" spans="1:14" ht="30" hidden="1" outlineLevel="1" x14ac:dyDescent="0.25">
      <c r="A688" s="9">
        <f t="shared" ref="A688:E688" si="217">A262</f>
        <v>26.3</v>
      </c>
      <c r="B688" s="194" t="str">
        <f t="shared" si="217"/>
        <v>Upgradation and compressors of dry ash evacutaion system of U#3&amp;4.</v>
      </c>
      <c r="C688" s="9">
        <f t="shared" si="217"/>
        <v>0</v>
      </c>
      <c r="D688" s="65" t="str">
        <f t="shared" si="217"/>
        <v>-</v>
      </c>
      <c r="E688" s="58">
        <f t="shared" si="217"/>
        <v>0</v>
      </c>
      <c r="F688" s="58">
        <f t="shared" si="174"/>
        <v>0</v>
      </c>
      <c r="G688" s="58">
        <f t="shared" si="175"/>
        <v>0</v>
      </c>
      <c r="H688" s="58">
        <f t="shared" si="176"/>
        <v>0</v>
      </c>
      <c r="I688" s="123">
        <f>'F4.2'!V262</f>
        <v>0</v>
      </c>
      <c r="J688" s="123">
        <f>'F4.2'!AP262</f>
        <v>0</v>
      </c>
      <c r="K688" s="58"/>
      <c r="L688" s="58"/>
      <c r="M688" s="58">
        <f t="shared" si="177"/>
        <v>0</v>
      </c>
      <c r="N688" s="58">
        <f t="shared" si="178"/>
        <v>0</v>
      </c>
    </row>
    <row r="689" spans="1:14" ht="30" hidden="1" outlineLevel="1" x14ac:dyDescent="0.25">
      <c r="A689" s="9">
        <f t="shared" ref="A689:E689" si="218">A263</f>
        <v>26.4</v>
      </c>
      <c r="B689" s="194" t="str">
        <f t="shared" si="218"/>
        <v>Procuremenet of complete drive unit and VFD of GEHO pump.</v>
      </c>
      <c r="C689" s="9">
        <f t="shared" si="218"/>
        <v>0</v>
      </c>
      <c r="D689" s="65" t="str">
        <f t="shared" si="218"/>
        <v>-</v>
      </c>
      <c r="E689" s="58">
        <f t="shared" si="218"/>
        <v>0</v>
      </c>
      <c r="F689" s="58">
        <f t="shared" si="174"/>
        <v>0</v>
      </c>
      <c r="G689" s="58">
        <f t="shared" si="175"/>
        <v>0</v>
      </c>
      <c r="H689" s="58">
        <f t="shared" si="176"/>
        <v>0</v>
      </c>
      <c r="I689" s="123">
        <f>'F4.2'!V263</f>
        <v>0</v>
      </c>
      <c r="J689" s="123">
        <f>'F4.2'!AP263</f>
        <v>0</v>
      </c>
      <c r="K689" s="58"/>
      <c r="L689" s="58"/>
      <c r="M689" s="58">
        <f t="shared" si="177"/>
        <v>0</v>
      </c>
      <c r="N689" s="58">
        <f t="shared" si="178"/>
        <v>0</v>
      </c>
    </row>
    <row r="690" spans="1:14" ht="31.5" hidden="1" outlineLevel="1" x14ac:dyDescent="0.25">
      <c r="A690" s="27">
        <f t="shared" ref="A690:E690" si="219">A264</f>
        <v>27</v>
      </c>
      <c r="B690" s="215" t="str">
        <f t="shared" si="219"/>
        <v>RENOVATION OF ESP FIELD INTERNALS FOR UNIT 3 &amp; 4</v>
      </c>
      <c r="C690" s="9">
        <f t="shared" si="219"/>
        <v>0</v>
      </c>
      <c r="D690" s="65" t="str">
        <f t="shared" si="219"/>
        <v>-</v>
      </c>
      <c r="E690" s="58">
        <f t="shared" si="219"/>
        <v>0</v>
      </c>
      <c r="F690" s="58">
        <f t="shared" si="174"/>
        <v>0</v>
      </c>
      <c r="G690" s="58">
        <f t="shared" si="175"/>
        <v>0</v>
      </c>
      <c r="H690" s="58">
        <f t="shared" si="176"/>
        <v>0</v>
      </c>
      <c r="I690" s="123">
        <f>'F4.2'!V264</f>
        <v>0</v>
      </c>
      <c r="J690" s="123">
        <f>'F4.2'!AP264</f>
        <v>0</v>
      </c>
      <c r="K690" s="58"/>
      <c r="L690" s="58"/>
      <c r="M690" s="58">
        <f t="shared" si="177"/>
        <v>0</v>
      </c>
      <c r="N690" s="58">
        <f t="shared" si="178"/>
        <v>0</v>
      </c>
    </row>
    <row r="691" spans="1:14" ht="30" hidden="1" outlineLevel="1" x14ac:dyDescent="0.25">
      <c r="A691" s="9">
        <f t="shared" ref="A691:E691" si="220">A265</f>
        <v>27.1</v>
      </c>
      <c r="B691" s="194" t="str">
        <f t="shared" si="220"/>
        <v>RENOVATION OF ESP FIELD INTERNALS FOR UNIT 3 &amp; 4</v>
      </c>
      <c r="C691" s="9">
        <f t="shared" si="220"/>
        <v>0</v>
      </c>
      <c r="D691" s="65" t="str">
        <f t="shared" si="220"/>
        <v>-</v>
      </c>
      <c r="E691" s="58">
        <f t="shared" si="220"/>
        <v>0</v>
      </c>
      <c r="F691" s="58">
        <f t="shared" si="174"/>
        <v>0</v>
      </c>
      <c r="G691" s="58">
        <f t="shared" si="175"/>
        <v>0</v>
      </c>
      <c r="H691" s="58">
        <f t="shared" si="176"/>
        <v>0</v>
      </c>
      <c r="I691" s="123">
        <f>'F4.2'!V265</f>
        <v>0</v>
      </c>
      <c r="J691" s="123">
        <f>'F4.2'!AP265</f>
        <v>0</v>
      </c>
      <c r="K691" s="58"/>
      <c r="L691" s="58"/>
      <c r="M691" s="58">
        <f t="shared" si="177"/>
        <v>0</v>
      </c>
      <c r="N691" s="58">
        <f t="shared" si="178"/>
        <v>0</v>
      </c>
    </row>
    <row r="692" spans="1:14" ht="15.75" hidden="1" outlineLevel="1" x14ac:dyDescent="0.25">
      <c r="A692" s="27">
        <f t="shared" ref="A692:E692" si="221">A266</f>
        <v>28</v>
      </c>
      <c r="B692" s="215" t="str">
        <f t="shared" si="221"/>
        <v>R &amp; M OF APH OF UNIT # 1&amp; 2 (2 x 210MW)</v>
      </c>
      <c r="C692" s="9">
        <f t="shared" si="221"/>
        <v>0</v>
      </c>
      <c r="D692" s="65" t="str">
        <f t="shared" si="221"/>
        <v>-</v>
      </c>
      <c r="E692" s="58">
        <f t="shared" si="221"/>
        <v>0</v>
      </c>
      <c r="F692" s="58">
        <f t="shared" si="174"/>
        <v>0</v>
      </c>
      <c r="G692" s="58">
        <f t="shared" si="175"/>
        <v>0</v>
      </c>
      <c r="H692" s="58">
        <f t="shared" si="176"/>
        <v>0</v>
      </c>
      <c r="I692" s="123">
        <f>'F4.2'!V266</f>
        <v>0</v>
      </c>
      <c r="J692" s="123">
        <f>'F4.2'!AP266</f>
        <v>0</v>
      </c>
      <c r="K692" s="58"/>
      <c r="L692" s="58"/>
      <c r="M692" s="58">
        <f t="shared" si="177"/>
        <v>0</v>
      </c>
      <c r="N692" s="58">
        <f t="shared" si="178"/>
        <v>0</v>
      </c>
    </row>
    <row r="693" spans="1:14" ht="75" hidden="1" outlineLevel="1" x14ac:dyDescent="0.25">
      <c r="A693" s="9">
        <f t="shared" ref="A693:E693" si="222">A267</f>
        <v>28.1</v>
      </c>
      <c r="B693" s="194" t="str">
        <f t="shared" si="222"/>
        <v>R &amp; M OF APH OF UNIT # 1&amp; 2 (2 x 210MW) 
 OF KHAPERKHEDA TPS FROM MODEL: 27 VI 1850 TO 27 VI 2000 mm.
DESIGN, ENGINEERING, SUPPLY, ERECTION &amp; COMMISSIONING OF DOUBLE SEALING</v>
      </c>
      <c r="C693" s="9">
        <f t="shared" si="222"/>
        <v>0</v>
      </c>
      <c r="D693" s="65" t="str">
        <f t="shared" si="222"/>
        <v>-</v>
      </c>
      <c r="E693" s="58">
        <f t="shared" si="222"/>
        <v>0</v>
      </c>
      <c r="F693" s="58">
        <f t="shared" si="174"/>
        <v>0</v>
      </c>
      <c r="G693" s="58">
        <f t="shared" si="175"/>
        <v>0</v>
      </c>
      <c r="H693" s="58">
        <f t="shared" si="176"/>
        <v>0</v>
      </c>
      <c r="I693" s="123">
        <f>'F4.2'!V267</f>
        <v>0</v>
      </c>
      <c r="J693" s="123">
        <f>'F4.2'!AP267</f>
        <v>0</v>
      </c>
      <c r="K693" s="58"/>
      <c r="L693" s="58"/>
      <c r="M693" s="58">
        <f t="shared" si="177"/>
        <v>0</v>
      </c>
      <c r="N693" s="58">
        <f t="shared" si="178"/>
        <v>0</v>
      </c>
    </row>
    <row r="694" spans="1:14" ht="31.5" hidden="1" outlineLevel="1" x14ac:dyDescent="0.25">
      <c r="A694" s="27">
        <f t="shared" ref="A694:E694" si="223">A268</f>
        <v>29</v>
      </c>
      <c r="B694" s="215" t="str">
        <f t="shared" si="223"/>
        <v xml:space="preserve">  DPR FOR ECONOMISER COILS AND APH GEAR BOX </v>
      </c>
      <c r="C694" s="9">
        <f t="shared" si="223"/>
        <v>0</v>
      </c>
      <c r="D694" s="65" t="str">
        <f t="shared" si="223"/>
        <v>-</v>
      </c>
      <c r="E694" s="58">
        <f t="shared" si="223"/>
        <v>0</v>
      </c>
      <c r="F694" s="58">
        <f t="shared" si="174"/>
        <v>0</v>
      </c>
      <c r="G694" s="58">
        <f t="shared" si="175"/>
        <v>0</v>
      </c>
      <c r="H694" s="58">
        <f t="shared" si="176"/>
        <v>0</v>
      </c>
      <c r="I694" s="123">
        <f>'F4.2'!V268</f>
        <v>0</v>
      </c>
      <c r="J694" s="123">
        <f>'F4.2'!AP268</f>
        <v>0</v>
      </c>
      <c r="K694" s="58"/>
      <c r="L694" s="58"/>
      <c r="M694" s="58">
        <f t="shared" si="177"/>
        <v>0</v>
      </c>
      <c r="N694" s="58">
        <f t="shared" si="178"/>
        <v>0</v>
      </c>
    </row>
    <row r="695" spans="1:14" ht="60" hidden="1" outlineLevel="1" x14ac:dyDescent="0.25">
      <c r="A695" s="9">
        <f t="shared" ref="A695:E695" si="224">A269</f>
        <v>29.1</v>
      </c>
      <c r="B695" s="194" t="str">
        <f t="shared" si="224"/>
        <v>PROCUREMENT AND REPLACEMENT OF COMPLETE SET OF ECONOMISER UPPER BANK &amp;
	LOWER BANK COILS FOR KHAPERKHEDA TPS UNIT NO.3&amp;4</v>
      </c>
      <c r="C695" s="9">
        <f t="shared" si="224"/>
        <v>0</v>
      </c>
      <c r="D695" s="65" t="str">
        <f t="shared" si="224"/>
        <v>-</v>
      </c>
      <c r="E695" s="58">
        <f t="shared" si="224"/>
        <v>0</v>
      </c>
      <c r="F695" s="58">
        <f t="shared" si="174"/>
        <v>0</v>
      </c>
      <c r="G695" s="58">
        <f t="shared" si="175"/>
        <v>0</v>
      </c>
      <c r="H695" s="58">
        <f t="shared" si="176"/>
        <v>0</v>
      </c>
      <c r="I695" s="123">
        <f>'F4.2'!V269</f>
        <v>0</v>
      </c>
      <c r="J695" s="123">
        <f>'F4.2'!AP269</f>
        <v>0</v>
      </c>
      <c r="K695" s="58"/>
      <c r="L695" s="58"/>
      <c r="M695" s="58">
        <f t="shared" si="177"/>
        <v>0</v>
      </c>
      <c r="N695" s="58">
        <f t="shared" si="178"/>
        <v>0</v>
      </c>
    </row>
    <row r="696" spans="1:14" ht="15.75" hidden="1" outlineLevel="1" x14ac:dyDescent="0.25">
      <c r="A696" s="9">
        <f t="shared" ref="A696:E696" si="225">A270</f>
        <v>29.2</v>
      </c>
      <c r="B696" s="194" t="str">
        <f t="shared" si="225"/>
        <v>Procurement of APH gear box in unit no. 1 &amp; 2</v>
      </c>
      <c r="C696" s="9">
        <f t="shared" si="225"/>
        <v>0</v>
      </c>
      <c r="D696" s="65" t="str">
        <f t="shared" si="225"/>
        <v>-</v>
      </c>
      <c r="E696" s="58">
        <f t="shared" si="225"/>
        <v>0</v>
      </c>
      <c r="F696" s="58">
        <f t="shared" si="174"/>
        <v>0</v>
      </c>
      <c r="G696" s="58">
        <f t="shared" si="175"/>
        <v>0</v>
      </c>
      <c r="H696" s="58">
        <f t="shared" si="176"/>
        <v>0</v>
      </c>
      <c r="I696" s="123">
        <f>'F4.2'!V270</f>
        <v>0</v>
      </c>
      <c r="J696" s="123">
        <f>'F4.2'!AP270</f>
        <v>0</v>
      </c>
      <c r="K696" s="58"/>
      <c r="L696" s="58"/>
      <c r="M696" s="58">
        <f t="shared" si="177"/>
        <v>0</v>
      </c>
      <c r="N696" s="58">
        <f t="shared" si="178"/>
        <v>0</v>
      </c>
    </row>
    <row r="697" spans="1:14" ht="30" hidden="1" outlineLevel="1" x14ac:dyDescent="0.25">
      <c r="A697" s="9">
        <f t="shared" ref="A697:E697" si="226">A271</f>
        <v>29.3</v>
      </c>
      <c r="B697" s="194" t="str">
        <f t="shared" si="226"/>
        <v>Procurement of APH speed reducer gear box in unit no. 3 &amp; 4</v>
      </c>
      <c r="C697" s="9">
        <f t="shared" si="226"/>
        <v>0</v>
      </c>
      <c r="D697" s="65" t="str">
        <f t="shared" si="226"/>
        <v>-</v>
      </c>
      <c r="E697" s="58">
        <f t="shared" si="226"/>
        <v>0</v>
      </c>
      <c r="F697" s="58">
        <f t="shared" si="174"/>
        <v>0</v>
      </c>
      <c r="G697" s="58">
        <f t="shared" si="175"/>
        <v>0</v>
      </c>
      <c r="H697" s="58">
        <f t="shared" si="176"/>
        <v>0</v>
      </c>
      <c r="I697" s="123">
        <f>'F4.2'!V271</f>
        <v>0</v>
      </c>
      <c r="J697" s="123">
        <f>'F4.2'!AP271</f>
        <v>0</v>
      </c>
      <c r="K697" s="58"/>
      <c r="L697" s="58"/>
      <c r="M697" s="58">
        <f t="shared" si="177"/>
        <v>0</v>
      </c>
      <c r="N697" s="58">
        <f t="shared" si="178"/>
        <v>0</v>
      </c>
    </row>
    <row r="698" spans="1:14" ht="47.25" hidden="1" outlineLevel="1" x14ac:dyDescent="0.25">
      <c r="A698" s="27">
        <f t="shared" ref="A698:E698" si="227">A272</f>
        <v>30</v>
      </c>
      <c r="B698" s="27" t="str">
        <f t="shared" si="227"/>
        <v xml:space="preserve">
DPR FOR LTSH COILS , APH BASKETS &amp; RH OUTLET STUB BENDS  </v>
      </c>
      <c r="C698" s="9">
        <f t="shared" si="227"/>
        <v>0</v>
      </c>
      <c r="D698" s="65" t="str">
        <f t="shared" si="227"/>
        <v>-</v>
      </c>
      <c r="E698" s="58">
        <f t="shared" si="227"/>
        <v>0</v>
      </c>
      <c r="F698" s="58">
        <f t="shared" si="174"/>
        <v>0</v>
      </c>
      <c r="G698" s="58">
        <f t="shared" si="175"/>
        <v>0</v>
      </c>
      <c r="H698" s="58">
        <f t="shared" si="176"/>
        <v>0</v>
      </c>
      <c r="I698" s="123">
        <f>'F4.2'!V272</f>
        <v>0</v>
      </c>
      <c r="J698" s="123">
        <f>'F4.2'!AP272</f>
        <v>0</v>
      </c>
      <c r="K698" s="58"/>
      <c r="L698" s="58"/>
      <c r="M698" s="58">
        <f t="shared" si="177"/>
        <v>0</v>
      </c>
      <c r="N698" s="58">
        <f t="shared" si="178"/>
        <v>0</v>
      </c>
    </row>
    <row r="699" spans="1:14" ht="30" hidden="1" outlineLevel="1" x14ac:dyDescent="0.25">
      <c r="A699" s="9">
        <f t="shared" ref="A699:E699" si="228">A273</f>
        <v>30.1</v>
      </c>
      <c r="B699" s="194" t="str">
        <f t="shared" si="228"/>
        <v>Procurement of Air Pre-heater Baskets for unit no. 2 to 4</v>
      </c>
      <c r="C699" s="9">
        <f t="shared" si="228"/>
        <v>0</v>
      </c>
      <c r="D699" s="65" t="str">
        <f t="shared" si="228"/>
        <v>-</v>
      </c>
      <c r="E699" s="58">
        <f t="shared" si="228"/>
        <v>0</v>
      </c>
      <c r="F699" s="58">
        <f t="shared" si="174"/>
        <v>0</v>
      </c>
      <c r="G699" s="58">
        <f t="shared" si="175"/>
        <v>0</v>
      </c>
      <c r="H699" s="58">
        <f t="shared" si="176"/>
        <v>0</v>
      </c>
      <c r="I699" s="123">
        <f>'F4.2'!V273</f>
        <v>0</v>
      </c>
      <c r="J699" s="123">
        <f>'F4.2'!AP273</f>
        <v>0</v>
      </c>
      <c r="K699" s="58"/>
      <c r="L699" s="58"/>
      <c r="M699" s="58">
        <f t="shared" si="177"/>
        <v>0</v>
      </c>
      <c r="N699" s="58">
        <f t="shared" si="178"/>
        <v>0</v>
      </c>
    </row>
    <row r="700" spans="1:14" ht="45" hidden="1" outlineLevel="1" x14ac:dyDescent="0.25">
      <c r="A700" s="9">
        <f t="shared" ref="A700:E700" si="229">A274</f>
        <v>30.2</v>
      </c>
      <c r="B700" s="194" t="str">
        <f t="shared" si="229"/>
        <v xml:space="preserve">Procurement of LTSH coils for unit no. 1 &amp; 2 and Procurement of Reheater outlet header stub bends for unit no. 1 to 2  </v>
      </c>
      <c r="C700" s="9">
        <f t="shared" si="229"/>
        <v>0</v>
      </c>
      <c r="D700" s="65" t="str">
        <f t="shared" si="229"/>
        <v>-</v>
      </c>
      <c r="E700" s="58">
        <f t="shared" si="229"/>
        <v>0</v>
      </c>
      <c r="F700" s="58">
        <f t="shared" si="174"/>
        <v>0</v>
      </c>
      <c r="G700" s="58">
        <f t="shared" si="175"/>
        <v>0</v>
      </c>
      <c r="H700" s="58">
        <f t="shared" si="176"/>
        <v>0</v>
      </c>
      <c r="I700" s="123">
        <f>'F4.2'!V274</f>
        <v>0</v>
      </c>
      <c r="J700" s="123">
        <f>'F4.2'!AP274</f>
        <v>0</v>
      </c>
      <c r="K700" s="58"/>
      <c r="L700" s="58"/>
      <c r="M700" s="58">
        <f t="shared" si="177"/>
        <v>0</v>
      </c>
      <c r="N700" s="58">
        <f t="shared" si="178"/>
        <v>0</v>
      </c>
    </row>
    <row r="701" spans="1:14" ht="45" hidden="1" outlineLevel="1" x14ac:dyDescent="0.25">
      <c r="A701" s="9">
        <f t="shared" ref="A701:E701" si="230">A275</f>
        <v>30.3</v>
      </c>
      <c r="B701" s="194" t="str">
        <f t="shared" si="230"/>
        <v xml:space="preserve">Procurement of LTSH coils for unit no. 3 &amp; 4 and Procurement of Reheater outlet header stub bends for unit no. 3 to 4  </v>
      </c>
      <c r="C701" s="9">
        <f t="shared" si="230"/>
        <v>0</v>
      </c>
      <c r="D701" s="65" t="str">
        <f t="shared" si="230"/>
        <v>-</v>
      </c>
      <c r="E701" s="58">
        <f t="shared" si="230"/>
        <v>0</v>
      </c>
      <c r="F701" s="58">
        <f t="shared" si="174"/>
        <v>0</v>
      </c>
      <c r="G701" s="58">
        <f t="shared" si="175"/>
        <v>0</v>
      </c>
      <c r="H701" s="58">
        <f t="shared" si="176"/>
        <v>0</v>
      </c>
      <c r="I701" s="123">
        <f>'F4.2'!V275</f>
        <v>0</v>
      </c>
      <c r="J701" s="123">
        <f>'F4.2'!AP275</f>
        <v>0</v>
      </c>
      <c r="K701" s="58"/>
      <c r="L701" s="58"/>
      <c r="M701" s="58">
        <f t="shared" si="177"/>
        <v>0</v>
      </c>
      <c r="N701" s="58">
        <f t="shared" si="178"/>
        <v>0</v>
      </c>
    </row>
    <row r="702" spans="1:14" ht="47.25" hidden="1" outlineLevel="1" x14ac:dyDescent="0.25">
      <c r="A702" s="27">
        <f t="shared" ref="A702:E702" si="231">A276</f>
        <v>31</v>
      </c>
      <c r="B702" s="27" t="str">
        <f t="shared" si="231"/>
        <v>DPR FOR SUPPLY &amp; REPLACMENT OF THERMAL INSULATION OF BOILER AND DUCT AT UNIT 1 TO 4 KHAPERKHEDA TPS</v>
      </c>
      <c r="C702" s="9">
        <f t="shared" si="231"/>
        <v>0</v>
      </c>
      <c r="D702" s="65" t="str">
        <f t="shared" si="231"/>
        <v>-</v>
      </c>
      <c r="E702" s="58">
        <f t="shared" si="231"/>
        <v>0</v>
      </c>
      <c r="F702" s="58">
        <f t="shared" si="174"/>
        <v>0</v>
      </c>
      <c r="G702" s="58">
        <f t="shared" si="175"/>
        <v>0</v>
      </c>
      <c r="H702" s="58">
        <f t="shared" si="176"/>
        <v>0</v>
      </c>
      <c r="I702" s="123">
        <f>'F4.2'!V276</f>
        <v>0</v>
      </c>
      <c r="J702" s="123">
        <f>'F4.2'!AP276</f>
        <v>0</v>
      </c>
      <c r="K702" s="58"/>
      <c r="L702" s="58"/>
      <c r="M702" s="58">
        <f t="shared" si="177"/>
        <v>0</v>
      </c>
      <c r="N702" s="58">
        <f t="shared" si="178"/>
        <v>0</v>
      </c>
    </row>
    <row r="703" spans="1:14" ht="45" hidden="1" outlineLevel="1" x14ac:dyDescent="0.25">
      <c r="A703" s="9">
        <f t="shared" ref="A703:E703" si="232">A277</f>
        <v>31.1</v>
      </c>
      <c r="B703" s="194" t="str">
        <f t="shared" si="232"/>
        <v>SUPPLY &amp; REPLACMENT OF THERMAL INSULATION OF  BOILER AND DUCT  AT UNIT 1 TO 2KHAPERKHEDA TPS</v>
      </c>
      <c r="C703" s="9">
        <f t="shared" si="232"/>
        <v>0</v>
      </c>
      <c r="D703" s="65" t="str">
        <f t="shared" si="232"/>
        <v>-</v>
      </c>
      <c r="E703" s="58">
        <f t="shared" si="232"/>
        <v>0</v>
      </c>
      <c r="F703" s="58">
        <f t="shared" si="174"/>
        <v>0</v>
      </c>
      <c r="G703" s="58">
        <f t="shared" si="175"/>
        <v>0</v>
      </c>
      <c r="H703" s="58">
        <f t="shared" si="176"/>
        <v>0</v>
      </c>
      <c r="I703" s="123">
        <f>'F4.2'!V277</f>
        <v>0</v>
      </c>
      <c r="J703" s="123">
        <f>'F4.2'!AP277</f>
        <v>0</v>
      </c>
      <c r="K703" s="58"/>
      <c r="L703" s="58"/>
      <c r="M703" s="58">
        <f t="shared" si="177"/>
        <v>0</v>
      </c>
      <c r="N703" s="58">
        <f t="shared" si="178"/>
        <v>0</v>
      </c>
    </row>
    <row r="704" spans="1:14" ht="45" hidden="1" outlineLevel="1" x14ac:dyDescent="0.25">
      <c r="A704" s="9">
        <f t="shared" ref="A704:E704" si="233">A278</f>
        <v>31.2</v>
      </c>
      <c r="B704" s="194" t="str">
        <f t="shared" si="233"/>
        <v xml:space="preserve">  SUPPLY &amp; REPLACMENT OF THERMAL INSULATION OF  BOILER AND DUCT  AT UNIT 3 TO 4 KHAPERKHEDA TPS</v>
      </c>
      <c r="C704" s="9">
        <f t="shared" si="233"/>
        <v>0</v>
      </c>
      <c r="D704" s="65" t="str">
        <f t="shared" si="233"/>
        <v>-</v>
      </c>
      <c r="E704" s="58">
        <f t="shared" si="233"/>
        <v>0</v>
      </c>
      <c r="F704" s="58">
        <f t="shared" si="174"/>
        <v>0</v>
      </c>
      <c r="G704" s="58">
        <f t="shared" si="175"/>
        <v>0</v>
      </c>
      <c r="H704" s="58">
        <f t="shared" si="176"/>
        <v>0</v>
      </c>
      <c r="I704" s="123">
        <f>'F4.2'!V278</f>
        <v>0</v>
      </c>
      <c r="J704" s="123">
        <f>'F4.2'!AP278</f>
        <v>0</v>
      </c>
      <c r="K704" s="58"/>
      <c r="L704" s="58"/>
      <c r="M704" s="58">
        <f t="shared" si="177"/>
        <v>0</v>
      </c>
      <c r="N704" s="58">
        <f t="shared" si="178"/>
        <v>0</v>
      </c>
    </row>
    <row r="705" spans="1:14" ht="31.5" hidden="1" outlineLevel="1" x14ac:dyDescent="0.25">
      <c r="A705" s="27">
        <f t="shared" ref="A705:E705" si="234">A279</f>
        <v>32</v>
      </c>
      <c r="B705" s="27" t="str">
        <f t="shared" si="234"/>
        <v>DPR FOR COAL CYCLE IMPROVEMENT IN UNIT NO.1 TO 4</v>
      </c>
      <c r="C705" s="9">
        <f t="shared" si="234"/>
        <v>0</v>
      </c>
      <c r="D705" s="65" t="str">
        <f t="shared" si="234"/>
        <v>-</v>
      </c>
      <c r="E705" s="58">
        <f t="shared" si="234"/>
        <v>0</v>
      </c>
      <c r="F705" s="58">
        <f t="shared" si="174"/>
        <v>0</v>
      </c>
      <c r="G705" s="58">
        <f t="shared" si="175"/>
        <v>0</v>
      </c>
      <c r="H705" s="58">
        <f t="shared" si="176"/>
        <v>0</v>
      </c>
      <c r="I705" s="123">
        <f>'F4.2'!V279</f>
        <v>0</v>
      </c>
      <c r="J705" s="123">
        <f>'F4.2'!AP279</f>
        <v>0</v>
      </c>
      <c r="K705" s="58"/>
      <c r="L705" s="58"/>
      <c r="M705" s="58">
        <f t="shared" si="177"/>
        <v>0</v>
      </c>
      <c r="N705" s="58">
        <f t="shared" si="178"/>
        <v>0</v>
      </c>
    </row>
    <row r="706" spans="1:14" ht="30" hidden="1" outlineLevel="1" x14ac:dyDescent="0.25">
      <c r="A706" s="9">
        <f t="shared" ref="A706:E706" si="235">A280</f>
        <v>32.1</v>
      </c>
      <c r="B706" s="194" t="str">
        <f t="shared" si="235"/>
        <v xml:space="preserve">Procurement of Complete Journal Assembly for 803 ½ HP  Coal Mills of Unit No. 1 To 2  </v>
      </c>
      <c r="C706" s="9">
        <f t="shared" si="235"/>
        <v>0</v>
      </c>
      <c r="D706" s="65" t="str">
        <f t="shared" si="235"/>
        <v>-</v>
      </c>
      <c r="E706" s="58">
        <f t="shared" si="235"/>
        <v>0</v>
      </c>
      <c r="F706" s="58">
        <f t="shared" si="174"/>
        <v>0</v>
      </c>
      <c r="G706" s="58">
        <f t="shared" si="175"/>
        <v>0</v>
      </c>
      <c r="H706" s="58">
        <f t="shared" si="176"/>
        <v>0</v>
      </c>
      <c r="I706" s="123">
        <f>'F4.2'!V280</f>
        <v>0</v>
      </c>
      <c r="J706" s="123">
        <f>'F4.2'!AP280</f>
        <v>0</v>
      </c>
      <c r="K706" s="58"/>
      <c r="L706" s="58"/>
      <c r="M706" s="58">
        <f t="shared" si="177"/>
        <v>0</v>
      </c>
      <c r="N706" s="58">
        <f t="shared" si="178"/>
        <v>0</v>
      </c>
    </row>
    <row r="707" spans="1:14" ht="30" hidden="1" outlineLevel="1" x14ac:dyDescent="0.25">
      <c r="A707" s="9">
        <f t="shared" ref="A707:E707" si="236">A281</f>
        <v>32.200000000000003</v>
      </c>
      <c r="B707" s="194" t="str">
        <f t="shared" si="236"/>
        <v xml:space="preserve">Procurement of Complete Journal Assembly for XRP 883 Coal Mills of Unit No. 3 To 4,  </v>
      </c>
      <c r="C707" s="9">
        <f t="shared" si="236"/>
        <v>0</v>
      </c>
      <c r="D707" s="65" t="str">
        <f t="shared" si="236"/>
        <v>-</v>
      </c>
      <c r="E707" s="58">
        <f t="shared" si="236"/>
        <v>0</v>
      </c>
      <c r="F707" s="58">
        <f t="shared" si="174"/>
        <v>0</v>
      </c>
      <c r="G707" s="58">
        <f t="shared" si="175"/>
        <v>0</v>
      </c>
      <c r="H707" s="58">
        <f t="shared" si="176"/>
        <v>0</v>
      </c>
      <c r="I707" s="123">
        <f>'F4.2'!V281</f>
        <v>0</v>
      </c>
      <c r="J707" s="123">
        <f>'F4.2'!AP281</f>
        <v>0</v>
      </c>
      <c r="K707" s="58"/>
      <c r="L707" s="58"/>
      <c r="M707" s="58">
        <f t="shared" si="177"/>
        <v>0</v>
      </c>
      <c r="N707" s="58">
        <f t="shared" si="178"/>
        <v>0</v>
      </c>
    </row>
    <row r="708" spans="1:14" ht="30" hidden="1" outlineLevel="1" x14ac:dyDescent="0.25">
      <c r="A708" s="9">
        <f t="shared" ref="A708:E708" si="237">A282</f>
        <v>32.299999999999997</v>
      </c>
      <c r="B708" s="194" t="str">
        <f t="shared" si="237"/>
        <v xml:space="preserve"> Procurement of assembly of worm shaft &amp; worm wheel with hub for unit no. 3 &amp; 4  </v>
      </c>
      <c r="C708" s="9">
        <f t="shared" si="237"/>
        <v>0</v>
      </c>
      <c r="D708" s="65" t="str">
        <f t="shared" si="237"/>
        <v>-</v>
      </c>
      <c r="E708" s="58">
        <f t="shared" si="237"/>
        <v>0</v>
      </c>
      <c r="F708" s="58">
        <f t="shared" si="174"/>
        <v>0</v>
      </c>
      <c r="G708" s="58">
        <f t="shared" si="175"/>
        <v>0</v>
      </c>
      <c r="H708" s="58">
        <f t="shared" si="176"/>
        <v>0</v>
      </c>
      <c r="I708" s="123">
        <f>'F4.2'!V282</f>
        <v>0</v>
      </c>
      <c r="J708" s="123">
        <f>'F4.2'!AP282</f>
        <v>0</v>
      </c>
      <c r="K708" s="58"/>
      <c r="L708" s="58"/>
      <c r="M708" s="58">
        <f t="shared" si="177"/>
        <v>0</v>
      </c>
      <c r="N708" s="58">
        <f t="shared" si="178"/>
        <v>0</v>
      </c>
    </row>
    <row r="709" spans="1:14" ht="45" hidden="1" outlineLevel="1" x14ac:dyDescent="0.25">
      <c r="A709" s="9">
        <f t="shared" ref="A709:E709" si="238">A283</f>
        <v>32.4</v>
      </c>
      <c r="B709" s="194" t="str">
        <f t="shared" si="238"/>
        <v>PROCUREMENT OF COMPLETE GEAR BOX ASSEMBLIES OF COAL MILLS XRP 803 ½ HP   FOR UNIT # 1 TO 2  AT KHAPERKHEDA TPS</v>
      </c>
      <c r="C709" s="9">
        <f t="shared" si="238"/>
        <v>0</v>
      </c>
      <c r="D709" s="65" t="str">
        <f t="shared" si="238"/>
        <v>-</v>
      </c>
      <c r="E709" s="58">
        <f t="shared" si="238"/>
        <v>0</v>
      </c>
      <c r="F709" s="58">
        <f t="shared" si="174"/>
        <v>0</v>
      </c>
      <c r="G709" s="58">
        <f t="shared" si="175"/>
        <v>0</v>
      </c>
      <c r="H709" s="58">
        <f t="shared" si="176"/>
        <v>0</v>
      </c>
      <c r="I709" s="123">
        <f>'F4.2'!V283</f>
        <v>0</v>
      </c>
      <c r="J709" s="123">
        <f>'F4.2'!AP283</f>
        <v>0</v>
      </c>
      <c r="K709" s="58"/>
      <c r="L709" s="58"/>
      <c r="M709" s="58">
        <f t="shared" si="177"/>
        <v>0</v>
      </c>
      <c r="N709" s="58">
        <f t="shared" si="178"/>
        <v>0</v>
      </c>
    </row>
    <row r="710" spans="1:14" ht="45" hidden="1" outlineLevel="1" x14ac:dyDescent="0.25">
      <c r="A710" s="9">
        <f t="shared" ref="A710:E710" si="239">A284</f>
        <v>32.5</v>
      </c>
      <c r="B710" s="194" t="str">
        <f t="shared" si="239"/>
        <v>PROCUREMENT OF COMPLETE GEAR BOX ASSEMBLIES OF COAL MILLS  XRP 883  FOR UNIT # 3 TO 4  AT KHAPERKHEDA TPS</v>
      </c>
      <c r="C710" s="9">
        <f t="shared" si="239"/>
        <v>0</v>
      </c>
      <c r="D710" s="65" t="str">
        <f t="shared" si="239"/>
        <v>-</v>
      </c>
      <c r="E710" s="58">
        <f t="shared" si="239"/>
        <v>0</v>
      </c>
      <c r="F710" s="58">
        <f t="shared" si="174"/>
        <v>0</v>
      </c>
      <c r="G710" s="58">
        <f t="shared" si="175"/>
        <v>0</v>
      </c>
      <c r="H710" s="58">
        <f t="shared" si="176"/>
        <v>0</v>
      </c>
      <c r="I710" s="123">
        <f>'F4.2'!V284</f>
        <v>0</v>
      </c>
      <c r="J710" s="123">
        <f>'F4.2'!AP284</f>
        <v>0</v>
      </c>
      <c r="K710" s="58"/>
      <c r="L710" s="58"/>
      <c r="M710" s="58">
        <f t="shared" si="177"/>
        <v>0</v>
      </c>
      <c r="N710" s="58">
        <f t="shared" si="178"/>
        <v>0</v>
      </c>
    </row>
    <row r="711" spans="1:14" ht="47.25" hidden="1" outlineLevel="1" x14ac:dyDescent="0.25">
      <c r="A711" s="9">
        <f t="shared" ref="A711:E711" si="240">A285</f>
        <v>33</v>
      </c>
      <c r="B711" s="27" t="str">
        <f t="shared" si="240"/>
        <v>DPR FOR PERFORMANCE IMPROVEMENT OF BOILER PA FAN, ID FAN AND FD FAN IN UNIT NO. 1 TO 4</v>
      </c>
      <c r="C711" s="9">
        <f t="shared" si="240"/>
        <v>0</v>
      </c>
      <c r="D711" s="65" t="str">
        <f t="shared" si="240"/>
        <v>-</v>
      </c>
      <c r="E711" s="58">
        <f t="shared" si="240"/>
        <v>0</v>
      </c>
      <c r="F711" s="58">
        <f t="shared" si="174"/>
        <v>0</v>
      </c>
      <c r="G711" s="58">
        <f t="shared" si="175"/>
        <v>0</v>
      </c>
      <c r="H711" s="58">
        <f t="shared" si="176"/>
        <v>0</v>
      </c>
      <c r="I711" s="123">
        <f>'F4.2'!V285</f>
        <v>0</v>
      </c>
      <c r="J711" s="123">
        <f>'F4.2'!AP285</f>
        <v>0</v>
      </c>
      <c r="K711" s="58"/>
      <c r="L711" s="58"/>
      <c r="M711" s="58">
        <f t="shared" si="177"/>
        <v>0</v>
      </c>
      <c r="N711" s="58">
        <f t="shared" si="178"/>
        <v>0</v>
      </c>
    </row>
    <row r="712" spans="1:14" ht="30" hidden="1" outlineLevel="1" x14ac:dyDescent="0.25">
      <c r="A712" s="9">
        <f t="shared" ref="A712:E712" si="241">A286</f>
        <v>33.1</v>
      </c>
      <c r="B712" s="194" t="str">
        <f t="shared" si="241"/>
        <v xml:space="preserve"> Procurement of PA fan Casings along with Dampers in Unit- 1 &amp; 2, at Khaperkheda TPS</v>
      </c>
      <c r="C712" s="9">
        <f t="shared" si="241"/>
        <v>0</v>
      </c>
      <c r="D712" s="65" t="str">
        <f t="shared" si="241"/>
        <v>-</v>
      </c>
      <c r="E712" s="58">
        <f t="shared" si="241"/>
        <v>0</v>
      </c>
      <c r="F712" s="58">
        <f t="shared" si="174"/>
        <v>0</v>
      </c>
      <c r="G712" s="58">
        <f t="shared" si="175"/>
        <v>0</v>
      </c>
      <c r="H712" s="58">
        <f t="shared" si="176"/>
        <v>0</v>
      </c>
      <c r="I712" s="123">
        <f>'F4.2'!V286</f>
        <v>0</v>
      </c>
      <c r="J712" s="123">
        <f>'F4.2'!AP286</f>
        <v>0</v>
      </c>
      <c r="K712" s="58"/>
      <c r="L712" s="58"/>
      <c r="M712" s="58">
        <f t="shared" si="177"/>
        <v>0</v>
      </c>
      <c r="N712" s="58">
        <f t="shared" si="178"/>
        <v>0</v>
      </c>
    </row>
    <row r="713" spans="1:14" ht="45" hidden="1" outlineLevel="1" x14ac:dyDescent="0.25">
      <c r="A713" s="9">
        <f t="shared" ref="A713:E713" si="242">A287</f>
        <v>33.200000000000003</v>
      </c>
      <c r="B713" s="194" t="str">
        <f t="shared" si="242"/>
        <v>PROCUREMENT OF COMPLETE ROTOR ASSEMBLY ALONG WITH MOTOR FOR NDZV 31 SIDOR IN UNIT NO. 1 &amp; 2 KHAPERKHEDA TPS (ID FAN)</v>
      </c>
      <c r="C713" s="9">
        <f t="shared" si="242"/>
        <v>0</v>
      </c>
      <c r="D713" s="65" t="str">
        <f t="shared" si="242"/>
        <v>-</v>
      </c>
      <c r="E713" s="58">
        <f t="shared" si="242"/>
        <v>0</v>
      </c>
      <c r="F713" s="58">
        <f t="shared" ref="F713:F776" si="243">F287+I287</f>
        <v>0</v>
      </c>
      <c r="G713" s="58">
        <f t="shared" ref="G713:G776" si="244">G287+M287</f>
        <v>0</v>
      </c>
      <c r="H713" s="58">
        <f t="shared" ref="H713:H776" si="245">F713-G713</f>
        <v>0</v>
      </c>
      <c r="I713" s="123">
        <f>'F4.2'!V287</f>
        <v>0</v>
      </c>
      <c r="J713" s="123">
        <f>'F4.2'!AP287</f>
        <v>0</v>
      </c>
      <c r="K713" s="58"/>
      <c r="L713" s="58"/>
      <c r="M713" s="58">
        <f t="shared" ref="M713:M776" si="246">SUM(J713:L713)</f>
        <v>0</v>
      </c>
      <c r="N713" s="58">
        <f t="shared" ref="N713:N776" si="247">H713+I713-M713</f>
        <v>0</v>
      </c>
    </row>
    <row r="714" spans="1:14" ht="60" hidden="1" outlineLevel="1" x14ac:dyDescent="0.25">
      <c r="A714" s="9">
        <f t="shared" ref="A714:E714" si="248">A288</f>
        <v>33.299999999999997</v>
      </c>
      <c r="B714" s="194" t="str">
        <f t="shared" si="248"/>
        <v xml:space="preserve"> PROCUREMENT OF FD FAN (BHEL AP 1-20 / 11) ASSEMBLY ALONG WITH DRIVE UNIT(MOTOR) FOR UNIT 1 &amp; 2 AT KHAPERKHEDA TPS UNDER OEM NATURE ITEMS</v>
      </c>
      <c r="C714" s="9">
        <f t="shared" si="248"/>
        <v>0</v>
      </c>
      <c r="D714" s="65" t="str">
        <f t="shared" si="248"/>
        <v>-</v>
      </c>
      <c r="E714" s="58">
        <f t="shared" si="248"/>
        <v>0</v>
      </c>
      <c r="F714" s="58">
        <f t="shared" si="243"/>
        <v>0</v>
      </c>
      <c r="G714" s="58">
        <f t="shared" si="244"/>
        <v>0</v>
      </c>
      <c r="H714" s="58">
        <f t="shared" si="245"/>
        <v>0</v>
      </c>
      <c r="I714" s="123">
        <f>'F4.2'!V288</f>
        <v>0</v>
      </c>
      <c r="J714" s="123">
        <f>'F4.2'!AP288</f>
        <v>0</v>
      </c>
      <c r="K714" s="58"/>
      <c r="L714" s="58"/>
      <c r="M714" s="58">
        <f t="shared" si="246"/>
        <v>0</v>
      </c>
      <c r="N714" s="58">
        <f t="shared" si="247"/>
        <v>0</v>
      </c>
    </row>
    <row r="715" spans="1:14" ht="60" hidden="1" outlineLevel="1" x14ac:dyDescent="0.25">
      <c r="A715" s="9">
        <f t="shared" ref="A715:E715" si="249">A289</f>
        <v>33.4</v>
      </c>
      <c r="B715" s="194" t="str">
        <f t="shared" si="249"/>
        <v xml:space="preserve"> PROCUREMENT OF FD FAN (BHEL AP 1-20 / 11) ASSEMBLY ALONG WITH DRIVE UNIT(MOTOR) FOR UNIT 3&amp; 4 AT KHAPERKHEDA TPS UNDER OEM NATURE ITEMS</v>
      </c>
      <c r="C715" s="9">
        <f t="shared" si="249"/>
        <v>0</v>
      </c>
      <c r="D715" s="65" t="str">
        <f t="shared" si="249"/>
        <v>-</v>
      </c>
      <c r="E715" s="58">
        <f t="shared" si="249"/>
        <v>0</v>
      </c>
      <c r="F715" s="58">
        <f t="shared" si="243"/>
        <v>0</v>
      </c>
      <c r="G715" s="58">
        <f t="shared" si="244"/>
        <v>0</v>
      </c>
      <c r="H715" s="58">
        <f t="shared" si="245"/>
        <v>0</v>
      </c>
      <c r="I715" s="123">
        <f>'F4.2'!V289</f>
        <v>0</v>
      </c>
      <c r="J715" s="123">
        <f>'F4.2'!AP289</f>
        <v>0</v>
      </c>
      <c r="K715" s="58"/>
      <c r="L715" s="58"/>
      <c r="M715" s="58">
        <f t="shared" si="246"/>
        <v>0</v>
      </c>
      <c r="N715" s="58">
        <f t="shared" si="247"/>
        <v>0</v>
      </c>
    </row>
    <row r="716" spans="1:14" ht="30" hidden="1" outlineLevel="1" x14ac:dyDescent="0.25">
      <c r="A716" s="9">
        <f t="shared" ref="A716:E716" si="250">A290</f>
        <v>33.5</v>
      </c>
      <c r="B716" s="194" t="str">
        <f t="shared" si="250"/>
        <v xml:space="preserve"> NDZV 33 SIDOR ID Fan Impeller Assembly for Unit 3 &amp; 4 at TPS, Khaperkheda</v>
      </c>
      <c r="C716" s="9">
        <f t="shared" si="250"/>
        <v>0</v>
      </c>
      <c r="D716" s="65" t="str">
        <f t="shared" si="250"/>
        <v>-</v>
      </c>
      <c r="E716" s="58">
        <f t="shared" si="250"/>
        <v>0</v>
      </c>
      <c r="F716" s="58">
        <f t="shared" si="243"/>
        <v>0</v>
      </c>
      <c r="G716" s="58">
        <f t="shared" si="244"/>
        <v>0</v>
      </c>
      <c r="H716" s="58">
        <f t="shared" si="245"/>
        <v>0</v>
      </c>
      <c r="I716" s="123">
        <f>'F4.2'!V290</f>
        <v>0</v>
      </c>
      <c r="J716" s="123">
        <f>'F4.2'!AP290</f>
        <v>0</v>
      </c>
      <c r="K716" s="58"/>
      <c r="L716" s="58"/>
      <c r="M716" s="58">
        <f t="shared" si="246"/>
        <v>0</v>
      </c>
      <c r="N716" s="58">
        <f t="shared" si="247"/>
        <v>0</v>
      </c>
    </row>
    <row r="717" spans="1:14" ht="60" hidden="1" outlineLevel="1" x14ac:dyDescent="0.25">
      <c r="A717" s="9">
        <f t="shared" ref="A717:E717" si="251">A291</f>
        <v>33.6</v>
      </c>
      <c r="B717" s="194" t="str">
        <f t="shared" si="251"/>
        <v>Design, Engineering, Manufacturing, Supply &amp; Commissioning including civil works for installation of 70 LPM lubricant ystems for PA Fans in unit no. 1&amp;2.</v>
      </c>
      <c r="C717" s="9">
        <f t="shared" si="251"/>
        <v>0</v>
      </c>
      <c r="D717" s="65" t="str">
        <f t="shared" si="251"/>
        <v>-</v>
      </c>
      <c r="E717" s="58">
        <f t="shared" si="251"/>
        <v>0</v>
      </c>
      <c r="F717" s="58">
        <f t="shared" si="243"/>
        <v>0</v>
      </c>
      <c r="G717" s="58">
        <f t="shared" si="244"/>
        <v>0</v>
      </c>
      <c r="H717" s="58">
        <f t="shared" si="245"/>
        <v>0</v>
      </c>
      <c r="I717" s="123">
        <f>'F4.2'!V291</f>
        <v>0</v>
      </c>
      <c r="J717" s="123">
        <f>'F4.2'!AP291</f>
        <v>0</v>
      </c>
      <c r="K717" s="58"/>
      <c r="L717" s="58"/>
      <c r="M717" s="58">
        <f t="shared" si="246"/>
        <v>0</v>
      </c>
      <c r="N717" s="58">
        <f t="shared" si="247"/>
        <v>0</v>
      </c>
    </row>
    <row r="718" spans="1:14" ht="30" hidden="1" outlineLevel="1" x14ac:dyDescent="0.25">
      <c r="A718" s="9">
        <f t="shared" ref="A718:E718" si="252">A292</f>
        <v>33.700000000000003</v>
      </c>
      <c r="B718" s="194" t="str">
        <f t="shared" si="252"/>
        <v>Supply and installation of ID and PA foundation deck spring for unit no. 3 &amp; 4</v>
      </c>
      <c r="C718" s="9">
        <f t="shared" si="252"/>
        <v>0</v>
      </c>
      <c r="D718" s="65" t="str">
        <f t="shared" si="252"/>
        <v>-</v>
      </c>
      <c r="E718" s="58">
        <f t="shared" si="252"/>
        <v>0</v>
      </c>
      <c r="F718" s="58">
        <f t="shared" si="243"/>
        <v>0</v>
      </c>
      <c r="G718" s="58">
        <f t="shared" si="244"/>
        <v>0</v>
      </c>
      <c r="H718" s="58">
        <f t="shared" si="245"/>
        <v>0</v>
      </c>
      <c r="I718" s="123">
        <f>'F4.2'!V292</f>
        <v>0</v>
      </c>
      <c r="J718" s="123">
        <f>'F4.2'!AP292</f>
        <v>0</v>
      </c>
      <c r="K718" s="58"/>
      <c r="L718" s="58"/>
      <c r="M718" s="58">
        <f t="shared" si="246"/>
        <v>0</v>
      </c>
      <c r="N718" s="58">
        <f t="shared" si="247"/>
        <v>0</v>
      </c>
    </row>
    <row r="719" spans="1:14" ht="31.5" hidden="1" outlineLevel="1" x14ac:dyDescent="0.25">
      <c r="A719" s="9">
        <f t="shared" ref="A719:E719" si="253">A293</f>
        <v>34</v>
      </c>
      <c r="B719" s="27" t="str">
        <f t="shared" si="253"/>
        <v xml:space="preserve">VARIOUS SCHEMES FOR BOILER PERFORMANCE IMPROVEMENT </v>
      </c>
      <c r="C719" s="9">
        <f t="shared" si="253"/>
        <v>0</v>
      </c>
      <c r="D719" s="65" t="str">
        <f t="shared" si="253"/>
        <v>-</v>
      </c>
      <c r="E719" s="58">
        <f t="shared" si="253"/>
        <v>0</v>
      </c>
      <c r="F719" s="58">
        <f t="shared" si="243"/>
        <v>0</v>
      </c>
      <c r="G719" s="58">
        <f t="shared" si="244"/>
        <v>0</v>
      </c>
      <c r="H719" s="58">
        <f t="shared" si="245"/>
        <v>0</v>
      </c>
      <c r="I719" s="123">
        <f>'F4.2'!V293</f>
        <v>0</v>
      </c>
      <c r="J719" s="123">
        <f>'F4.2'!AP293</f>
        <v>0</v>
      </c>
      <c r="K719" s="58"/>
      <c r="L719" s="58"/>
      <c r="M719" s="58">
        <f t="shared" si="246"/>
        <v>0</v>
      </c>
      <c r="N719" s="58">
        <f t="shared" si="247"/>
        <v>0</v>
      </c>
    </row>
    <row r="720" spans="1:14" ht="45" hidden="1" outlineLevel="1" x14ac:dyDescent="0.25">
      <c r="A720" s="9">
        <f t="shared" ref="A720:E720" si="254">A294</f>
        <v>34.1</v>
      </c>
      <c r="B720" s="194" t="str">
        <f t="shared" si="254"/>
        <v>SUPPLY OF COAL MILL SEPERATOR &amp; SCRAPPER BODIES FOR XRP-803 1/2 HP COAL MILLS IN UNIT 1 &amp; 2</v>
      </c>
      <c r="C720" s="9">
        <f t="shared" si="254"/>
        <v>0</v>
      </c>
      <c r="D720" s="65" t="str">
        <f t="shared" si="254"/>
        <v>-</v>
      </c>
      <c r="E720" s="58">
        <f t="shared" si="254"/>
        <v>0</v>
      </c>
      <c r="F720" s="58">
        <f t="shared" si="243"/>
        <v>0</v>
      </c>
      <c r="G720" s="58">
        <f t="shared" si="244"/>
        <v>0</v>
      </c>
      <c r="H720" s="58">
        <f t="shared" si="245"/>
        <v>0</v>
      </c>
      <c r="I720" s="123">
        <f>'F4.2'!V294</f>
        <v>0</v>
      </c>
      <c r="J720" s="123">
        <f>'F4.2'!AP294</f>
        <v>0</v>
      </c>
      <c r="K720" s="58"/>
      <c r="L720" s="58"/>
      <c r="M720" s="58">
        <f t="shared" si="246"/>
        <v>0</v>
      </c>
      <c r="N720" s="58">
        <f t="shared" si="247"/>
        <v>0</v>
      </c>
    </row>
    <row r="721" spans="1:14" ht="75" hidden="1" outlineLevel="1" x14ac:dyDescent="0.25">
      <c r="A721" s="9">
        <f t="shared" ref="A721:E721" si="255">A295</f>
        <v>34.200000000000003</v>
      </c>
      <c r="B721" s="194" t="str">
        <f t="shared" si="255"/>
        <v xml:space="preserve"> MODIFICATION OF EXISTING COAL BUNKER AND COMMISSIONING OF BUNKER CHUTE ASSEMBLY WITH VIBRATING MOTOR TO AVOID BUNKER MOUTH COAL CHOKE UP FOR UNIT 1 &amp; 2AT KHAPERKHEDA TPS.</v>
      </c>
      <c r="C721" s="9">
        <f t="shared" si="255"/>
        <v>0</v>
      </c>
      <c r="D721" s="65" t="str">
        <f t="shared" si="255"/>
        <v>-</v>
      </c>
      <c r="E721" s="58">
        <f t="shared" si="255"/>
        <v>0</v>
      </c>
      <c r="F721" s="58">
        <f t="shared" si="243"/>
        <v>0</v>
      </c>
      <c r="G721" s="58">
        <f t="shared" si="244"/>
        <v>0</v>
      </c>
      <c r="H721" s="58">
        <f t="shared" si="245"/>
        <v>0</v>
      </c>
      <c r="I721" s="123">
        <f>'F4.2'!V295</f>
        <v>0</v>
      </c>
      <c r="J721" s="123">
        <f>'F4.2'!AP295</f>
        <v>0</v>
      </c>
      <c r="K721" s="58"/>
      <c r="L721" s="58"/>
      <c r="M721" s="58">
        <f t="shared" si="246"/>
        <v>0</v>
      </c>
      <c r="N721" s="58">
        <f t="shared" si="247"/>
        <v>0</v>
      </c>
    </row>
    <row r="722" spans="1:14" ht="75" hidden="1" outlineLevel="1" x14ac:dyDescent="0.25">
      <c r="A722" s="9">
        <f t="shared" ref="A722:E722" si="256">A296</f>
        <v>34.299999999999997</v>
      </c>
      <c r="B722" s="194" t="str">
        <f t="shared" si="256"/>
        <v xml:space="preserve"> MODIFICATION OF EXISTING COAL BUNKER AND COMMISSIONING OF BUNKER CHUTE ASSEMBLY WITH VIBRATING MOTOR TO AVOID BUNKER MOUTH COAL CHOKE UP FOR UNIT 3 &amp; 4 AT KHAPERKHEDA TPS.</v>
      </c>
      <c r="C722" s="9">
        <f t="shared" si="256"/>
        <v>0</v>
      </c>
      <c r="D722" s="65" t="str">
        <f t="shared" si="256"/>
        <v>-</v>
      </c>
      <c r="E722" s="58">
        <f t="shared" si="256"/>
        <v>0</v>
      </c>
      <c r="F722" s="58">
        <f t="shared" si="243"/>
        <v>0</v>
      </c>
      <c r="G722" s="58">
        <f t="shared" si="244"/>
        <v>0</v>
      </c>
      <c r="H722" s="58">
        <f t="shared" si="245"/>
        <v>0</v>
      </c>
      <c r="I722" s="123">
        <f>'F4.2'!V296</f>
        <v>0</v>
      </c>
      <c r="J722" s="123">
        <f>'F4.2'!AP296</f>
        <v>0</v>
      </c>
      <c r="K722" s="58"/>
      <c r="L722" s="58"/>
      <c r="M722" s="58">
        <f t="shared" si="246"/>
        <v>0</v>
      </c>
      <c r="N722" s="58">
        <f t="shared" si="247"/>
        <v>0</v>
      </c>
    </row>
    <row r="723" spans="1:14" ht="30" hidden="1" outlineLevel="1" x14ac:dyDescent="0.25">
      <c r="A723" s="9">
        <f t="shared" ref="A723:E723" si="257">A297</f>
        <v>34.4</v>
      </c>
      <c r="B723" s="194" t="str">
        <f t="shared" si="257"/>
        <v>DESIGN, DEVELOPMENT, COMMISIONING OF SEAL AIR FAN ASSEMBLIES IN UNIT 1 &amp; 2</v>
      </c>
      <c r="C723" s="9">
        <f t="shared" si="257"/>
        <v>0</v>
      </c>
      <c r="D723" s="65" t="str">
        <f t="shared" si="257"/>
        <v>-</v>
      </c>
      <c r="E723" s="58">
        <f t="shared" si="257"/>
        <v>0</v>
      </c>
      <c r="F723" s="58">
        <f t="shared" si="243"/>
        <v>0</v>
      </c>
      <c r="G723" s="58">
        <f t="shared" si="244"/>
        <v>0</v>
      </c>
      <c r="H723" s="58">
        <f t="shared" si="245"/>
        <v>0</v>
      </c>
      <c r="I723" s="123">
        <f>'F4.2'!V297</f>
        <v>0</v>
      </c>
      <c r="J723" s="123">
        <f>'F4.2'!AP297</f>
        <v>0</v>
      </c>
      <c r="K723" s="58"/>
      <c r="L723" s="58"/>
      <c r="M723" s="58">
        <f t="shared" si="246"/>
        <v>0</v>
      </c>
      <c r="N723" s="58">
        <f t="shared" si="247"/>
        <v>0</v>
      </c>
    </row>
    <row r="724" spans="1:14" ht="60" hidden="1" outlineLevel="1" x14ac:dyDescent="0.25">
      <c r="A724" s="9">
        <f t="shared" ref="A724:E724" si="258">A298</f>
        <v>34.5</v>
      </c>
      <c r="B724" s="194" t="str">
        <f t="shared" si="258"/>
        <v>Procurement of sub body assembly of control valve in unit no. 1 &amp; 2 actuating main gear unit part electrical actuator in unit no. 1 to 4 Khaperkheda TPS</v>
      </c>
      <c r="C724" s="9">
        <f t="shared" si="258"/>
        <v>0</v>
      </c>
      <c r="D724" s="65" t="str">
        <f t="shared" si="258"/>
        <v>-</v>
      </c>
      <c r="E724" s="58">
        <f t="shared" si="258"/>
        <v>0</v>
      </c>
      <c r="F724" s="58">
        <f t="shared" si="243"/>
        <v>0</v>
      </c>
      <c r="G724" s="58">
        <f t="shared" si="244"/>
        <v>0</v>
      </c>
      <c r="H724" s="58">
        <f t="shared" si="245"/>
        <v>0</v>
      </c>
      <c r="I724" s="123">
        <f>'F4.2'!V298</f>
        <v>0</v>
      </c>
      <c r="J724" s="123">
        <f>'F4.2'!AP298</f>
        <v>0</v>
      </c>
      <c r="K724" s="58"/>
      <c r="L724" s="58"/>
      <c r="M724" s="58">
        <f t="shared" si="246"/>
        <v>0</v>
      </c>
      <c r="N724" s="58">
        <f t="shared" si="247"/>
        <v>0</v>
      </c>
    </row>
    <row r="725" spans="1:14" ht="31.5" hidden="1" outlineLevel="1" x14ac:dyDescent="0.25">
      <c r="A725" s="9">
        <f t="shared" ref="A725:E725" si="259">A299</f>
        <v>35</v>
      </c>
      <c r="B725" s="27" t="str">
        <f t="shared" si="259"/>
        <v>Construction of A, B, C, D &amp; E type stilt + 6 floor buildings  at TPS Khaperkheda.</v>
      </c>
      <c r="C725" s="9">
        <f t="shared" si="259"/>
        <v>0</v>
      </c>
      <c r="D725" s="65" t="str">
        <f t="shared" si="259"/>
        <v>-</v>
      </c>
      <c r="E725" s="58">
        <f t="shared" si="259"/>
        <v>0</v>
      </c>
      <c r="F725" s="58">
        <f t="shared" si="243"/>
        <v>0</v>
      </c>
      <c r="G725" s="58">
        <f t="shared" si="244"/>
        <v>0</v>
      </c>
      <c r="H725" s="58">
        <f t="shared" si="245"/>
        <v>0</v>
      </c>
      <c r="I725" s="123">
        <f>'F4.2'!V299</f>
        <v>0</v>
      </c>
      <c r="J725" s="123">
        <f>'F4.2'!AP299</f>
        <v>0</v>
      </c>
      <c r="K725" s="58"/>
      <c r="L725" s="58"/>
      <c r="M725" s="58">
        <f t="shared" si="246"/>
        <v>0</v>
      </c>
      <c r="N725" s="58">
        <f t="shared" si="247"/>
        <v>0</v>
      </c>
    </row>
    <row r="726" spans="1:14" ht="30" hidden="1" outlineLevel="1" x14ac:dyDescent="0.25">
      <c r="A726" s="9">
        <f t="shared" ref="A726:E726" si="260">A300</f>
        <v>35.1</v>
      </c>
      <c r="B726" s="194" t="str">
        <f t="shared" si="260"/>
        <v>Construction of A, B, C, D &amp; E type stilt + 6 floor buildings  at TPS Khaperkheda.</v>
      </c>
      <c r="C726" s="9">
        <f t="shared" si="260"/>
        <v>0</v>
      </c>
      <c r="D726" s="65" t="str">
        <f t="shared" si="260"/>
        <v>-</v>
      </c>
      <c r="E726" s="58">
        <f t="shared" si="260"/>
        <v>0</v>
      </c>
      <c r="F726" s="58">
        <f t="shared" si="243"/>
        <v>0</v>
      </c>
      <c r="G726" s="58">
        <f t="shared" si="244"/>
        <v>0</v>
      </c>
      <c r="H726" s="58">
        <f t="shared" si="245"/>
        <v>0</v>
      </c>
      <c r="I726" s="123">
        <f>'F4.2'!V300</f>
        <v>0</v>
      </c>
      <c r="J726" s="123">
        <f>'F4.2'!AP300</f>
        <v>0</v>
      </c>
      <c r="K726" s="58"/>
      <c r="L726" s="58"/>
      <c r="M726" s="58">
        <f t="shared" si="246"/>
        <v>0</v>
      </c>
      <c r="N726" s="58">
        <f t="shared" si="247"/>
        <v>0</v>
      </c>
    </row>
    <row r="727" spans="1:14" ht="110.25" hidden="1" outlineLevel="1" x14ac:dyDescent="0.25">
      <c r="A727" s="9">
        <f t="shared" ref="A727:E727" si="261">A301</f>
        <v>36</v>
      </c>
      <c r="B727" s="27" t="str">
        <f t="shared" si="261"/>
        <v xml:space="preserve"> Enhancement &amp; Renovation of existing building, Construction of Market building,  Construction of club building community hall, 
Construction of school building, 
&amp; Enhancement of existing domestic plant providing V wire 3 MLD at Colony TPS Khaperkheda.</v>
      </c>
      <c r="C727" s="9">
        <f t="shared" si="261"/>
        <v>0</v>
      </c>
      <c r="D727" s="65" t="str">
        <f t="shared" si="261"/>
        <v>-</v>
      </c>
      <c r="E727" s="58">
        <f t="shared" si="261"/>
        <v>0</v>
      </c>
      <c r="F727" s="58">
        <f t="shared" si="243"/>
        <v>0</v>
      </c>
      <c r="G727" s="58">
        <f t="shared" si="244"/>
        <v>0</v>
      </c>
      <c r="H727" s="58">
        <f t="shared" si="245"/>
        <v>0</v>
      </c>
      <c r="I727" s="123">
        <f>'F4.2'!V301</f>
        <v>0</v>
      </c>
      <c r="J727" s="123">
        <f>'F4.2'!AP301</f>
        <v>0</v>
      </c>
      <c r="K727" s="58"/>
      <c r="L727" s="58"/>
      <c r="M727" s="58">
        <f t="shared" si="246"/>
        <v>0</v>
      </c>
      <c r="N727" s="58">
        <f t="shared" si="247"/>
        <v>0</v>
      </c>
    </row>
    <row r="728" spans="1:14" ht="45" hidden="1" outlineLevel="1" x14ac:dyDescent="0.25">
      <c r="A728" s="9">
        <f t="shared" ref="A728:E728" si="262">A302</f>
        <v>36.1</v>
      </c>
      <c r="B728" s="194" t="str">
        <f t="shared" si="262"/>
        <v>Enhancement / Renovation &amp; strengthening of existing building &amp; allied works in colony TPS Khaperkhda.</v>
      </c>
      <c r="C728" s="9">
        <f t="shared" si="262"/>
        <v>0</v>
      </c>
      <c r="D728" s="65" t="str">
        <f t="shared" si="262"/>
        <v>-</v>
      </c>
      <c r="E728" s="58">
        <f t="shared" si="262"/>
        <v>0</v>
      </c>
      <c r="F728" s="58">
        <f t="shared" si="243"/>
        <v>0</v>
      </c>
      <c r="G728" s="58">
        <f t="shared" si="244"/>
        <v>0</v>
      </c>
      <c r="H728" s="58">
        <f t="shared" si="245"/>
        <v>0</v>
      </c>
      <c r="I728" s="123">
        <f>'F4.2'!V302</f>
        <v>0</v>
      </c>
      <c r="J728" s="123">
        <f>'F4.2'!AP302</f>
        <v>0</v>
      </c>
      <c r="K728" s="58"/>
      <c r="L728" s="58"/>
      <c r="M728" s="58">
        <f t="shared" si="246"/>
        <v>0</v>
      </c>
      <c r="N728" s="58">
        <f t="shared" si="247"/>
        <v>0</v>
      </c>
    </row>
    <row r="729" spans="1:14" ht="45" hidden="1" outlineLevel="1" x14ac:dyDescent="0.25">
      <c r="A729" s="9">
        <f t="shared" ref="A729:E729" si="263">A303</f>
        <v>36.200000000000003</v>
      </c>
      <c r="B729" s="194" t="str">
        <f t="shared" si="263"/>
        <v>Construction of Market building including approach road, drainage arrangement &amp; electrification at colony TPS Khaperkheda</v>
      </c>
      <c r="C729" s="9">
        <f t="shared" si="263"/>
        <v>0</v>
      </c>
      <c r="D729" s="65" t="str">
        <f t="shared" si="263"/>
        <v>-</v>
      </c>
      <c r="E729" s="58">
        <f t="shared" si="263"/>
        <v>0</v>
      </c>
      <c r="F729" s="58">
        <f t="shared" si="243"/>
        <v>0</v>
      </c>
      <c r="G729" s="58">
        <f t="shared" si="244"/>
        <v>0</v>
      </c>
      <c r="H729" s="58">
        <f t="shared" si="245"/>
        <v>0</v>
      </c>
      <c r="I729" s="123">
        <f>'F4.2'!V303</f>
        <v>0</v>
      </c>
      <c r="J729" s="123">
        <f>'F4.2'!AP303</f>
        <v>0</v>
      </c>
      <c r="K729" s="58"/>
      <c r="L729" s="58"/>
      <c r="M729" s="58">
        <f t="shared" si="246"/>
        <v>0</v>
      </c>
      <c r="N729" s="58">
        <f t="shared" si="247"/>
        <v>0</v>
      </c>
    </row>
    <row r="730" spans="1:14" ht="15.75" hidden="1" outlineLevel="1" x14ac:dyDescent="0.25">
      <c r="A730" s="9">
        <f t="shared" ref="A730:E730" si="264">A304</f>
        <v>36.299999999999997</v>
      </c>
      <c r="B730" s="194" t="str">
        <f t="shared" si="264"/>
        <v>Construction of club building / community hall</v>
      </c>
      <c r="C730" s="9">
        <f t="shared" si="264"/>
        <v>0</v>
      </c>
      <c r="D730" s="65" t="str">
        <f t="shared" si="264"/>
        <v>-</v>
      </c>
      <c r="E730" s="58">
        <f t="shared" si="264"/>
        <v>0</v>
      </c>
      <c r="F730" s="58">
        <f t="shared" si="243"/>
        <v>0</v>
      </c>
      <c r="G730" s="58">
        <f t="shared" si="244"/>
        <v>0</v>
      </c>
      <c r="H730" s="58">
        <f t="shared" si="245"/>
        <v>0</v>
      </c>
      <c r="I730" s="123">
        <f>'F4.2'!V304</f>
        <v>0</v>
      </c>
      <c r="J730" s="123">
        <f>'F4.2'!AP304</f>
        <v>0</v>
      </c>
      <c r="K730" s="58"/>
      <c r="L730" s="58"/>
      <c r="M730" s="58">
        <f t="shared" si="246"/>
        <v>0</v>
      </c>
      <c r="N730" s="58">
        <f t="shared" si="247"/>
        <v>0</v>
      </c>
    </row>
    <row r="731" spans="1:14" ht="15.75" hidden="1" outlineLevel="1" x14ac:dyDescent="0.25">
      <c r="A731" s="9">
        <f t="shared" ref="A731:E731" si="265">A305</f>
        <v>36.4</v>
      </c>
      <c r="B731" s="194" t="str">
        <f t="shared" si="265"/>
        <v>Construction of school building</v>
      </c>
      <c r="C731" s="9">
        <f t="shared" si="265"/>
        <v>0</v>
      </c>
      <c r="D731" s="65" t="str">
        <f t="shared" si="265"/>
        <v>-</v>
      </c>
      <c r="E731" s="58">
        <f t="shared" si="265"/>
        <v>0</v>
      </c>
      <c r="F731" s="58">
        <f t="shared" si="243"/>
        <v>0</v>
      </c>
      <c r="G731" s="58">
        <f t="shared" si="244"/>
        <v>0</v>
      </c>
      <c r="H731" s="58">
        <f t="shared" si="245"/>
        <v>0</v>
      </c>
      <c r="I731" s="123">
        <f>'F4.2'!V305</f>
        <v>0</v>
      </c>
      <c r="J731" s="123">
        <f>'F4.2'!AP305</f>
        <v>0</v>
      </c>
      <c r="K731" s="58"/>
      <c r="L731" s="58"/>
      <c r="M731" s="58">
        <f t="shared" si="246"/>
        <v>0</v>
      </c>
      <c r="N731" s="58">
        <f t="shared" si="247"/>
        <v>0</v>
      </c>
    </row>
    <row r="732" spans="1:14" ht="30" hidden="1" outlineLevel="1" x14ac:dyDescent="0.25">
      <c r="A732" s="9">
        <f t="shared" ref="A732:E732" si="266">A306</f>
        <v>36.5</v>
      </c>
      <c r="B732" s="194" t="str">
        <f t="shared" si="266"/>
        <v xml:space="preserve">Enhancement of existing domestic plant providing V wire 3 MLD </v>
      </c>
      <c r="C732" s="9">
        <f t="shared" si="266"/>
        <v>0</v>
      </c>
      <c r="D732" s="65" t="str">
        <f t="shared" si="266"/>
        <v>-</v>
      </c>
      <c r="E732" s="58">
        <f t="shared" si="266"/>
        <v>0</v>
      </c>
      <c r="F732" s="58">
        <f t="shared" si="243"/>
        <v>0</v>
      </c>
      <c r="G732" s="58">
        <f t="shared" si="244"/>
        <v>0</v>
      </c>
      <c r="H732" s="58">
        <f t="shared" si="245"/>
        <v>0</v>
      </c>
      <c r="I732" s="123">
        <f>'F4.2'!V306</f>
        <v>0</v>
      </c>
      <c r="J732" s="123">
        <f>'F4.2'!AP306</f>
        <v>0</v>
      </c>
      <c r="K732" s="58"/>
      <c r="L732" s="58"/>
      <c r="M732" s="58">
        <f t="shared" si="246"/>
        <v>0</v>
      </c>
      <c r="N732" s="58">
        <f t="shared" si="247"/>
        <v>0</v>
      </c>
    </row>
    <row r="733" spans="1:14" ht="94.5" hidden="1" outlineLevel="1" x14ac:dyDescent="0.25">
      <c r="A733" s="9">
        <f t="shared" ref="A733:E733" si="267">A307</f>
        <v>37</v>
      </c>
      <c r="B733" s="27" t="str">
        <f t="shared" si="267"/>
        <v>Enhancement / Renovation of Saudamini Administrative Building,  Construction of VIP Guest House, Construction of roads at Prakashnagar Colony and Providing various civil works related to coal transport railway lines of khaperkheda TPSTPS Khaperkheda.</v>
      </c>
      <c r="C733" s="9">
        <f t="shared" si="267"/>
        <v>0</v>
      </c>
      <c r="D733" s="65" t="str">
        <f t="shared" si="267"/>
        <v>-</v>
      </c>
      <c r="E733" s="58">
        <f t="shared" si="267"/>
        <v>0</v>
      </c>
      <c r="F733" s="58">
        <f t="shared" si="243"/>
        <v>0</v>
      </c>
      <c r="G733" s="58">
        <f t="shared" si="244"/>
        <v>0</v>
      </c>
      <c r="H733" s="58">
        <f t="shared" si="245"/>
        <v>0</v>
      </c>
      <c r="I733" s="123">
        <f>'F4.2'!V307</f>
        <v>0</v>
      </c>
      <c r="J733" s="123">
        <f>'F4.2'!AP307</f>
        <v>0</v>
      </c>
      <c r="K733" s="58"/>
      <c r="L733" s="58"/>
      <c r="M733" s="58">
        <f t="shared" si="246"/>
        <v>0</v>
      </c>
      <c r="N733" s="58">
        <f t="shared" si="247"/>
        <v>0</v>
      </c>
    </row>
    <row r="734" spans="1:14" ht="15.75" hidden="1" outlineLevel="1" x14ac:dyDescent="0.25">
      <c r="A734" s="9">
        <f t="shared" ref="A734:E734" si="268">A308</f>
        <v>37.1</v>
      </c>
      <c r="B734" s="194" t="str">
        <f t="shared" si="268"/>
        <v>Enhancement / Renovation of Saudamini building</v>
      </c>
      <c r="C734" s="9">
        <f t="shared" si="268"/>
        <v>0</v>
      </c>
      <c r="D734" s="65" t="str">
        <f t="shared" si="268"/>
        <v>-</v>
      </c>
      <c r="E734" s="58">
        <f t="shared" si="268"/>
        <v>0</v>
      </c>
      <c r="F734" s="58">
        <f t="shared" si="243"/>
        <v>0</v>
      </c>
      <c r="G734" s="58">
        <f t="shared" si="244"/>
        <v>0</v>
      </c>
      <c r="H734" s="58">
        <f t="shared" si="245"/>
        <v>0</v>
      </c>
      <c r="I734" s="123">
        <f>'F4.2'!V308</f>
        <v>0</v>
      </c>
      <c r="J734" s="123">
        <f>'F4.2'!AP308</f>
        <v>0</v>
      </c>
      <c r="K734" s="58"/>
      <c r="L734" s="58"/>
      <c r="M734" s="58">
        <f t="shared" si="246"/>
        <v>0</v>
      </c>
      <c r="N734" s="58">
        <f t="shared" si="247"/>
        <v>0</v>
      </c>
    </row>
    <row r="735" spans="1:14" ht="15.75" hidden="1" outlineLevel="1" x14ac:dyDescent="0.25">
      <c r="A735" s="9">
        <f t="shared" ref="A735:E735" si="269">A309</f>
        <v>37.200000000000003</v>
      </c>
      <c r="B735" s="194" t="str">
        <f t="shared" si="269"/>
        <v>Construction of VIP guest house TPS Khaperkheda.</v>
      </c>
      <c r="C735" s="9">
        <f t="shared" si="269"/>
        <v>0</v>
      </c>
      <c r="D735" s="65" t="str">
        <f t="shared" si="269"/>
        <v>-</v>
      </c>
      <c r="E735" s="58">
        <f t="shared" si="269"/>
        <v>0</v>
      </c>
      <c r="F735" s="58">
        <f t="shared" si="243"/>
        <v>0</v>
      </c>
      <c r="G735" s="58">
        <f t="shared" si="244"/>
        <v>0</v>
      </c>
      <c r="H735" s="58">
        <f t="shared" si="245"/>
        <v>0</v>
      </c>
      <c r="I735" s="123">
        <f>'F4.2'!V309</f>
        <v>0</v>
      </c>
      <c r="J735" s="123">
        <f>'F4.2'!AP309</f>
        <v>0</v>
      </c>
      <c r="K735" s="58"/>
      <c r="L735" s="58"/>
      <c r="M735" s="58">
        <f t="shared" si="246"/>
        <v>0</v>
      </c>
      <c r="N735" s="58">
        <f t="shared" si="247"/>
        <v>0</v>
      </c>
    </row>
    <row r="736" spans="1:14" ht="15.75" hidden="1" outlineLevel="1" x14ac:dyDescent="0.25">
      <c r="A736" s="9">
        <f t="shared" ref="A736:E736" si="270">A310</f>
        <v>37.299999999999997</v>
      </c>
      <c r="B736" s="194" t="str">
        <f t="shared" si="270"/>
        <v>Construction of Roads</v>
      </c>
      <c r="C736" s="9">
        <f t="shared" si="270"/>
        <v>0</v>
      </c>
      <c r="D736" s="65" t="str">
        <f t="shared" si="270"/>
        <v>-</v>
      </c>
      <c r="E736" s="58">
        <f t="shared" si="270"/>
        <v>0</v>
      </c>
      <c r="F736" s="58">
        <f t="shared" si="243"/>
        <v>0</v>
      </c>
      <c r="G736" s="58">
        <f t="shared" si="244"/>
        <v>0</v>
      </c>
      <c r="H736" s="58">
        <f t="shared" si="245"/>
        <v>0</v>
      </c>
      <c r="I736" s="123">
        <f>'F4.2'!V310</f>
        <v>0</v>
      </c>
      <c r="J736" s="123">
        <f>'F4.2'!AP310</f>
        <v>0</v>
      </c>
      <c r="K736" s="58"/>
      <c r="L736" s="58"/>
      <c r="M736" s="58">
        <f t="shared" si="246"/>
        <v>0</v>
      </c>
      <c r="N736" s="58">
        <f t="shared" si="247"/>
        <v>0</v>
      </c>
    </row>
    <row r="737" spans="1:14" ht="30" hidden="1" outlineLevel="1" x14ac:dyDescent="0.25">
      <c r="A737" s="9">
        <f t="shared" ref="A737:E737" si="271">A311</f>
        <v>37.4</v>
      </c>
      <c r="B737" s="194" t="str">
        <f t="shared" si="271"/>
        <v>Construction of office building &amp; store for electrical maintenance &amp; Civil at KPKD</v>
      </c>
      <c r="C737" s="9">
        <f t="shared" si="271"/>
        <v>0</v>
      </c>
      <c r="D737" s="65" t="str">
        <f t="shared" si="271"/>
        <v>-</v>
      </c>
      <c r="E737" s="58">
        <f t="shared" si="271"/>
        <v>0</v>
      </c>
      <c r="F737" s="58">
        <f t="shared" si="243"/>
        <v>0</v>
      </c>
      <c r="G737" s="58">
        <f t="shared" si="244"/>
        <v>0</v>
      </c>
      <c r="H737" s="58">
        <f t="shared" si="245"/>
        <v>0</v>
      </c>
      <c r="I737" s="123">
        <f>'F4.2'!V311</f>
        <v>0</v>
      </c>
      <c r="J737" s="123">
        <f>'F4.2'!AP311</f>
        <v>0</v>
      </c>
      <c r="K737" s="58"/>
      <c r="L737" s="58"/>
      <c r="M737" s="58">
        <f t="shared" si="246"/>
        <v>0</v>
      </c>
      <c r="N737" s="58">
        <f t="shared" si="247"/>
        <v>0</v>
      </c>
    </row>
    <row r="738" spans="1:14" ht="45" hidden="1" outlineLevel="1" x14ac:dyDescent="0.25">
      <c r="A738" s="9">
        <f t="shared" ref="A738:E738" si="272">A312</f>
        <v>37.5</v>
      </c>
      <c r="B738" s="194" t="str">
        <f t="shared" si="272"/>
        <v>Providing Special repair &amp; retrofitting work of river bridge no.09 on Khaperkheda - Kalumna railway siding of TPS Khaperkheda.</v>
      </c>
      <c r="C738" s="9">
        <f t="shared" si="272"/>
        <v>0</v>
      </c>
      <c r="D738" s="65" t="str">
        <f t="shared" si="272"/>
        <v>-</v>
      </c>
      <c r="E738" s="58">
        <f t="shared" si="272"/>
        <v>0</v>
      </c>
      <c r="F738" s="58">
        <f t="shared" si="243"/>
        <v>0</v>
      </c>
      <c r="G738" s="58">
        <f t="shared" si="244"/>
        <v>0</v>
      </c>
      <c r="H738" s="58">
        <f t="shared" si="245"/>
        <v>0</v>
      </c>
      <c r="I738" s="123">
        <f>'F4.2'!V312</f>
        <v>0</v>
      </c>
      <c r="J738" s="123">
        <f>'F4.2'!AP312</f>
        <v>0</v>
      </c>
      <c r="K738" s="58"/>
      <c r="L738" s="58"/>
      <c r="M738" s="58">
        <f t="shared" si="246"/>
        <v>0</v>
      </c>
      <c r="N738" s="58">
        <f t="shared" si="247"/>
        <v>0</v>
      </c>
    </row>
    <row r="739" spans="1:14" ht="45" hidden="1" outlineLevel="1" x14ac:dyDescent="0.25">
      <c r="A739" s="9">
        <f t="shared" ref="A739:E739" si="273">A313</f>
        <v>37.6</v>
      </c>
      <c r="B739" s="194" t="str">
        <f t="shared" si="273"/>
        <v>Construction &amp; repairing  of drains &amp; culverts along  coal Transporting Railway lines &amp; approach road of  TPS Khaperkheda.</v>
      </c>
      <c r="C739" s="9">
        <f t="shared" si="273"/>
        <v>0</v>
      </c>
      <c r="D739" s="65" t="str">
        <f t="shared" si="273"/>
        <v>-</v>
      </c>
      <c r="E739" s="58">
        <f t="shared" si="273"/>
        <v>0</v>
      </c>
      <c r="F739" s="58">
        <f t="shared" si="243"/>
        <v>0</v>
      </c>
      <c r="G739" s="58">
        <f t="shared" si="244"/>
        <v>0</v>
      </c>
      <c r="H739" s="58">
        <f t="shared" si="245"/>
        <v>0</v>
      </c>
      <c r="I739" s="123">
        <f>'F4.2'!V313</f>
        <v>0</v>
      </c>
      <c r="J739" s="123">
        <f>'F4.2'!AP313</f>
        <v>0</v>
      </c>
      <c r="K739" s="58"/>
      <c r="L739" s="58"/>
      <c r="M739" s="58">
        <f t="shared" si="246"/>
        <v>0</v>
      </c>
      <c r="N739" s="58">
        <f t="shared" si="247"/>
        <v>0</v>
      </c>
    </row>
    <row r="740" spans="1:14" ht="75" hidden="1" outlineLevel="1" x14ac:dyDescent="0.25">
      <c r="A740" s="9">
        <f t="shared" ref="A740:E740" si="274">A314</f>
        <v>37.700000000000003</v>
      </c>
      <c r="B740" s="194" t="str">
        <f t="shared" si="274"/>
        <v>Repairing, providing &amp; applying Epoxy Painting and Structural Steel Works to steel structural bridges on kpkd to Kaluma and kpkd to Saoner railway lines as per recommendation of structural stability report at TPS Khaperkheda.</v>
      </c>
      <c r="C740" s="9">
        <f t="shared" si="274"/>
        <v>0</v>
      </c>
      <c r="D740" s="65" t="str">
        <f t="shared" si="274"/>
        <v>-</v>
      </c>
      <c r="E740" s="58">
        <f t="shared" si="274"/>
        <v>0</v>
      </c>
      <c r="F740" s="58">
        <f t="shared" si="243"/>
        <v>0</v>
      </c>
      <c r="G740" s="58">
        <f t="shared" si="244"/>
        <v>0</v>
      </c>
      <c r="H740" s="58">
        <f t="shared" si="245"/>
        <v>0</v>
      </c>
      <c r="I740" s="123">
        <f>'F4.2'!V314</f>
        <v>0</v>
      </c>
      <c r="J740" s="123">
        <f>'F4.2'!AP314</f>
        <v>0</v>
      </c>
      <c r="K740" s="58"/>
      <c r="L740" s="58"/>
      <c r="M740" s="58">
        <f t="shared" si="246"/>
        <v>0</v>
      </c>
      <c r="N740" s="58">
        <f t="shared" si="247"/>
        <v>0</v>
      </c>
    </row>
    <row r="741" spans="1:14" ht="15.75" hidden="1" outlineLevel="1" x14ac:dyDescent="0.25">
      <c r="A741" s="9">
        <f t="shared" ref="A741:E741" si="275">A315</f>
        <v>37.799999999999997</v>
      </c>
      <c r="B741" s="194" t="str">
        <f t="shared" si="275"/>
        <v>Construction of  compound wall KPKD Colony</v>
      </c>
      <c r="C741" s="9">
        <f t="shared" si="275"/>
        <v>0</v>
      </c>
      <c r="D741" s="65" t="str">
        <f t="shared" si="275"/>
        <v>-</v>
      </c>
      <c r="E741" s="58">
        <f t="shared" si="275"/>
        <v>0</v>
      </c>
      <c r="F741" s="58">
        <f t="shared" si="243"/>
        <v>0</v>
      </c>
      <c r="G741" s="58">
        <f t="shared" si="244"/>
        <v>0</v>
      </c>
      <c r="H741" s="58">
        <f t="shared" si="245"/>
        <v>0</v>
      </c>
      <c r="I741" s="123">
        <f>'F4.2'!V315</f>
        <v>0</v>
      </c>
      <c r="J741" s="123">
        <f>'F4.2'!AP315</f>
        <v>0</v>
      </c>
      <c r="K741" s="58"/>
      <c r="L741" s="58"/>
      <c r="M741" s="58">
        <f t="shared" si="246"/>
        <v>0</v>
      </c>
      <c r="N741" s="58">
        <f t="shared" si="247"/>
        <v>0</v>
      </c>
    </row>
    <row r="742" spans="1:14" ht="63" hidden="1" outlineLevel="1" x14ac:dyDescent="0.25">
      <c r="A742" s="9">
        <f t="shared" ref="A742:E742" si="276">A316</f>
        <v>38</v>
      </c>
      <c r="B742" s="27" t="str">
        <f t="shared" si="276"/>
        <v xml:space="preserve">Work of Strengthening and modification of Main Plant,   construction of roads, strengthening of IDCT 1 to 4  in plant area, 4x210 MW, TPS, Khaperkheda. </v>
      </c>
      <c r="C742" s="9">
        <f t="shared" si="276"/>
        <v>0</v>
      </c>
      <c r="D742" s="65" t="str">
        <f t="shared" si="276"/>
        <v>-</v>
      </c>
      <c r="E742" s="58">
        <f t="shared" si="276"/>
        <v>0</v>
      </c>
      <c r="F742" s="58">
        <f t="shared" si="243"/>
        <v>0</v>
      </c>
      <c r="G742" s="58">
        <f t="shared" si="244"/>
        <v>0</v>
      </c>
      <c r="H742" s="58">
        <f t="shared" si="245"/>
        <v>0</v>
      </c>
      <c r="I742" s="123">
        <f>'F4.2'!V316</f>
        <v>0</v>
      </c>
      <c r="J742" s="123">
        <f>'F4.2'!AP316</f>
        <v>0</v>
      </c>
      <c r="K742" s="58"/>
      <c r="L742" s="58"/>
      <c r="M742" s="58">
        <f t="shared" si="246"/>
        <v>0</v>
      </c>
      <c r="N742" s="58">
        <f t="shared" si="247"/>
        <v>0</v>
      </c>
    </row>
    <row r="743" spans="1:14" ht="60" hidden="1" outlineLevel="1" x14ac:dyDescent="0.25">
      <c r="A743" s="9">
        <f t="shared" ref="A743:E743" si="277">A317</f>
        <v>38.1</v>
      </c>
      <c r="B743" s="194" t="str">
        <f t="shared" si="277"/>
        <v>Work of attending additional works based on structural report at Induced Draft Cooling Towers(IDCT) unit 1,2,3 &amp; 4 at 4 x 210MW, TPS, Khaperkheda.</v>
      </c>
      <c r="C743" s="9">
        <f t="shared" si="277"/>
        <v>0</v>
      </c>
      <c r="D743" s="65" t="str">
        <f t="shared" si="277"/>
        <v>-</v>
      </c>
      <c r="E743" s="58">
        <f t="shared" si="277"/>
        <v>0</v>
      </c>
      <c r="F743" s="58">
        <f t="shared" si="243"/>
        <v>0</v>
      </c>
      <c r="G743" s="58">
        <f t="shared" si="244"/>
        <v>0</v>
      </c>
      <c r="H743" s="58">
        <f t="shared" si="245"/>
        <v>0</v>
      </c>
      <c r="I743" s="123">
        <f>'F4.2'!V317</f>
        <v>0</v>
      </c>
      <c r="J743" s="123">
        <f>'F4.2'!AP317</f>
        <v>0</v>
      </c>
      <c r="K743" s="58"/>
      <c r="L743" s="58"/>
      <c r="M743" s="58">
        <f t="shared" si="246"/>
        <v>0</v>
      </c>
      <c r="N743" s="58">
        <f t="shared" si="247"/>
        <v>0</v>
      </c>
    </row>
    <row r="744" spans="1:14" ht="45" hidden="1" outlineLevel="1" x14ac:dyDescent="0.25">
      <c r="A744" s="9">
        <f t="shared" ref="A744:E744" si="278">A318</f>
        <v>38.200000000000003</v>
      </c>
      <c r="B744" s="194" t="str">
        <f t="shared" si="278"/>
        <v>Work of constructon of roadside drains from VIP gate no.3 to IDCT No.1 at 4 x 210MW TPS Khaperkheda.</v>
      </c>
      <c r="C744" s="9">
        <f t="shared" si="278"/>
        <v>0</v>
      </c>
      <c r="D744" s="65" t="str">
        <f t="shared" si="278"/>
        <v>-</v>
      </c>
      <c r="E744" s="58">
        <f t="shared" si="278"/>
        <v>0</v>
      </c>
      <c r="F744" s="58">
        <f t="shared" si="243"/>
        <v>0</v>
      </c>
      <c r="G744" s="58">
        <f t="shared" si="244"/>
        <v>0</v>
      </c>
      <c r="H744" s="58">
        <f t="shared" si="245"/>
        <v>0</v>
      </c>
      <c r="I744" s="123">
        <f>'F4.2'!V318</f>
        <v>0</v>
      </c>
      <c r="J744" s="123">
        <f>'F4.2'!AP318</f>
        <v>0</v>
      </c>
      <c r="K744" s="58"/>
      <c r="L744" s="58"/>
      <c r="M744" s="58">
        <f t="shared" si="246"/>
        <v>0</v>
      </c>
      <c r="N744" s="58">
        <f t="shared" si="247"/>
        <v>0</v>
      </c>
    </row>
    <row r="745" spans="1:14" ht="45" hidden="1" outlineLevel="1" x14ac:dyDescent="0.25">
      <c r="A745" s="9">
        <f t="shared" ref="A745:E745" si="279">A319</f>
        <v>38.299999999999997</v>
      </c>
      <c r="B745" s="194" t="str">
        <f t="shared" si="279"/>
        <v>Construction of bituminous macadam road from Administrative Building to GCR Road near Service Building of 4X210MW TPS Khaperkheda.</v>
      </c>
      <c r="C745" s="9">
        <f t="shared" si="279"/>
        <v>0</v>
      </c>
      <c r="D745" s="65" t="str">
        <f t="shared" si="279"/>
        <v>-</v>
      </c>
      <c r="E745" s="58">
        <f t="shared" si="279"/>
        <v>0</v>
      </c>
      <c r="F745" s="58">
        <f t="shared" si="243"/>
        <v>0</v>
      </c>
      <c r="G745" s="58">
        <f t="shared" si="244"/>
        <v>0</v>
      </c>
      <c r="H745" s="58">
        <f t="shared" si="245"/>
        <v>0</v>
      </c>
      <c r="I745" s="123">
        <f>'F4.2'!V319</f>
        <v>0</v>
      </c>
      <c r="J745" s="123">
        <f>'F4.2'!AP319</f>
        <v>0</v>
      </c>
      <c r="K745" s="58"/>
      <c r="L745" s="58"/>
      <c r="M745" s="58">
        <f t="shared" si="246"/>
        <v>0</v>
      </c>
      <c r="N745" s="58">
        <f t="shared" si="247"/>
        <v>0</v>
      </c>
    </row>
    <row r="746" spans="1:14" ht="60" hidden="1" outlineLevel="1" x14ac:dyDescent="0.25">
      <c r="A746" s="9">
        <f t="shared" ref="A746:E746" si="280">A320</f>
        <v>38.4</v>
      </c>
      <c r="B746" s="194" t="str">
        <f t="shared" si="280"/>
        <v>Work for Construction of cement concrete road for equipment movement for salt lagoon (WTP-I), FGD(System), H2(cylinders) plant etc. inside plant premises in 4x  210MW, TPS, Khaperkheda.</v>
      </c>
      <c r="C746" s="9">
        <f t="shared" si="280"/>
        <v>0</v>
      </c>
      <c r="D746" s="65" t="str">
        <f t="shared" si="280"/>
        <v>-</v>
      </c>
      <c r="E746" s="58">
        <f t="shared" si="280"/>
        <v>0</v>
      </c>
      <c r="F746" s="58">
        <f t="shared" si="243"/>
        <v>0</v>
      </c>
      <c r="G746" s="58">
        <f t="shared" si="244"/>
        <v>0</v>
      </c>
      <c r="H746" s="58">
        <f t="shared" si="245"/>
        <v>0</v>
      </c>
      <c r="I746" s="123">
        <f>'F4.2'!V320</f>
        <v>0</v>
      </c>
      <c r="J746" s="123">
        <f>'F4.2'!AP320</f>
        <v>0</v>
      </c>
      <c r="K746" s="58"/>
      <c r="L746" s="58"/>
      <c r="M746" s="58">
        <f t="shared" si="246"/>
        <v>0</v>
      </c>
      <c r="N746" s="58">
        <f t="shared" si="247"/>
        <v>0</v>
      </c>
    </row>
    <row r="747" spans="1:14" ht="30" hidden="1" outlineLevel="1" x14ac:dyDescent="0.25">
      <c r="A747" s="9">
        <f t="shared" ref="A747:E747" si="281">A321</f>
        <v>38.5</v>
      </c>
      <c r="B747" s="194" t="str">
        <f t="shared" si="281"/>
        <v>Construction of cement concrete road outside BTG area of Power Plant 4 x 210MW TPS Khaperkheda.</v>
      </c>
      <c r="C747" s="9">
        <f t="shared" si="281"/>
        <v>0</v>
      </c>
      <c r="D747" s="65" t="str">
        <f t="shared" si="281"/>
        <v>-</v>
      </c>
      <c r="E747" s="58">
        <f t="shared" si="281"/>
        <v>0</v>
      </c>
      <c r="F747" s="58">
        <f t="shared" si="243"/>
        <v>0</v>
      </c>
      <c r="G747" s="58">
        <f t="shared" si="244"/>
        <v>0</v>
      </c>
      <c r="H747" s="58">
        <f t="shared" si="245"/>
        <v>0</v>
      </c>
      <c r="I747" s="123">
        <f>'F4.2'!V321</f>
        <v>0</v>
      </c>
      <c r="J747" s="123">
        <f>'F4.2'!AP321</f>
        <v>0</v>
      </c>
      <c r="K747" s="58"/>
      <c r="L747" s="58"/>
      <c r="M747" s="58">
        <f t="shared" si="246"/>
        <v>0</v>
      </c>
      <c r="N747" s="58">
        <f t="shared" si="247"/>
        <v>0</v>
      </c>
    </row>
    <row r="748" spans="1:14" ht="45" hidden="1" outlineLevel="1" x14ac:dyDescent="0.25">
      <c r="A748" s="9">
        <f t="shared" ref="A748:E748" si="282">A322</f>
        <v>38.6</v>
      </c>
      <c r="B748" s="194" t="str">
        <f t="shared" si="282"/>
        <v>Construction of cement concrete road for material transportation from D-Point CHP to reject coal Dumping yard in 4x  210MW, TPS, Khaperkheda.</v>
      </c>
      <c r="C748" s="9">
        <f t="shared" si="282"/>
        <v>0</v>
      </c>
      <c r="D748" s="65" t="str">
        <f t="shared" si="282"/>
        <v>-</v>
      </c>
      <c r="E748" s="58">
        <f t="shared" si="282"/>
        <v>0</v>
      </c>
      <c r="F748" s="58">
        <f t="shared" si="243"/>
        <v>0</v>
      </c>
      <c r="G748" s="58">
        <f t="shared" si="244"/>
        <v>0</v>
      </c>
      <c r="H748" s="58">
        <f t="shared" si="245"/>
        <v>0</v>
      </c>
      <c r="I748" s="123">
        <f>'F4.2'!V322</f>
        <v>0</v>
      </c>
      <c r="J748" s="123">
        <f>'F4.2'!AP322</f>
        <v>0</v>
      </c>
      <c r="K748" s="58"/>
      <c r="L748" s="58"/>
      <c r="M748" s="58">
        <f t="shared" si="246"/>
        <v>0</v>
      </c>
      <c r="N748" s="58">
        <f t="shared" si="247"/>
        <v>0</v>
      </c>
    </row>
    <row r="749" spans="1:14" ht="45" hidden="1" outlineLevel="1" x14ac:dyDescent="0.25">
      <c r="A749" s="9">
        <f t="shared" ref="A749:E749" si="283">A323</f>
        <v>38.700000000000003</v>
      </c>
      <c r="B749" s="194" t="str">
        <f t="shared" si="283"/>
        <v xml:space="preserve">Work of Strengthening and modification of Main Plant,  Major Stores,  Auxiliary  in plant area, 4x210 MW, TPS, Khaperkheda. </v>
      </c>
      <c r="C749" s="9">
        <f t="shared" si="283"/>
        <v>0</v>
      </c>
      <c r="D749" s="65" t="str">
        <f t="shared" si="283"/>
        <v>-</v>
      </c>
      <c r="E749" s="58">
        <f t="shared" si="283"/>
        <v>0</v>
      </c>
      <c r="F749" s="58">
        <f t="shared" si="243"/>
        <v>0</v>
      </c>
      <c r="G749" s="58">
        <f t="shared" si="244"/>
        <v>0</v>
      </c>
      <c r="H749" s="58">
        <f t="shared" si="245"/>
        <v>0</v>
      </c>
      <c r="I749" s="123">
        <f>'F4.2'!V323</f>
        <v>0</v>
      </c>
      <c r="J749" s="123">
        <f>'F4.2'!AP323</f>
        <v>0</v>
      </c>
      <c r="K749" s="58"/>
      <c r="L749" s="58"/>
      <c r="M749" s="58">
        <f t="shared" si="246"/>
        <v>0</v>
      </c>
      <c r="N749" s="58">
        <f t="shared" si="247"/>
        <v>0</v>
      </c>
    </row>
    <row r="750" spans="1:14" ht="30" hidden="1" outlineLevel="1" x14ac:dyDescent="0.25">
      <c r="A750" s="9">
        <f t="shared" ref="A750:E750" si="284">A324</f>
        <v>38.799999999999997</v>
      </c>
      <c r="B750" s="194" t="str">
        <f t="shared" si="284"/>
        <v xml:space="preserve">Construction of diversion road along with RCC bridge from rejct coal yard CHP-I &amp; CHP-II </v>
      </c>
      <c r="C750" s="9">
        <f t="shared" si="284"/>
        <v>0</v>
      </c>
      <c r="D750" s="65" t="str">
        <f t="shared" si="284"/>
        <v>-</v>
      </c>
      <c r="E750" s="58">
        <f t="shared" si="284"/>
        <v>0</v>
      </c>
      <c r="F750" s="58">
        <f t="shared" si="243"/>
        <v>0</v>
      </c>
      <c r="G750" s="58">
        <f t="shared" si="244"/>
        <v>0</v>
      </c>
      <c r="H750" s="58">
        <f t="shared" si="245"/>
        <v>0</v>
      </c>
      <c r="I750" s="123">
        <f>'F4.2'!V324</f>
        <v>0</v>
      </c>
      <c r="J750" s="123">
        <f>'F4.2'!AP324</f>
        <v>0</v>
      </c>
      <c r="K750" s="58"/>
      <c r="L750" s="58"/>
      <c r="M750" s="58">
        <f t="shared" si="246"/>
        <v>0</v>
      </c>
      <c r="N750" s="58">
        <f t="shared" si="247"/>
        <v>0</v>
      </c>
    </row>
    <row r="751" spans="1:14" ht="30" hidden="1" outlineLevel="1" x14ac:dyDescent="0.25">
      <c r="A751" s="9">
        <f t="shared" ref="A751:E751" si="285">A325</f>
        <v>38.9</v>
      </c>
      <c r="B751" s="194" t="str">
        <f t="shared" si="285"/>
        <v>Upgradation of existing ETP plant consist civil works, electrification and pumps.</v>
      </c>
      <c r="C751" s="9">
        <f t="shared" si="285"/>
        <v>0</v>
      </c>
      <c r="D751" s="65" t="str">
        <f t="shared" si="285"/>
        <v>-</v>
      </c>
      <c r="E751" s="58">
        <f t="shared" si="285"/>
        <v>0</v>
      </c>
      <c r="F751" s="58">
        <f t="shared" si="243"/>
        <v>0</v>
      </c>
      <c r="G751" s="58">
        <f t="shared" si="244"/>
        <v>0</v>
      </c>
      <c r="H751" s="58">
        <f t="shared" si="245"/>
        <v>0</v>
      </c>
      <c r="I751" s="123">
        <f>'F4.2'!V325</f>
        <v>0</v>
      </c>
      <c r="J751" s="123">
        <f>'F4.2'!AP325</f>
        <v>0</v>
      </c>
      <c r="K751" s="58"/>
      <c r="L751" s="58"/>
      <c r="M751" s="58">
        <f t="shared" si="246"/>
        <v>0</v>
      </c>
      <c r="N751" s="58">
        <f t="shared" si="247"/>
        <v>0</v>
      </c>
    </row>
    <row r="752" spans="1:14" ht="31.5" hidden="1" outlineLevel="1" x14ac:dyDescent="0.25">
      <c r="A752" s="9">
        <f t="shared" ref="A752:E752" si="286">A326</f>
        <v>39</v>
      </c>
      <c r="B752" s="27" t="str">
        <f t="shared" si="286"/>
        <v xml:space="preserve">Work of 5th Raising of Waregaon Ash Bund,   4x210 MW, TPS, Khaperkheda. </v>
      </c>
      <c r="C752" s="9">
        <f t="shared" si="286"/>
        <v>0</v>
      </c>
      <c r="D752" s="65" t="str">
        <f t="shared" si="286"/>
        <v>-</v>
      </c>
      <c r="E752" s="58">
        <f t="shared" si="286"/>
        <v>0</v>
      </c>
      <c r="F752" s="58">
        <f t="shared" si="243"/>
        <v>0</v>
      </c>
      <c r="G752" s="58">
        <f t="shared" si="244"/>
        <v>0</v>
      </c>
      <c r="H752" s="58">
        <f t="shared" si="245"/>
        <v>0</v>
      </c>
      <c r="I752" s="123">
        <f>'F4.2'!V326</f>
        <v>0</v>
      </c>
      <c r="J752" s="123">
        <f>'F4.2'!AP326</f>
        <v>0</v>
      </c>
      <c r="K752" s="58"/>
      <c r="L752" s="58"/>
      <c r="M752" s="58">
        <f t="shared" si="246"/>
        <v>0</v>
      </c>
      <c r="N752" s="58">
        <f t="shared" si="247"/>
        <v>0</v>
      </c>
    </row>
    <row r="753" spans="1:14" ht="30" hidden="1" outlineLevel="1" x14ac:dyDescent="0.25">
      <c r="A753" s="9">
        <f t="shared" ref="A753:E753" si="287">A327</f>
        <v>39.1</v>
      </c>
      <c r="B753" s="194" t="str">
        <f t="shared" si="287"/>
        <v xml:space="preserve">Work of 5th Raising of Waregaon Ash Bund,   4x210 MW, TPS, Khaperkheda. </v>
      </c>
      <c r="C753" s="9">
        <f t="shared" si="287"/>
        <v>0</v>
      </c>
      <c r="D753" s="65" t="str">
        <f t="shared" si="287"/>
        <v>-</v>
      </c>
      <c r="E753" s="58">
        <f t="shared" si="287"/>
        <v>0</v>
      </c>
      <c r="F753" s="58">
        <f t="shared" si="243"/>
        <v>0</v>
      </c>
      <c r="G753" s="58">
        <f t="shared" si="244"/>
        <v>0</v>
      </c>
      <c r="H753" s="58">
        <f t="shared" si="245"/>
        <v>0</v>
      </c>
      <c r="I753" s="123">
        <f>'F4.2'!V327</f>
        <v>0</v>
      </c>
      <c r="J753" s="123">
        <f>'F4.2'!AP327</f>
        <v>0</v>
      </c>
      <c r="K753" s="58"/>
      <c r="L753" s="58"/>
      <c r="M753" s="58">
        <f t="shared" si="246"/>
        <v>0</v>
      </c>
      <c r="N753" s="58">
        <f t="shared" si="247"/>
        <v>0</v>
      </c>
    </row>
    <row r="754" spans="1:14" ht="63" hidden="1" outlineLevel="1" x14ac:dyDescent="0.25">
      <c r="A754" s="9">
        <f t="shared" ref="A754:E754" si="288">A328</f>
        <v>40</v>
      </c>
      <c r="B754" s="27" t="str">
        <f t="shared" si="288"/>
        <v>Work of CTR(Complete Track Removal),TTR(TRAIN TRAVLER REGULATOR) and Yard Remoulding incl. misc. works at Mahagenco Khaperkheda Plant.</v>
      </c>
      <c r="C754" s="9">
        <f t="shared" si="288"/>
        <v>0</v>
      </c>
      <c r="D754" s="65" t="str">
        <f t="shared" si="288"/>
        <v>-</v>
      </c>
      <c r="E754" s="58">
        <f t="shared" si="288"/>
        <v>0</v>
      </c>
      <c r="F754" s="58">
        <f t="shared" si="243"/>
        <v>0</v>
      </c>
      <c r="G754" s="58">
        <f t="shared" si="244"/>
        <v>0</v>
      </c>
      <c r="H754" s="58">
        <f t="shared" si="245"/>
        <v>0</v>
      </c>
      <c r="I754" s="123">
        <f>'F4.2'!V328</f>
        <v>0</v>
      </c>
      <c r="J754" s="123">
        <f>'F4.2'!AP328</f>
        <v>0</v>
      </c>
      <c r="K754" s="58"/>
      <c r="L754" s="58"/>
      <c r="M754" s="58">
        <f t="shared" si="246"/>
        <v>0</v>
      </c>
      <c r="N754" s="58">
        <f t="shared" si="247"/>
        <v>0</v>
      </c>
    </row>
    <row r="755" spans="1:14" ht="45" hidden="1" outlineLevel="1" x14ac:dyDescent="0.25">
      <c r="A755" s="9">
        <f t="shared" ref="A755:E755" si="289">A329</f>
        <v>40.1</v>
      </c>
      <c r="B755" s="194" t="str">
        <f t="shared" si="289"/>
        <v>Work of CTR(Complete Track Removal),TTR(TRAIN TRAVLER REGULATOR) and Yard Remoulding incl. misc. works at Mahagenco Khaperkheda Plant.</v>
      </c>
      <c r="C755" s="9">
        <f t="shared" si="289"/>
        <v>0</v>
      </c>
      <c r="D755" s="65" t="str">
        <f t="shared" si="289"/>
        <v>-</v>
      </c>
      <c r="E755" s="58">
        <f t="shared" si="289"/>
        <v>0</v>
      </c>
      <c r="F755" s="58">
        <f t="shared" si="243"/>
        <v>0</v>
      </c>
      <c r="G755" s="58">
        <f t="shared" si="244"/>
        <v>0</v>
      </c>
      <c r="H755" s="58">
        <f t="shared" si="245"/>
        <v>0</v>
      </c>
      <c r="I755" s="123">
        <f>'F4.2'!V329</f>
        <v>0</v>
      </c>
      <c r="J755" s="123">
        <f>'F4.2'!AP329</f>
        <v>0</v>
      </c>
      <c r="K755" s="58"/>
      <c r="L755" s="58"/>
      <c r="M755" s="58">
        <f t="shared" si="246"/>
        <v>0</v>
      </c>
      <c r="N755" s="58">
        <f t="shared" si="247"/>
        <v>0</v>
      </c>
    </row>
    <row r="756" spans="1:14" ht="78.75" hidden="1" outlineLevel="1" x14ac:dyDescent="0.25">
      <c r="A756" s="9">
        <f t="shared" ref="A756:E756" si="290">A330</f>
        <v>41</v>
      </c>
      <c r="B756" s="27" t="str">
        <f t="shared" si="290"/>
        <v>Various WTP 210MW improvement schemes i.e. Up-gradation of SWAS SYSTEM UNIT- 1 to 4 at WTP-I 210 MW along with coal sampling lab upgradation, Comissioning of  CW Chemical Dosing system etc</v>
      </c>
      <c r="C756" s="9">
        <f t="shared" si="290"/>
        <v>0</v>
      </c>
      <c r="D756" s="65" t="str">
        <f t="shared" si="290"/>
        <v>-</v>
      </c>
      <c r="E756" s="58">
        <f t="shared" si="290"/>
        <v>0</v>
      </c>
      <c r="F756" s="58">
        <f t="shared" si="243"/>
        <v>0</v>
      </c>
      <c r="G756" s="58">
        <f t="shared" si="244"/>
        <v>0</v>
      </c>
      <c r="H756" s="58">
        <f t="shared" si="245"/>
        <v>0</v>
      </c>
      <c r="I756" s="123">
        <f>'F4.2'!V330</f>
        <v>0</v>
      </c>
      <c r="J756" s="123">
        <f>'F4.2'!AP330</f>
        <v>0</v>
      </c>
      <c r="K756" s="58"/>
      <c r="L756" s="58"/>
      <c r="M756" s="58">
        <f t="shared" si="246"/>
        <v>0</v>
      </c>
      <c r="N756" s="58">
        <f t="shared" si="247"/>
        <v>0</v>
      </c>
    </row>
    <row r="757" spans="1:14" ht="45" hidden="1" outlineLevel="1" x14ac:dyDescent="0.25">
      <c r="A757" s="9">
        <f t="shared" ref="A757:E757" si="291">A331</f>
        <v>41.1</v>
      </c>
      <c r="B757" s="194" t="str">
        <f t="shared" si="291"/>
        <v>Upgradation of Existing ETP system viz. Plate Settler, Settling tank, Sludge Drying bed, Chemical dosing system etc.)as per MPCB consent condition</v>
      </c>
      <c r="C757" s="9">
        <f t="shared" si="291"/>
        <v>0</v>
      </c>
      <c r="D757" s="65" t="str">
        <f t="shared" si="291"/>
        <v>-</v>
      </c>
      <c r="E757" s="58">
        <f t="shared" si="291"/>
        <v>0</v>
      </c>
      <c r="F757" s="58">
        <f t="shared" si="243"/>
        <v>0</v>
      </c>
      <c r="G757" s="58">
        <f t="shared" si="244"/>
        <v>0</v>
      </c>
      <c r="H757" s="58">
        <f t="shared" si="245"/>
        <v>0</v>
      </c>
      <c r="I757" s="123">
        <f>'F4.2'!V331</f>
        <v>0</v>
      </c>
      <c r="J757" s="123">
        <f>'F4.2'!AP331</f>
        <v>0</v>
      </c>
      <c r="K757" s="58"/>
      <c r="L757" s="58"/>
      <c r="M757" s="58">
        <f t="shared" si="246"/>
        <v>0</v>
      </c>
      <c r="N757" s="58">
        <f t="shared" si="247"/>
        <v>0</v>
      </c>
    </row>
    <row r="758" spans="1:14" ht="15.75" hidden="1" outlineLevel="1" x14ac:dyDescent="0.25">
      <c r="A758" s="9">
        <f t="shared" ref="A758:E758" si="292">A332</f>
        <v>41.2</v>
      </c>
      <c r="B758" s="194" t="str">
        <f t="shared" si="292"/>
        <v>Upgradation of SWAS Lab 3&amp; 4 at WTP-210 MW</v>
      </c>
      <c r="C758" s="9">
        <f t="shared" si="292"/>
        <v>0</v>
      </c>
      <c r="D758" s="65" t="str">
        <f t="shared" si="292"/>
        <v>-</v>
      </c>
      <c r="E758" s="58">
        <f t="shared" si="292"/>
        <v>0</v>
      </c>
      <c r="F758" s="58">
        <f t="shared" si="243"/>
        <v>0</v>
      </c>
      <c r="G758" s="58">
        <f t="shared" si="244"/>
        <v>0</v>
      </c>
      <c r="H758" s="58">
        <f t="shared" si="245"/>
        <v>0</v>
      </c>
      <c r="I758" s="123">
        <f>'F4.2'!V332</f>
        <v>0</v>
      </c>
      <c r="J758" s="123">
        <f>'F4.2'!AP332</f>
        <v>0</v>
      </c>
      <c r="K758" s="58"/>
      <c r="L758" s="58"/>
      <c r="M758" s="58">
        <f t="shared" si="246"/>
        <v>0</v>
      </c>
      <c r="N758" s="58">
        <f t="shared" si="247"/>
        <v>0</v>
      </c>
    </row>
    <row r="759" spans="1:14" ht="90" hidden="1" outlineLevel="1" x14ac:dyDescent="0.25">
      <c r="A759" s="9">
        <f t="shared" ref="A759:E759" si="293">A333</f>
        <v>41.3</v>
      </c>
      <c r="B759" s="194" t="str">
        <f t="shared" si="293"/>
        <v>Revamping of Chlorination Plant Stream  (A+ B) &amp;  Installation, Comissioning of  CW Chemical Dosing system (Viz. Scale inhibitor, Scale Dispersant, Biodispersant, Corossion Inhibitor &amp; H2SO4 dosing) and Online CW Chemical parameter monitoring system at KPKD TPS</v>
      </c>
      <c r="C759" s="9">
        <f t="shared" si="293"/>
        <v>0</v>
      </c>
      <c r="D759" s="65" t="str">
        <f t="shared" si="293"/>
        <v>-</v>
      </c>
      <c r="E759" s="58">
        <f t="shared" si="293"/>
        <v>0</v>
      </c>
      <c r="F759" s="58">
        <f t="shared" si="243"/>
        <v>0</v>
      </c>
      <c r="G759" s="58">
        <f t="shared" si="244"/>
        <v>0</v>
      </c>
      <c r="H759" s="58">
        <f t="shared" si="245"/>
        <v>0</v>
      </c>
      <c r="I759" s="123">
        <f>'F4.2'!V333</f>
        <v>0</v>
      </c>
      <c r="J759" s="123">
        <f>'F4.2'!AP333</f>
        <v>0</v>
      </c>
      <c r="K759" s="58"/>
      <c r="L759" s="58"/>
      <c r="M759" s="58">
        <f t="shared" si="246"/>
        <v>0</v>
      </c>
      <c r="N759" s="58">
        <f t="shared" si="247"/>
        <v>0</v>
      </c>
    </row>
    <row r="760" spans="1:14" ht="15.75" hidden="1" outlineLevel="1" x14ac:dyDescent="0.25">
      <c r="A760" s="9">
        <f t="shared" ref="A760:E760" si="294">A334</f>
        <v>41.4</v>
      </c>
      <c r="B760" s="194" t="str">
        <f t="shared" si="294"/>
        <v>Upgradation of SWAS Lab 1&amp; 2 at WTP-210 MW</v>
      </c>
      <c r="C760" s="9">
        <f t="shared" si="294"/>
        <v>0</v>
      </c>
      <c r="D760" s="65" t="str">
        <f t="shared" si="294"/>
        <v>-</v>
      </c>
      <c r="E760" s="58">
        <f t="shared" si="294"/>
        <v>0</v>
      </c>
      <c r="F760" s="58">
        <f t="shared" si="243"/>
        <v>0</v>
      </c>
      <c r="G760" s="58">
        <f t="shared" si="244"/>
        <v>0</v>
      </c>
      <c r="H760" s="58">
        <f t="shared" si="245"/>
        <v>0</v>
      </c>
      <c r="I760" s="123">
        <f>'F4.2'!V334</f>
        <v>0</v>
      </c>
      <c r="J760" s="123">
        <f>'F4.2'!AP334</f>
        <v>0</v>
      </c>
      <c r="K760" s="58"/>
      <c r="L760" s="58"/>
      <c r="M760" s="58">
        <f t="shared" si="246"/>
        <v>0</v>
      </c>
      <c r="N760" s="58">
        <f t="shared" si="247"/>
        <v>0</v>
      </c>
    </row>
    <row r="761" spans="1:14" ht="75" hidden="1" outlineLevel="1" x14ac:dyDescent="0.25">
      <c r="A761" s="9">
        <f t="shared" ref="A761:E761" si="295">A335</f>
        <v>41.5</v>
      </c>
      <c r="B761" s="194" t="str">
        <f t="shared" si="295"/>
        <v>Upgradation of Water &amp;Coal testing Lab at WTP-210 MW &amp;Procurement of Coal Lab Instruments and upgradation of  coal sampling Room  &amp;   Instruments related to Coal sample Preparation. at WTP-210 MW</v>
      </c>
      <c r="C761" s="9">
        <f t="shared" si="295"/>
        <v>0</v>
      </c>
      <c r="D761" s="65" t="str">
        <f t="shared" si="295"/>
        <v>-</v>
      </c>
      <c r="E761" s="58">
        <f t="shared" si="295"/>
        <v>0</v>
      </c>
      <c r="F761" s="58">
        <f t="shared" si="243"/>
        <v>0</v>
      </c>
      <c r="G761" s="58">
        <f t="shared" si="244"/>
        <v>0</v>
      </c>
      <c r="H761" s="58">
        <f t="shared" si="245"/>
        <v>0</v>
      </c>
      <c r="I761" s="123">
        <f>'F4.2'!V335</f>
        <v>0</v>
      </c>
      <c r="J761" s="123">
        <f>'F4.2'!AP335</f>
        <v>0</v>
      </c>
      <c r="K761" s="58"/>
      <c r="L761" s="58"/>
      <c r="M761" s="58">
        <f t="shared" si="246"/>
        <v>0</v>
      </c>
      <c r="N761" s="58">
        <f t="shared" si="247"/>
        <v>0</v>
      </c>
    </row>
    <row r="762" spans="1:14" ht="126" hidden="1" outlineLevel="1" x14ac:dyDescent="0.25">
      <c r="A762" s="9">
        <f t="shared" ref="A762:E762" si="296">A336</f>
        <v>42</v>
      </c>
      <c r="B762" s="215" t="str">
        <f t="shared" si="296"/>
        <v>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v>
      </c>
      <c r="C762" s="9">
        <f t="shared" si="296"/>
        <v>0</v>
      </c>
      <c r="D762" s="65" t="str">
        <f t="shared" si="296"/>
        <v>-</v>
      </c>
      <c r="E762" s="58">
        <f t="shared" si="296"/>
        <v>0</v>
      </c>
      <c r="F762" s="58">
        <f t="shared" si="243"/>
        <v>0</v>
      </c>
      <c r="G762" s="58">
        <f t="shared" si="244"/>
        <v>0</v>
      </c>
      <c r="H762" s="58">
        <f t="shared" si="245"/>
        <v>0</v>
      </c>
      <c r="I762" s="123">
        <f>'F4.2'!V336</f>
        <v>0</v>
      </c>
      <c r="J762" s="123">
        <f>'F4.2'!AP336</f>
        <v>0</v>
      </c>
      <c r="K762" s="58"/>
      <c r="L762" s="58"/>
      <c r="M762" s="58">
        <f t="shared" si="246"/>
        <v>0</v>
      </c>
      <c r="N762" s="58">
        <f t="shared" si="247"/>
        <v>0</v>
      </c>
    </row>
    <row r="763" spans="1:14" ht="30" hidden="1" outlineLevel="1" x14ac:dyDescent="0.25">
      <c r="A763" s="9">
        <f t="shared" ref="A763:E763" si="297">A337</f>
        <v>42.1</v>
      </c>
      <c r="B763" s="194" t="str">
        <f t="shared" si="297"/>
        <v xml:space="preserve"> Revamping/ refurbishment, capacity restoration and upgradation for beetle charger No. 1 </v>
      </c>
      <c r="C763" s="9">
        <f t="shared" si="297"/>
        <v>0</v>
      </c>
      <c r="D763" s="65" t="str">
        <f t="shared" si="297"/>
        <v>-</v>
      </c>
      <c r="E763" s="58">
        <f t="shared" si="297"/>
        <v>0</v>
      </c>
      <c r="F763" s="58">
        <f t="shared" si="243"/>
        <v>0</v>
      </c>
      <c r="G763" s="58">
        <f t="shared" si="244"/>
        <v>0</v>
      </c>
      <c r="H763" s="58">
        <f t="shared" si="245"/>
        <v>0</v>
      </c>
      <c r="I763" s="123">
        <f>'F4.2'!V337</f>
        <v>0</v>
      </c>
      <c r="J763" s="123">
        <f>'F4.2'!AP337</f>
        <v>0</v>
      </c>
      <c r="K763" s="58"/>
      <c r="L763" s="58"/>
      <c r="M763" s="58">
        <f t="shared" si="246"/>
        <v>0</v>
      </c>
      <c r="N763" s="58">
        <f t="shared" si="247"/>
        <v>0</v>
      </c>
    </row>
    <row r="764" spans="1:14" ht="30" hidden="1" outlineLevel="1" x14ac:dyDescent="0.25">
      <c r="A764" s="9">
        <f t="shared" ref="A764:E764" si="298">A338</f>
        <v>42.2</v>
      </c>
      <c r="B764" s="194" t="str">
        <f t="shared" si="298"/>
        <v xml:space="preserve">Revamping/ refurbishment, capacity restoration and upgradation for Wagon Tippler No. 1 </v>
      </c>
      <c r="C764" s="9">
        <f t="shared" si="298"/>
        <v>0</v>
      </c>
      <c r="D764" s="65" t="str">
        <f t="shared" si="298"/>
        <v>-</v>
      </c>
      <c r="E764" s="58">
        <f t="shared" si="298"/>
        <v>0</v>
      </c>
      <c r="F764" s="58">
        <f t="shared" si="243"/>
        <v>0</v>
      </c>
      <c r="G764" s="58">
        <f t="shared" si="244"/>
        <v>0</v>
      </c>
      <c r="H764" s="58">
        <f t="shared" si="245"/>
        <v>0</v>
      </c>
      <c r="I764" s="123">
        <f>'F4.2'!V338</f>
        <v>0</v>
      </c>
      <c r="J764" s="123">
        <f>'F4.2'!AP338</f>
        <v>0</v>
      </c>
      <c r="K764" s="58"/>
      <c r="L764" s="58"/>
      <c r="M764" s="58">
        <f t="shared" si="246"/>
        <v>0</v>
      </c>
      <c r="N764" s="58">
        <f t="shared" si="247"/>
        <v>0</v>
      </c>
    </row>
    <row r="765" spans="1:14" ht="30" hidden="1" outlineLevel="1" x14ac:dyDescent="0.25">
      <c r="A765" s="9">
        <f t="shared" ref="A765:E765" si="299">A339</f>
        <v>42.3</v>
      </c>
      <c r="B765" s="194" t="str">
        <f t="shared" si="299"/>
        <v xml:space="preserve">Revamping/ refurbishment, capacity restoration and upgradation for Apron Feeder No. 1 </v>
      </c>
      <c r="C765" s="9">
        <f t="shared" si="299"/>
        <v>0</v>
      </c>
      <c r="D765" s="65" t="str">
        <f t="shared" si="299"/>
        <v>-</v>
      </c>
      <c r="E765" s="58">
        <f t="shared" si="299"/>
        <v>0</v>
      </c>
      <c r="F765" s="58">
        <f t="shared" si="243"/>
        <v>0</v>
      </c>
      <c r="G765" s="58">
        <f t="shared" si="244"/>
        <v>0</v>
      </c>
      <c r="H765" s="58">
        <f t="shared" si="245"/>
        <v>0</v>
      </c>
      <c r="I765" s="123">
        <f>'F4.2'!V339</f>
        <v>0</v>
      </c>
      <c r="J765" s="123">
        <f>'F4.2'!AP339</f>
        <v>0</v>
      </c>
      <c r="K765" s="58"/>
      <c r="L765" s="58"/>
      <c r="M765" s="58">
        <f t="shared" si="246"/>
        <v>0</v>
      </c>
      <c r="N765" s="58">
        <f t="shared" si="247"/>
        <v>0</v>
      </c>
    </row>
    <row r="766" spans="1:14" ht="45" hidden="1" outlineLevel="1" x14ac:dyDescent="0.25">
      <c r="A766" s="9">
        <f t="shared" ref="A766:E766" si="300">A340</f>
        <v>42.4</v>
      </c>
      <c r="B766" s="194" t="str">
        <f t="shared" si="300"/>
        <v xml:space="preserve">Work of complete revamping/ refurbishment, capacity restoration and upgradation for conveyor system from Conv. 2C, 3A, 4A, 8A, 9 </v>
      </c>
      <c r="C766" s="9">
        <f t="shared" si="300"/>
        <v>0</v>
      </c>
      <c r="D766" s="65" t="str">
        <f t="shared" si="300"/>
        <v>-</v>
      </c>
      <c r="E766" s="58">
        <f t="shared" si="300"/>
        <v>0</v>
      </c>
      <c r="F766" s="58">
        <f t="shared" si="243"/>
        <v>0</v>
      </c>
      <c r="G766" s="58">
        <f t="shared" si="244"/>
        <v>0</v>
      </c>
      <c r="H766" s="58">
        <f t="shared" si="245"/>
        <v>0</v>
      </c>
      <c r="I766" s="123">
        <f>'F4.2'!V340</f>
        <v>0</v>
      </c>
      <c r="J766" s="123">
        <f>'F4.2'!AP340</f>
        <v>0</v>
      </c>
      <c r="K766" s="58"/>
      <c r="L766" s="58"/>
      <c r="M766" s="58">
        <f t="shared" si="246"/>
        <v>0</v>
      </c>
      <c r="N766" s="58">
        <f t="shared" si="247"/>
        <v>0</v>
      </c>
    </row>
    <row r="767" spans="1:14" ht="45" hidden="1" outlineLevel="1" x14ac:dyDescent="0.25">
      <c r="A767" s="9">
        <f t="shared" ref="A767:E767" si="301">A341</f>
        <v>42.5</v>
      </c>
      <c r="B767" s="194" t="str">
        <f t="shared" si="301"/>
        <v xml:space="preserve">Work of complete revamping/ refurbishment, capacity restoration and upgradation for impact crusher and wobbler feeder No. 1 &amp; 3 </v>
      </c>
      <c r="C767" s="9">
        <f t="shared" si="301"/>
        <v>0</v>
      </c>
      <c r="D767" s="65" t="str">
        <f t="shared" si="301"/>
        <v>-</v>
      </c>
      <c r="E767" s="58">
        <f t="shared" si="301"/>
        <v>0</v>
      </c>
      <c r="F767" s="58">
        <f t="shared" si="243"/>
        <v>0</v>
      </c>
      <c r="G767" s="58">
        <f t="shared" si="244"/>
        <v>0</v>
      </c>
      <c r="H767" s="58">
        <f t="shared" si="245"/>
        <v>0</v>
      </c>
      <c r="I767" s="123">
        <f>'F4.2'!V341</f>
        <v>0</v>
      </c>
      <c r="J767" s="123">
        <f>'F4.2'!AP341</f>
        <v>0</v>
      </c>
      <c r="K767" s="58"/>
      <c r="L767" s="58"/>
      <c r="M767" s="58">
        <f t="shared" si="246"/>
        <v>0</v>
      </c>
      <c r="N767" s="58">
        <f t="shared" si="247"/>
        <v>0</v>
      </c>
    </row>
    <row r="768" spans="1:14" ht="45" hidden="1" outlineLevel="1" x14ac:dyDescent="0.25">
      <c r="A768" s="9">
        <f t="shared" ref="A768:E768" si="302">A342</f>
        <v>42.6</v>
      </c>
      <c r="B768" s="194" t="str">
        <f t="shared" si="302"/>
        <v>Work of complete revamping/ refurbishment, capacity restoration and upgradation for Stacker/Reclaimer No. 1.</v>
      </c>
      <c r="C768" s="9">
        <f t="shared" si="302"/>
        <v>0</v>
      </c>
      <c r="D768" s="65" t="str">
        <f t="shared" si="302"/>
        <v>-</v>
      </c>
      <c r="E768" s="58">
        <f t="shared" si="302"/>
        <v>0</v>
      </c>
      <c r="F768" s="58">
        <f t="shared" si="243"/>
        <v>0</v>
      </c>
      <c r="G768" s="58">
        <f t="shared" si="244"/>
        <v>0</v>
      </c>
      <c r="H768" s="58">
        <f t="shared" si="245"/>
        <v>0</v>
      </c>
      <c r="I768" s="123">
        <f>'F4.2'!V342</f>
        <v>0</v>
      </c>
      <c r="J768" s="123">
        <f>'F4.2'!AP342</f>
        <v>0</v>
      </c>
      <c r="K768" s="58"/>
      <c r="L768" s="58"/>
      <c r="M768" s="58">
        <f t="shared" si="246"/>
        <v>0</v>
      </c>
      <c r="N768" s="58">
        <f t="shared" si="247"/>
        <v>0</v>
      </c>
    </row>
    <row r="769" spans="1:14" ht="90" hidden="1" outlineLevel="1" x14ac:dyDescent="0.25">
      <c r="A769" s="9">
        <f t="shared" ref="A769:E769" si="303">A343</f>
        <v>42.7</v>
      </c>
      <c r="B769" s="194" t="str">
        <f t="shared" si="303"/>
        <v>Design, development, modification, manufacturing, supply, erection and commissioning of modular chutes for Conv. 3C to 3A, Conv. 3A to 4A, Conv. 4A to 8A and Conv. 9 by using Anti-wear Tungsten Carbide Plates in CHP-I (4 x 210 MW), TPS Khaperkheda</v>
      </c>
      <c r="C769" s="9">
        <f t="shared" si="303"/>
        <v>0</v>
      </c>
      <c r="D769" s="65" t="str">
        <f t="shared" si="303"/>
        <v>-</v>
      </c>
      <c r="E769" s="58">
        <f t="shared" si="303"/>
        <v>0</v>
      </c>
      <c r="F769" s="58">
        <f t="shared" si="243"/>
        <v>0</v>
      </c>
      <c r="G769" s="58">
        <f t="shared" si="244"/>
        <v>0</v>
      </c>
      <c r="H769" s="58">
        <f t="shared" si="245"/>
        <v>0</v>
      </c>
      <c r="I769" s="123">
        <f>'F4.2'!V343</f>
        <v>0</v>
      </c>
      <c r="J769" s="123">
        <f>'F4.2'!AP343</f>
        <v>0</v>
      </c>
      <c r="K769" s="58"/>
      <c r="L769" s="58"/>
      <c r="M769" s="58">
        <f t="shared" si="246"/>
        <v>0</v>
      </c>
      <c r="N769" s="58">
        <f t="shared" si="247"/>
        <v>0</v>
      </c>
    </row>
    <row r="770" spans="1:14" ht="90" hidden="1" outlineLevel="1" x14ac:dyDescent="0.25">
      <c r="A770" s="9">
        <f t="shared" ref="A770:E770" si="304">A344</f>
        <v>42.8</v>
      </c>
      <c r="B770" s="194" t="str">
        <f t="shared" si="304"/>
        <v>Design, Supply, Erection, Commissioning and Upgradation of complete electrical system for drive units of beetle Charger, wagon tippler, apron feeder, covneyors (Conv. 2C, 3A, 4A, 8A, 9), crushers/ wobbler feeder No. 1 &amp; 3 and Stacker/Reclaimer No. 1 in CHP-1 (4 x 210 MW)</v>
      </c>
      <c r="C770" s="9">
        <f t="shared" si="304"/>
        <v>0</v>
      </c>
      <c r="D770" s="65" t="str">
        <f t="shared" si="304"/>
        <v>-</v>
      </c>
      <c r="E770" s="58">
        <f t="shared" si="304"/>
        <v>0</v>
      </c>
      <c r="F770" s="58">
        <f t="shared" si="243"/>
        <v>0</v>
      </c>
      <c r="G770" s="58">
        <f t="shared" si="244"/>
        <v>0</v>
      </c>
      <c r="H770" s="58">
        <f t="shared" si="245"/>
        <v>0</v>
      </c>
      <c r="I770" s="123">
        <f>'F4.2'!V344</f>
        <v>0</v>
      </c>
      <c r="J770" s="123">
        <f>'F4.2'!AP344</f>
        <v>0</v>
      </c>
      <c r="K770" s="58"/>
      <c r="L770" s="58"/>
      <c r="M770" s="58">
        <f t="shared" si="246"/>
        <v>0</v>
      </c>
      <c r="N770" s="58">
        <f t="shared" si="247"/>
        <v>0</v>
      </c>
    </row>
    <row r="771" spans="1:14" ht="47.25" hidden="1" outlineLevel="1" x14ac:dyDescent="0.25">
      <c r="A771" s="9">
        <f t="shared" ref="A771:E771" si="305">A345</f>
        <v>43</v>
      </c>
      <c r="B771" s="215" t="str">
        <f t="shared" si="305"/>
        <v>DPR fo Capacity restoration of bunkering stream from Conv. 5A to 7A/B/C/D including shuttle conveyors in CHP-I (4 x 210 MW)</v>
      </c>
      <c r="C771" s="9">
        <f t="shared" si="305"/>
        <v>0</v>
      </c>
      <c r="D771" s="65" t="str">
        <f t="shared" si="305"/>
        <v>-</v>
      </c>
      <c r="E771" s="58">
        <f t="shared" si="305"/>
        <v>0</v>
      </c>
      <c r="F771" s="58">
        <f t="shared" si="243"/>
        <v>0</v>
      </c>
      <c r="G771" s="58">
        <f t="shared" si="244"/>
        <v>0</v>
      </c>
      <c r="H771" s="58">
        <f t="shared" si="245"/>
        <v>0</v>
      </c>
      <c r="I771" s="123">
        <f>'F4.2'!V345</f>
        <v>0</v>
      </c>
      <c r="J771" s="123">
        <f>'F4.2'!AP345</f>
        <v>0</v>
      </c>
      <c r="K771" s="58"/>
      <c r="L771" s="58"/>
      <c r="M771" s="58">
        <f t="shared" si="246"/>
        <v>0</v>
      </c>
      <c r="N771" s="58">
        <f t="shared" si="247"/>
        <v>0</v>
      </c>
    </row>
    <row r="772" spans="1:14" ht="60" hidden="1" outlineLevel="1" x14ac:dyDescent="0.25">
      <c r="A772" s="9">
        <f t="shared" ref="A772:E772" si="306">A346</f>
        <v>43.1</v>
      </c>
      <c r="B772" s="194" t="str">
        <f t="shared" si="306"/>
        <v xml:space="preserve">Work of complete revamping/ refurbishment, capacity restoration and upgradation for conveyor system from Conv. 5A, 6B, 7A, 7B, 7C, 7D and Shuttle Conv. 1 to 4 in CHP-I (4 x 210 MW) </v>
      </c>
      <c r="C772" s="9">
        <f t="shared" si="306"/>
        <v>0</v>
      </c>
      <c r="D772" s="65" t="str">
        <f t="shared" si="306"/>
        <v>-</v>
      </c>
      <c r="E772" s="58">
        <f t="shared" si="306"/>
        <v>0</v>
      </c>
      <c r="F772" s="58">
        <f t="shared" si="243"/>
        <v>0</v>
      </c>
      <c r="G772" s="58">
        <f t="shared" si="244"/>
        <v>0</v>
      </c>
      <c r="H772" s="58">
        <f t="shared" si="245"/>
        <v>0</v>
      </c>
      <c r="I772" s="123">
        <f>'F4.2'!V346</f>
        <v>0</v>
      </c>
      <c r="J772" s="123">
        <f>'F4.2'!AP346</f>
        <v>0</v>
      </c>
      <c r="K772" s="58"/>
      <c r="L772" s="58"/>
      <c r="M772" s="58">
        <f t="shared" si="246"/>
        <v>0</v>
      </c>
      <c r="N772" s="58">
        <f t="shared" si="247"/>
        <v>0</v>
      </c>
    </row>
    <row r="773" spans="1:14" ht="105" hidden="1" outlineLevel="1" x14ac:dyDescent="0.25">
      <c r="A773" s="13">
        <f t="shared" ref="A773:E773" si="307">A347</f>
        <v>43.2</v>
      </c>
      <c r="B773" s="194" t="str">
        <f t="shared" si="307"/>
        <v>Design, development, modification, manufacturing, supply, erection and commissioning of modular chutes for Conv.Conv. 4D to 5A/B , 5A to 6B, Conv. 6B to 7A &amp; 7B, Conv. 7B to 7D upto shuttle conveyor, Conv. 7A to 7C upto shuttle conveyor by using Anti-wear Tungsten Carbide Plates in CHP-I (4 x 210 MW), TPS Khaperkheda</v>
      </c>
      <c r="C773" s="9">
        <f t="shared" si="307"/>
        <v>0</v>
      </c>
      <c r="D773" s="65" t="str">
        <f t="shared" si="307"/>
        <v>-</v>
      </c>
      <c r="E773" s="58">
        <f t="shared" si="307"/>
        <v>0</v>
      </c>
      <c r="F773" s="58">
        <f t="shared" si="243"/>
        <v>0</v>
      </c>
      <c r="G773" s="58">
        <f t="shared" si="244"/>
        <v>0</v>
      </c>
      <c r="H773" s="58">
        <f t="shared" si="245"/>
        <v>0</v>
      </c>
      <c r="I773" s="123">
        <f>'F4.2'!V347</f>
        <v>0</v>
      </c>
      <c r="J773" s="123">
        <f>'F4.2'!AP347</f>
        <v>0</v>
      </c>
      <c r="K773" s="58"/>
      <c r="L773" s="58"/>
      <c r="M773" s="58">
        <f t="shared" si="246"/>
        <v>0</v>
      </c>
      <c r="N773" s="58">
        <f t="shared" si="247"/>
        <v>0</v>
      </c>
    </row>
    <row r="774" spans="1:14" ht="60" hidden="1" outlineLevel="1" x14ac:dyDescent="0.25">
      <c r="A774" s="9">
        <f t="shared" ref="A774:E774" si="308">A348</f>
        <v>43.3</v>
      </c>
      <c r="B774" s="194" t="str">
        <f t="shared" si="308"/>
        <v>Design, Supply, Erection, Commissioning and Upgradation of complete electrical system for drive units of covneyors (Conv. 5A, 6B, 7A/B/C/D &amp; Shuttle Conv. 1 to 4 in CHP-1 (4 x 210 MW)</v>
      </c>
      <c r="C774" s="9">
        <f t="shared" si="308"/>
        <v>0</v>
      </c>
      <c r="D774" s="65" t="str">
        <f t="shared" si="308"/>
        <v>-</v>
      </c>
      <c r="E774" s="58">
        <f t="shared" si="308"/>
        <v>0</v>
      </c>
      <c r="F774" s="58">
        <f t="shared" si="243"/>
        <v>0</v>
      </c>
      <c r="G774" s="58">
        <f t="shared" si="244"/>
        <v>0</v>
      </c>
      <c r="H774" s="58">
        <f t="shared" si="245"/>
        <v>0</v>
      </c>
      <c r="I774" s="123">
        <f>'F4.2'!V348</f>
        <v>0</v>
      </c>
      <c r="J774" s="123">
        <f>'F4.2'!AP348</f>
        <v>0</v>
      </c>
      <c r="K774" s="58"/>
      <c r="L774" s="58"/>
      <c r="M774" s="58">
        <f t="shared" si="246"/>
        <v>0</v>
      </c>
      <c r="N774" s="58">
        <f t="shared" si="247"/>
        <v>0</v>
      </c>
    </row>
    <row r="775" spans="1:14" ht="63" hidden="1" outlineLevel="1" x14ac:dyDescent="0.25">
      <c r="A775" s="9">
        <f t="shared" ref="A775:E775" si="309">A349</f>
        <v>44</v>
      </c>
      <c r="B775" s="215" t="str">
        <f t="shared" si="309"/>
        <v>Work of capacity restoration of unloading stream from Beetle Charger No. 2 to Stacker/Reclaimer No. 2 for perfromance improvement of CHP-I (4 x 210 MW).</v>
      </c>
      <c r="C775" s="9">
        <f t="shared" si="309"/>
        <v>0</v>
      </c>
      <c r="D775" s="65" t="str">
        <f t="shared" si="309"/>
        <v>-</v>
      </c>
      <c r="E775" s="58">
        <f t="shared" si="309"/>
        <v>0</v>
      </c>
      <c r="F775" s="58">
        <f t="shared" si="243"/>
        <v>0</v>
      </c>
      <c r="G775" s="58">
        <f t="shared" si="244"/>
        <v>0</v>
      </c>
      <c r="H775" s="58">
        <f t="shared" si="245"/>
        <v>0</v>
      </c>
      <c r="I775" s="123">
        <f>'F4.2'!V349</f>
        <v>0</v>
      </c>
      <c r="J775" s="123">
        <f>'F4.2'!AP349</f>
        <v>0</v>
      </c>
      <c r="K775" s="58"/>
      <c r="L775" s="58"/>
      <c r="M775" s="58">
        <f t="shared" si="246"/>
        <v>0</v>
      </c>
      <c r="N775" s="58">
        <f t="shared" si="247"/>
        <v>0</v>
      </c>
    </row>
    <row r="776" spans="1:14" ht="45" hidden="1" outlineLevel="1" x14ac:dyDescent="0.25">
      <c r="A776" s="9">
        <f t="shared" ref="A776:E776" si="310">A350</f>
        <v>44.1</v>
      </c>
      <c r="B776" s="194" t="str">
        <f t="shared" si="310"/>
        <v xml:space="preserve">Work of complete revamping/ refurbishment, capacity restoration and upgradation for beetle charger No. 2 </v>
      </c>
      <c r="C776" s="9">
        <f t="shared" si="310"/>
        <v>0</v>
      </c>
      <c r="D776" s="65" t="str">
        <f t="shared" si="310"/>
        <v>-</v>
      </c>
      <c r="E776" s="58">
        <f t="shared" si="310"/>
        <v>0</v>
      </c>
      <c r="F776" s="58">
        <f t="shared" si="243"/>
        <v>0</v>
      </c>
      <c r="G776" s="58">
        <f t="shared" si="244"/>
        <v>0</v>
      </c>
      <c r="H776" s="58">
        <f t="shared" si="245"/>
        <v>0</v>
      </c>
      <c r="I776" s="123">
        <f>'F4.2'!V350</f>
        <v>0</v>
      </c>
      <c r="J776" s="123">
        <f>'F4.2'!AP350</f>
        <v>0</v>
      </c>
      <c r="K776" s="58"/>
      <c r="L776" s="58"/>
      <c r="M776" s="58">
        <f t="shared" si="246"/>
        <v>0</v>
      </c>
      <c r="N776" s="58">
        <f t="shared" si="247"/>
        <v>0</v>
      </c>
    </row>
    <row r="777" spans="1:14" ht="45" hidden="1" outlineLevel="1" x14ac:dyDescent="0.25">
      <c r="A777" s="9">
        <f t="shared" ref="A777:E777" si="311">A351</f>
        <v>44.2</v>
      </c>
      <c r="B777" s="194" t="str">
        <f t="shared" si="311"/>
        <v xml:space="preserve">Work of complete revamping/ refurbishment, capacity restoration and upgradation for Wagon Tippler No. 2 </v>
      </c>
      <c r="C777" s="9">
        <f t="shared" si="311"/>
        <v>0</v>
      </c>
      <c r="D777" s="65" t="str">
        <f t="shared" si="311"/>
        <v>-</v>
      </c>
      <c r="E777" s="58">
        <f t="shared" si="311"/>
        <v>0</v>
      </c>
      <c r="F777" s="58">
        <f t="shared" ref="F777:F813" si="312">F351+I351</f>
        <v>0</v>
      </c>
      <c r="G777" s="58">
        <f t="shared" ref="G777:G813" si="313">G351+M351</f>
        <v>0</v>
      </c>
      <c r="H777" s="58">
        <f t="shared" ref="H777:H813" si="314">F777-G777</f>
        <v>0</v>
      </c>
      <c r="I777" s="123">
        <f>'F4.2'!V351</f>
        <v>0</v>
      </c>
      <c r="J777" s="123">
        <f>'F4.2'!AP351</f>
        <v>0</v>
      </c>
      <c r="K777" s="58"/>
      <c r="L777" s="58"/>
      <c r="M777" s="58">
        <f t="shared" ref="M777:M813" si="315">SUM(J777:L777)</f>
        <v>0</v>
      </c>
      <c r="N777" s="58">
        <f t="shared" ref="N777:N813" si="316">H777+I777-M777</f>
        <v>0</v>
      </c>
    </row>
    <row r="778" spans="1:14" ht="45" hidden="1" outlineLevel="1" x14ac:dyDescent="0.25">
      <c r="A778" s="9">
        <f t="shared" ref="A778:E778" si="317">A352</f>
        <v>44.3</v>
      </c>
      <c r="B778" s="194" t="str">
        <f t="shared" si="317"/>
        <v xml:space="preserve">Work of complete revamping/ refurbishment, capacity restoration and upgradation for Apron Feeder No. 2 </v>
      </c>
      <c r="C778" s="9">
        <f t="shared" si="317"/>
        <v>0</v>
      </c>
      <c r="D778" s="65" t="str">
        <f t="shared" si="317"/>
        <v>-</v>
      </c>
      <c r="E778" s="58">
        <f t="shared" si="317"/>
        <v>0</v>
      </c>
      <c r="F778" s="58">
        <f t="shared" si="312"/>
        <v>0</v>
      </c>
      <c r="G778" s="58">
        <f t="shared" si="313"/>
        <v>0</v>
      </c>
      <c r="H778" s="58">
        <f t="shared" si="314"/>
        <v>0</v>
      </c>
      <c r="I778" s="123">
        <f>'F4.2'!V352</f>
        <v>0</v>
      </c>
      <c r="J778" s="123">
        <f>'F4.2'!AP352</f>
        <v>0</v>
      </c>
      <c r="K778" s="58"/>
      <c r="L778" s="58"/>
      <c r="M778" s="58">
        <f t="shared" si="315"/>
        <v>0</v>
      </c>
      <c r="N778" s="58">
        <f t="shared" si="316"/>
        <v>0</v>
      </c>
    </row>
    <row r="779" spans="1:14" ht="45" hidden="1" outlineLevel="1" x14ac:dyDescent="0.25">
      <c r="A779" s="13">
        <f t="shared" ref="A779:E779" si="318">A353</f>
        <v>44.4</v>
      </c>
      <c r="B779" s="194" t="str">
        <f t="shared" si="318"/>
        <v xml:space="preserve">Work of complete revamping/ refurbishment, capacity restoration and upgradation for conveyor system from Conv. 2D, 3B, 4B, 8B, 10 </v>
      </c>
      <c r="C779" s="9">
        <f t="shared" si="318"/>
        <v>0</v>
      </c>
      <c r="D779" s="65" t="str">
        <f t="shared" si="318"/>
        <v>-</v>
      </c>
      <c r="E779" s="58">
        <f t="shared" si="318"/>
        <v>0</v>
      </c>
      <c r="F779" s="58">
        <f t="shared" si="312"/>
        <v>0</v>
      </c>
      <c r="G779" s="58">
        <f t="shared" si="313"/>
        <v>0</v>
      </c>
      <c r="H779" s="58">
        <f t="shared" si="314"/>
        <v>0</v>
      </c>
      <c r="I779" s="123">
        <f>'F4.2'!V353</f>
        <v>0</v>
      </c>
      <c r="J779" s="123">
        <f>'F4.2'!AP353</f>
        <v>0</v>
      </c>
      <c r="K779" s="58"/>
      <c r="L779" s="58"/>
      <c r="M779" s="58">
        <f t="shared" si="315"/>
        <v>0</v>
      </c>
      <c r="N779" s="58">
        <f t="shared" si="316"/>
        <v>0</v>
      </c>
    </row>
    <row r="780" spans="1:14" ht="45" hidden="1" outlineLevel="1" x14ac:dyDescent="0.25">
      <c r="A780" s="13">
        <f t="shared" ref="A780:E780" si="319">A354</f>
        <v>44.5</v>
      </c>
      <c r="B780" s="194" t="str">
        <f t="shared" si="319"/>
        <v xml:space="preserve">Work of complete revamping/ refurbishment, capacity restoration and upgradation for impact crusher and wobbler feeder No. 2 &amp; 4 </v>
      </c>
      <c r="C780" s="9">
        <f t="shared" si="319"/>
        <v>0</v>
      </c>
      <c r="D780" s="65" t="str">
        <f t="shared" si="319"/>
        <v>-</v>
      </c>
      <c r="E780" s="58">
        <f t="shared" si="319"/>
        <v>0</v>
      </c>
      <c r="F780" s="58">
        <f t="shared" si="312"/>
        <v>0</v>
      </c>
      <c r="G780" s="58">
        <f t="shared" si="313"/>
        <v>0</v>
      </c>
      <c r="H780" s="58">
        <f t="shared" si="314"/>
        <v>0</v>
      </c>
      <c r="I780" s="123">
        <f>'F4.2'!V354</f>
        <v>0</v>
      </c>
      <c r="J780" s="123">
        <f>'F4.2'!AP354</f>
        <v>0</v>
      </c>
      <c r="K780" s="58"/>
      <c r="L780" s="58"/>
      <c r="M780" s="58">
        <f t="shared" si="315"/>
        <v>0</v>
      </c>
      <c r="N780" s="58">
        <f t="shared" si="316"/>
        <v>0</v>
      </c>
    </row>
    <row r="781" spans="1:14" ht="45" hidden="1" outlineLevel="1" x14ac:dyDescent="0.25">
      <c r="A781" s="9">
        <f t="shared" ref="A781:E781" si="320">A355</f>
        <v>44.6</v>
      </c>
      <c r="B781" s="194" t="str">
        <f t="shared" si="320"/>
        <v>Work of complete revamping/ refurbishment, capacity restoration and upgradation for Stacker/Reclaimer No. 2.</v>
      </c>
      <c r="C781" s="9">
        <f t="shared" si="320"/>
        <v>0</v>
      </c>
      <c r="D781" s="65" t="str">
        <f t="shared" si="320"/>
        <v>-</v>
      </c>
      <c r="E781" s="58">
        <f t="shared" si="320"/>
        <v>0</v>
      </c>
      <c r="F781" s="58">
        <f t="shared" si="312"/>
        <v>0</v>
      </c>
      <c r="G781" s="58">
        <f t="shared" si="313"/>
        <v>0</v>
      </c>
      <c r="H781" s="58">
        <f t="shared" si="314"/>
        <v>0</v>
      </c>
      <c r="I781" s="123">
        <f>'F4.2'!V355</f>
        <v>0</v>
      </c>
      <c r="J781" s="123">
        <f>'F4.2'!AP355</f>
        <v>0</v>
      </c>
      <c r="K781" s="58"/>
      <c r="L781" s="58"/>
      <c r="M781" s="58">
        <f t="shared" si="315"/>
        <v>0</v>
      </c>
      <c r="N781" s="58">
        <f t="shared" si="316"/>
        <v>0</v>
      </c>
    </row>
    <row r="782" spans="1:14" ht="90" hidden="1" outlineLevel="1" x14ac:dyDescent="0.25">
      <c r="A782" s="9">
        <f t="shared" ref="A782:E782" si="321">A356</f>
        <v>44.7</v>
      </c>
      <c r="B782" s="194" t="str">
        <f t="shared" si="321"/>
        <v>Design, development, modification, manufacturing, supply, erection and commissioning of modular chutes for Conv. 2D to 3B, Conv. 3B to 4B, Conv. 4B to 8B and Conv. 10 by using Anti-wear Tungsten Carbide Plates in CHP-I (4 x 210 MW), TPS Khaperkheda</v>
      </c>
      <c r="C782" s="9">
        <f t="shared" si="321"/>
        <v>0</v>
      </c>
      <c r="D782" s="65" t="str">
        <f t="shared" si="321"/>
        <v>-</v>
      </c>
      <c r="E782" s="58">
        <f t="shared" si="321"/>
        <v>0</v>
      </c>
      <c r="F782" s="58">
        <f t="shared" si="312"/>
        <v>0</v>
      </c>
      <c r="G782" s="58">
        <f t="shared" si="313"/>
        <v>0</v>
      </c>
      <c r="H782" s="58">
        <f t="shared" si="314"/>
        <v>0</v>
      </c>
      <c r="I782" s="123">
        <f>'F4.2'!V356</f>
        <v>0</v>
      </c>
      <c r="J782" s="123">
        <f>'F4.2'!AP356</f>
        <v>0</v>
      </c>
      <c r="K782" s="58"/>
      <c r="L782" s="58"/>
      <c r="M782" s="58">
        <f t="shared" si="315"/>
        <v>0</v>
      </c>
      <c r="N782" s="58">
        <f t="shared" si="316"/>
        <v>0</v>
      </c>
    </row>
    <row r="783" spans="1:14" ht="90" hidden="1" outlineLevel="1" x14ac:dyDescent="0.25">
      <c r="A783" s="9">
        <f t="shared" ref="A783:E783" si="322">A357</f>
        <v>44.8</v>
      </c>
      <c r="B783" s="194" t="str">
        <f t="shared" si="322"/>
        <v>Design, Supply, Erection, Commissioning and Upgradation of complete electrical system for drive units of beetle Charger, wagon tippler, apron feeder, covneyors (Conv. 2D, 3B, 4B, 8B, 10), crushers/ wobbler feeder No. 2 &amp; 4 and Stacker/Reclaimer No. 2 in CHP-1 (4 x 210 MW)</v>
      </c>
      <c r="C783" s="9">
        <f t="shared" si="322"/>
        <v>0</v>
      </c>
      <c r="D783" s="65" t="str">
        <f t="shared" si="322"/>
        <v>-</v>
      </c>
      <c r="E783" s="58">
        <f t="shared" si="322"/>
        <v>0</v>
      </c>
      <c r="F783" s="58">
        <f t="shared" si="312"/>
        <v>0</v>
      </c>
      <c r="G783" s="58">
        <f t="shared" si="313"/>
        <v>0</v>
      </c>
      <c r="H783" s="58">
        <f t="shared" si="314"/>
        <v>0</v>
      </c>
      <c r="I783" s="123">
        <f>'F4.2'!V357</f>
        <v>0</v>
      </c>
      <c r="J783" s="123">
        <f>'F4.2'!AP357</f>
        <v>0</v>
      </c>
      <c r="K783" s="58"/>
      <c r="L783" s="58"/>
      <c r="M783" s="58">
        <f t="shared" si="315"/>
        <v>0</v>
      </c>
      <c r="N783" s="58">
        <f t="shared" si="316"/>
        <v>0</v>
      </c>
    </row>
    <row r="784" spans="1:14" ht="63" hidden="1" outlineLevel="1" x14ac:dyDescent="0.25">
      <c r="A784" s="27">
        <f t="shared" ref="A784:E784" si="323">A358</f>
        <v>45</v>
      </c>
      <c r="B784" s="215" t="str">
        <f t="shared" si="323"/>
        <v>Work of capacity restoration of bunkering stream from Conv. 1A/B, 2A/B, 5B to 7E/F/G/H including shuttle conveyors in CHP-I (4 x 210 MW)</v>
      </c>
      <c r="C784" s="9">
        <f t="shared" si="323"/>
        <v>0</v>
      </c>
      <c r="D784" s="65" t="str">
        <f t="shared" si="323"/>
        <v>-</v>
      </c>
      <c r="E784" s="58">
        <f t="shared" si="323"/>
        <v>0</v>
      </c>
      <c r="F784" s="58">
        <f t="shared" si="312"/>
        <v>0</v>
      </c>
      <c r="G784" s="58">
        <f t="shared" si="313"/>
        <v>0</v>
      </c>
      <c r="H784" s="58">
        <f t="shared" si="314"/>
        <v>0</v>
      </c>
      <c r="I784" s="123">
        <f>'F4.2'!V358</f>
        <v>0</v>
      </c>
      <c r="J784" s="123">
        <f>'F4.2'!AP358</f>
        <v>0</v>
      </c>
      <c r="K784" s="58"/>
      <c r="L784" s="58"/>
      <c r="M784" s="58">
        <f t="shared" si="315"/>
        <v>0</v>
      </c>
      <c r="N784" s="58">
        <f t="shared" si="316"/>
        <v>0</v>
      </c>
    </row>
    <row r="785" spans="1:14" ht="60" hidden="1" outlineLevel="1" x14ac:dyDescent="0.25">
      <c r="A785" s="9">
        <f t="shared" ref="A785:E785" si="324">A359</f>
        <v>45.1</v>
      </c>
      <c r="B785" s="194" t="str">
        <f t="shared" si="324"/>
        <v>Work of complete revamping/ refurbishment, capacity restoration and upgradation for conveyor system from Conv. 1A/B, 2A/B, 5B, 6A, 7E, 7F, 7G, 7H and Shuttle Conv. 5 to 8 in CHP-I (4 x 210 MW)</v>
      </c>
      <c r="C785" s="9">
        <f t="shared" si="324"/>
        <v>0</v>
      </c>
      <c r="D785" s="65" t="str">
        <f t="shared" si="324"/>
        <v>-</v>
      </c>
      <c r="E785" s="58">
        <f t="shared" si="324"/>
        <v>0</v>
      </c>
      <c r="F785" s="58">
        <f t="shared" si="312"/>
        <v>0</v>
      </c>
      <c r="G785" s="58">
        <f t="shared" si="313"/>
        <v>0</v>
      </c>
      <c r="H785" s="58">
        <f t="shared" si="314"/>
        <v>0</v>
      </c>
      <c r="I785" s="123">
        <f>'F4.2'!V359</f>
        <v>0</v>
      </c>
      <c r="J785" s="123">
        <f>'F4.2'!AP359</f>
        <v>0</v>
      </c>
      <c r="K785" s="58"/>
      <c r="L785" s="58"/>
      <c r="M785" s="58">
        <f t="shared" si="315"/>
        <v>0</v>
      </c>
      <c r="N785" s="58">
        <f t="shared" si="316"/>
        <v>0</v>
      </c>
    </row>
    <row r="786" spans="1:14" ht="120" hidden="1" outlineLevel="1" x14ac:dyDescent="0.25">
      <c r="A786" s="13">
        <f t="shared" ref="A786:E786" si="325">A360</f>
        <v>45.2</v>
      </c>
      <c r="B786" s="194" t="str">
        <f t="shared" si="325"/>
        <v>Design, development, modification, manufacturing, supply, erection and commissioning of modular chutes for Conv. 1A/b to 2A/B,Conv. 4C to 5A/B, Conv. 5B to 6A, Conv. 6A to 7E &amp; 7F, Conv. 7E to 7G upto shuttle conveyor, Conv. 7F to 7H upto shuttle conveyor by using Anti-wear Tungsten Carbide Plates in CHP-I (4 x 210 MW), TPS Khaperkheda</v>
      </c>
      <c r="C786" s="9">
        <f t="shared" si="325"/>
        <v>0</v>
      </c>
      <c r="D786" s="65" t="str">
        <f t="shared" si="325"/>
        <v>-</v>
      </c>
      <c r="E786" s="58">
        <f t="shared" si="325"/>
        <v>0</v>
      </c>
      <c r="F786" s="58">
        <f t="shared" si="312"/>
        <v>0</v>
      </c>
      <c r="G786" s="58">
        <f t="shared" si="313"/>
        <v>0</v>
      </c>
      <c r="H786" s="58">
        <f t="shared" si="314"/>
        <v>0</v>
      </c>
      <c r="I786" s="123">
        <f>'F4.2'!V360</f>
        <v>0</v>
      </c>
      <c r="J786" s="123">
        <f>'F4.2'!AP360</f>
        <v>0</v>
      </c>
      <c r="K786" s="58"/>
      <c r="L786" s="58"/>
      <c r="M786" s="58">
        <f t="shared" si="315"/>
        <v>0</v>
      </c>
      <c r="N786" s="58">
        <f t="shared" si="316"/>
        <v>0</v>
      </c>
    </row>
    <row r="787" spans="1:14" ht="75" hidden="1" outlineLevel="1" x14ac:dyDescent="0.25">
      <c r="A787" s="13">
        <f t="shared" ref="A787:E787" si="326">A361</f>
        <v>45.3</v>
      </c>
      <c r="B787" s="194" t="str">
        <f t="shared" si="326"/>
        <v>Design, Supply, Erection, Commissioning and Upgradation of complete electrical system for drive units of conveyor system from Conv. 1A/B, 2A/B, 5B, 6A, 7E, 7F, 7G, 7H and Shuttle Conv. 5 to 8 in CHP-1 (4 x 210 MW)</v>
      </c>
      <c r="C787" s="9">
        <f t="shared" si="326"/>
        <v>0</v>
      </c>
      <c r="D787" s="65" t="str">
        <f t="shared" si="326"/>
        <v>-</v>
      </c>
      <c r="E787" s="58">
        <f t="shared" si="326"/>
        <v>0</v>
      </c>
      <c r="F787" s="58">
        <f t="shared" si="312"/>
        <v>0</v>
      </c>
      <c r="G787" s="58">
        <f t="shared" si="313"/>
        <v>0</v>
      </c>
      <c r="H787" s="58">
        <f t="shared" si="314"/>
        <v>0</v>
      </c>
      <c r="I787" s="123">
        <f>'F4.2'!V361</f>
        <v>0</v>
      </c>
      <c r="J787" s="123">
        <f>'F4.2'!AP361</f>
        <v>0</v>
      </c>
      <c r="K787" s="58"/>
      <c r="L787" s="58"/>
      <c r="M787" s="58">
        <f t="shared" si="315"/>
        <v>0</v>
      </c>
      <c r="N787" s="58">
        <f t="shared" si="316"/>
        <v>0</v>
      </c>
    </row>
    <row r="788" spans="1:14" ht="60" hidden="1" outlineLevel="1" x14ac:dyDescent="0.25">
      <c r="A788" s="9">
        <f t="shared" ref="A788:E788" si="327">A362</f>
        <v>45.4</v>
      </c>
      <c r="B788" s="194" t="str">
        <f t="shared" si="327"/>
        <v xml:space="preserve">Work of complete revamping/ refurbishment, capacity restoration and upgradation for Paddel Feeder No. 1 to 4 and truck hopper in CHP-I (4 x 210 MW) </v>
      </c>
      <c r="C788" s="9">
        <f t="shared" si="327"/>
        <v>0</v>
      </c>
      <c r="D788" s="65" t="str">
        <f t="shared" si="327"/>
        <v>-</v>
      </c>
      <c r="E788" s="58">
        <f t="shared" si="327"/>
        <v>0</v>
      </c>
      <c r="F788" s="58">
        <f t="shared" si="312"/>
        <v>0</v>
      </c>
      <c r="G788" s="58">
        <f t="shared" si="313"/>
        <v>0</v>
      </c>
      <c r="H788" s="58">
        <f t="shared" si="314"/>
        <v>0</v>
      </c>
      <c r="I788" s="123">
        <f>'F4.2'!V362</f>
        <v>0</v>
      </c>
      <c r="J788" s="123">
        <f>'F4.2'!AP362</f>
        <v>0</v>
      </c>
      <c r="K788" s="58"/>
      <c r="L788" s="58"/>
      <c r="M788" s="58">
        <f t="shared" si="315"/>
        <v>0</v>
      </c>
      <c r="N788" s="58">
        <f t="shared" si="316"/>
        <v>0</v>
      </c>
    </row>
    <row r="789" spans="1:14" ht="94.5" hidden="1" outlineLevel="1" x14ac:dyDescent="0.25">
      <c r="A789" s="27">
        <f t="shared" ref="A789:E789" si="328">A363</f>
        <v>46</v>
      </c>
      <c r="B789" s="27" t="str">
        <f t="shared" si="328"/>
        <v>Renovation and upgradation of various electrical system for CHP-I (4 x 210 MW) improvement &amp; 
Renovation and upgradation of various electrical system for CHP-I (4 x 210 MW) improvement.</v>
      </c>
      <c r="C789" s="9">
        <f t="shared" si="328"/>
        <v>0</v>
      </c>
      <c r="D789" s="65" t="str">
        <f t="shared" si="328"/>
        <v>-</v>
      </c>
      <c r="E789" s="58">
        <f t="shared" si="328"/>
        <v>0</v>
      </c>
      <c r="F789" s="58">
        <f t="shared" si="312"/>
        <v>0</v>
      </c>
      <c r="G789" s="58">
        <f t="shared" si="313"/>
        <v>0</v>
      </c>
      <c r="H789" s="58">
        <f t="shared" si="314"/>
        <v>0</v>
      </c>
      <c r="I789" s="123">
        <f>'F4.2'!V363</f>
        <v>0</v>
      </c>
      <c r="J789" s="123">
        <f>'F4.2'!AP363</f>
        <v>0</v>
      </c>
      <c r="K789" s="58"/>
      <c r="L789" s="58"/>
      <c r="M789" s="58">
        <f t="shared" si="315"/>
        <v>0</v>
      </c>
      <c r="N789" s="58">
        <f t="shared" si="316"/>
        <v>0</v>
      </c>
    </row>
    <row r="790" spans="1:14" ht="30" hidden="1" outlineLevel="1" x14ac:dyDescent="0.25">
      <c r="A790" s="9">
        <f t="shared" ref="A790:E790" si="329">A364</f>
        <v>46.1</v>
      </c>
      <c r="B790" s="194" t="str">
        <f t="shared" si="329"/>
        <v xml:space="preserve">Design, development and upgradation with circuit breaker VFD of various LT MCC of CHP-I. </v>
      </c>
      <c r="C790" s="9">
        <f t="shared" si="329"/>
        <v>0</v>
      </c>
      <c r="D790" s="65" t="str">
        <f t="shared" si="329"/>
        <v>-</v>
      </c>
      <c r="E790" s="58">
        <f t="shared" si="329"/>
        <v>0</v>
      </c>
      <c r="F790" s="58">
        <f t="shared" si="312"/>
        <v>0</v>
      </c>
      <c r="G790" s="58">
        <f t="shared" si="313"/>
        <v>0</v>
      </c>
      <c r="H790" s="58">
        <f t="shared" si="314"/>
        <v>0</v>
      </c>
      <c r="I790" s="123">
        <f>'F4.2'!V364</f>
        <v>0</v>
      </c>
      <c r="J790" s="123">
        <f>'F4.2'!AP364</f>
        <v>0</v>
      </c>
      <c r="K790" s="58"/>
      <c r="L790" s="58"/>
      <c r="M790" s="58">
        <f t="shared" si="315"/>
        <v>0</v>
      </c>
      <c r="N790" s="58">
        <f t="shared" si="316"/>
        <v>0</v>
      </c>
    </row>
    <row r="791" spans="1:14" ht="60" hidden="1" outlineLevel="1" x14ac:dyDescent="0.25">
      <c r="A791" s="9">
        <f t="shared" ref="A791:E791" si="330">A365</f>
        <v>46.2</v>
      </c>
      <c r="B791" s="194" t="str">
        <f t="shared" si="330"/>
        <v>Design, Supply, Installation, Commissioning and Testing of Energy Chain System for Paddle Feeder, Shuttle Conveyor and Stacker/Reclaimers in CHP-1 (4 x 210 MW), Khaperkheda TPS.</v>
      </c>
      <c r="C791" s="9">
        <f t="shared" si="330"/>
        <v>0</v>
      </c>
      <c r="D791" s="65" t="str">
        <f t="shared" si="330"/>
        <v>-</v>
      </c>
      <c r="E791" s="58">
        <f t="shared" si="330"/>
        <v>0</v>
      </c>
      <c r="F791" s="58">
        <f t="shared" si="312"/>
        <v>0</v>
      </c>
      <c r="G791" s="58">
        <f t="shared" si="313"/>
        <v>0</v>
      </c>
      <c r="H791" s="58">
        <f t="shared" si="314"/>
        <v>0</v>
      </c>
      <c r="I791" s="123">
        <f>'F4.2'!V365</f>
        <v>0</v>
      </c>
      <c r="J791" s="123">
        <f>'F4.2'!AP365</f>
        <v>0</v>
      </c>
      <c r="K791" s="58"/>
      <c r="L791" s="58"/>
      <c r="M791" s="58">
        <f t="shared" si="315"/>
        <v>0</v>
      </c>
      <c r="N791" s="58">
        <f t="shared" si="316"/>
        <v>0</v>
      </c>
    </row>
    <row r="792" spans="1:14" ht="45" hidden="1" outlineLevel="1" x14ac:dyDescent="0.25">
      <c r="A792" s="13">
        <f t="shared" ref="A792:E792" si="331">A366</f>
        <v>46.3</v>
      </c>
      <c r="B792" s="194" t="str">
        <f t="shared" si="331"/>
        <v>Upgradation of relay logic system with PLC &amp; SCADA in CHP-I control room and Wagon Tipplers in CHP-1 (4 x 210 MW), Khaperkheda TPS.</v>
      </c>
      <c r="C792" s="9">
        <f t="shared" si="331"/>
        <v>0</v>
      </c>
      <c r="D792" s="65" t="str">
        <f t="shared" si="331"/>
        <v>-</v>
      </c>
      <c r="E792" s="58">
        <f t="shared" si="331"/>
        <v>0</v>
      </c>
      <c r="F792" s="58">
        <f t="shared" si="312"/>
        <v>0</v>
      </c>
      <c r="G792" s="58">
        <f t="shared" si="313"/>
        <v>0</v>
      </c>
      <c r="H792" s="58">
        <f t="shared" si="314"/>
        <v>0</v>
      </c>
      <c r="I792" s="123">
        <f>'F4.2'!V366</f>
        <v>0</v>
      </c>
      <c r="J792" s="123">
        <f>'F4.2'!AP366</f>
        <v>0</v>
      </c>
      <c r="K792" s="58"/>
      <c r="L792" s="58"/>
      <c r="M792" s="58">
        <f t="shared" si="315"/>
        <v>0</v>
      </c>
      <c r="N792" s="58">
        <f t="shared" si="316"/>
        <v>0</v>
      </c>
    </row>
    <row r="793" spans="1:14" ht="45" hidden="1" outlineLevel="1" x14ac:dyDescent="0.25">
      <c r="A793" s="13">
        <f t="shared" ref="A793:E793" si="332">A367</f>
        <v>46.4</v>
      </c>
      <c r="B793" s="194" t="str">
        <f t="shared" si="332"/>
        <v>Complete upgradation of conveyor lighting system with energey efficient LED lights for CHP-1 (4 x 210 MW), Khaperkheda TPS.</v>
      </c>
      <c r="C793" s="9">
        <f t="shared" si="332"/>
        <v>0</v>
      </c>
      <c r="D793" s="65" t="str">
        <f t="shared" si="332"/>
        <v>-</v>
      </c>
      <c r="E793" s="58">
        <f t="shared" si="332"/>
        <v>0</v>
      </c>
      <c r="F793" s="58">
        <f t="shared" si="312"/>
        <v>0</v>
      </c>
      <c r="G793" s="58">
        <f t="shared" si="313"/>
        <v>0</v>
      </c>
      <c r="H793" s="58">
        <f t="shared" si="314"/>
        <v>0</v>
      </c>
      <c r="I793" s="123">
        <f>'F4.2'!V367</f>
        <v>0</v>
      </c>
      <c r="J793" s="123">
        <f>'F4.2'!AP367</f>
        <v>0</v>
      </c>
      <c r="K793" s="58"/>
      <c r="L793" s="58"/>
      <c r="M793" s="58">
        <f t="shared" si="315"/>
        <v>0</v>
      </c>
      <c r="N793" s="58">
        <f t="shared" si="316"/>
        <v>0</v>
      </c>
    </row>
    <row r="794" spans="1:14" ht="60" hidden="1" outlineLevel="1" x14ac:dyDescent="0.25">
      <c r="A794" s="9">
        <f t="shared" ref="A794:E794" si="333">A368</f>
        <v>46.5</v>
      </c>
      <c r="B794" s="194" t="str">
        <f t="shared" si="333"/>
        <v>Providing, installation, testing commissioning, maintenance and operation of explosion proof &amp; weather proof surveillance system at CHP-I (4 X 210 MW), TPS Khaperkheda.</v>
      </c>
      <c r="C794" s="9">
        <f t="shared" si="333"/>
        <v>0</v>
      </c>
      <c r="D794" s="65" t="str">
        <f t="shared" si="333"/>
        <v>-</v>
      </c>
      <c r="E794" s="58">
        <f t="shared" si="333"/>
        <v>0</v>
      </c>
      <c r="F794" s="58">
        <f t="shared" si="312"/>
        <v>0</v>
      </c>
      <c r="G794" s="58">
        <f t="shared" si="313"/>
        <v>0</v>
      </c>
      <c r="H794" s="58">
        <f t="shared" si="314"/>
        <v>0</v>
      </c>
      <c r="I794" s="123">
        <f>'F4.2'!V368</f>
        <v>0</v>
      </c>
      <c r="J794" s="123">
        <f>'F4.2'!AP368</f>
        <v>0</v>
      </c>
      <c r="K794" s="58"/>
      <c r="L794" s="58"/>
      <c r="M794" s="58">
        <f t="shared" si="315"/>
        <v>0</v>
      </c>
      <c r="N794" s="58">
        <f t="shared" si="316"/>
        <v>0</v>
      </c>
    </row>
    <row r="795" spans="1:14" ht="45" hidden="1" outlineLevel="1" x14ac:dyDescent="0.25">
      <c r="A795" s="9">
        <f t="shared" ref="A795:E795" si="334">A369</f>
        <v>46.6</v>
      </c>
      <c r="B795" s="194" t="str">
        <f t="shared" si="334"/>
        <v>Complete revamping/refurbishment, upgradation and modification of various EOT cranes &amp; hoist installed at CHP-I (4 x 210 MW), TPS Khaperkheda.</v>
      </c>
      <c r="C795" s="9">
        <f t="shared" si="334"/>
        <v>0</v>
      </c>
      <c r="D795" s="65" t="str">
        <f t="shared" si="334"/>
        <v>-</v>
      </c>
      <c r="E795" s="58">
        <f t="shared" si="334"/>
        <v>0</v>
      </c>
      <c r="F795" s="58">
        <f t="shared" si="312"/>
        <v>0</v>
      </c>
      <c r="G795" s="58">
        <f t="shared" si="313"/>
        <v>0</v>
      </c>
      <c r="H795" s="58">
        <f t="shared" si="314"/>
        <v>0</v>
      </c>
      <c r="I795" s="123">
        <f>'F4.2'!V369</f>
        <v>0</v>
      </c>
      <c r="J795" s="123">
        <f>'F4.2'!AP369</f>
        <v>0</v>
      </c>
      <c r="K795" s="58"/>
      <c r="L795" s="58"/>
      <c r="M795" s="58">
        <f t="shared" si="315"/>
        <v>0</v>
      </c>
      <c r="N795" s="58">
        <f t="shared" si="316"/>
        <v>0</v>
      </c>
    </row>
    <row r="796" spans="1:14" ht="47.25" hidden="1" outlineLevel="1" x14ac:dyDescent="0.25">
      <c r="A796" s="27">
        <f t="shared" ref="A796:E796" si="335">A370</f>
        <v>47</v>
      </c>
      <c r="B796" s="215" t="str">
        <f t="shared" si="335"/>
        <v>Procurement of various capacity SAN make locomotives and BEML make loader &amp; bulldozer for CHP-I (4 x 210 MW)</v>
      </c>
      <c r="C796" s="9">
        <f t="shared" si="335"/>
        <v>0</v>
      </c>
      <c r="D796" s="65" t="str">
        <f t="shared" si="335"/>
        <v>-</v>
      </c>
      <c r="E796" s="58">
        <f t="shared" si="335"/>
        <v>0</v>
      </c>
      <c r="F796" s="58">
        <f t="shared" si="312"/>
        <v>0</v>
      </c>
      <c r="G796" s="58">
        <f t="shared" si="313"/>
        <v>0</v>
      </c>
      <c r="H796" s="58">
        <f t="shared" si="314"/>
        <v>0</v>
      </c>
      <c r="I796" s="123">
        <f>'F4.2'!V370</f>
        <v>0</v>
      </c>
      <c r="J796" s="123">
        <f>'F4.2'!AP370</f>
        <v>0</v>
      </c>
      <c r="K796" s="58"/>
      <c r="L796" s="58"/>
      <c r="M796" s="58">
        <f t="shared" si="315"/>
        <v>0</v>
      </c>
      <c r="N796" s="58">
        <f t="shared" si="316"/>
        <v>0</v>
      </c>
    </row>
    <row r="797" spans="1:14" ht="45" hidden="1" outlineLevel="1" x14ac:dyDescent="0.25">
      <c r="A797" s="9">
        <f t="shared" ref="A797:E797" si="336">A371</f>
        <v>47.1</v>
      </c>
      <c r="B797" s="194" t="str">
        <f t="shared" si="336"/>
        <v xml:space="preserve">Procurement of various capacity SAN make locomotives and BEML make loader &amp; bulldozer for CHP-I (4 x 210 MW) </v>
      </c>
      <c r="C797" s="9">
        <f t="shared" si="336"/>
        <v>0</v>
      </c>
      <c r="D797" s="65" t="str">
        <f t="shared" si="336"/>
        <v>-</v>
      </c>
      <c r="E797" s="58">
        <f t="shared" si="336"/>
        <v>0</v>
      </c>
      <c r="F797" s="58">
        <f t="shared" si="312"/>
        <v>0</v>
      </c>
      <c r="G797" s="58">
        <f t="shared" si="313"/>
        <v>0</v>
      </c>
      <c r="H797" s="58">
        <f t="shared" si="314"/>
        <v>0</v>
      </c>
      <c r="I797" s="123">
        <f>'F4.2'!V371</f>
        <v>0</v>
      </c>
      <c r="J797" s="123">
        <f>'F4.2'!AP371</f>
        <v>0</v>
      </c>
      <c r="K797" s="58"/>
      <c r="L797" s="58"/>
      <c r="M797" s="58">
        <f t="shared" si="315"/>
        <v>0</v>
      </c>
      <c r="N797" s="58">
        <f t="shared" si="316"/>
        <v>0</v>
      </c>
    </row>
    <row r="798" spans="1:14" ht="31.5" hidden="1" outlineLevel="1" x14ac:dyDescent="0.25">
      <c r="A798" s="27">
        <f t="shared" ref="A798:E798" si="337">A372</f>
        <v>48</v>
      </c>
      <c r="B798" s="27" t="str">
        <f t="shared" si="337"/>
        <v>CHP Improvement Schemesfor 4x 210 MW units</v>
      </c>
      <c r="C798" s="9">
        <f t="shared" si="337"/>
        <v>0</v>
      </c>
      <c r="D798" s="65" t="str">
        <f t="shared" si="337"/>
        <v>-</v>
      </c>
      <c r="E798" s="58">
        <f t="shared" si="337"/>
        <v>0</v>
      </c>
      <c r="F798" s="58">
        <f t="shared" si="312"/>
        <v>0</v>
      </c>
      <c r="G798" s="58">
        <f t="shared" si="313"/>
        <v>0</v>
      </c>
      <c r="H798" s="58">
        <f t="shared" si="314"/>
        <v>0</v>
      </c>
      <c r="I798" s="123">
        <f>'F4.2'!V372</f>
        <v>0</v>
      </c>
      <c r="J798" s="123">
        <f>'F4.2'!AP372</f>
        <v>0</v>
      </c>
      <c r="K798" s="58"/>
      <c r="L798" s="58"/>
      <c r="M798" s="58">
        <f t="shared" si="315"/>
        <v>0</v>
      </c>
      <c r="N798" s="58">
        <f t="shared" si="316"/>
        <v>0</v>
      </c>
    </row>
    <row r="799" spans="1:14" ht="45" hidden="1" outlineLevel="1" x14ac:dyDescent="0.25">
      <c r="A799" s="9">
        <f t="shared" ref="A799:E799" si="338">A373</f>
        <v>48.1</v>
      </c>
      <c r="B799" s="194" t="str">
        <f t="shared" si="338"/>
        <v>Design, manufacture, supply and installation of suspended magnet for bunkering belts at CHP-I (4 x 210 MW), TPS Khaperkheda.</v>
      </c>
      <c r="C799" s="9">
        <f t="shared" si="338"/>
        <v>0</v>
      </c>
      <c r="D799" s="65" t="str">
        <f t="shared" si="338"/>
        <v>-</v>
      </c>
      <c r="E799" s="58">
        <f t="shared" si="338"/>
        <v>0</v>
      </c>
      <c r="F799" s="58">
        <f t="shared" si="312"/>
        <v>0</v>
      </c>
      <c r="G799" s="58">
        <f t="shared" si="313"/>
        <v>0</v>
      </c>
      <c r="H799" s="58">
        <f t="shared" si="314"/>
        <v>0</v>
      </c>
      <c r="I799" s="123">
        <f>'F4.2'!V373</f>
        <v>0</v>
      </c>
      <c r="J799" s="123">
        <f>'F4.2'!AP373</f>
        <v>0</v>
      </c>
      <c r="K799" s="58"/>
      <c r="L799" s="58"/>
      <c r="M799" s="58">
        <f t="shared" si="315"/>
        <v>0</v>
      </c>
      <c r="N799" s="58">
        <f t="shared" si="316"/>
        <v>0</v>
      </c>
    </row>
    <row r="800" spans="1:14" ht="45" hidden="1" outlineLevel="1" x14ac:dyDescent="0.25">
      <c r="A800" s="9">
        <f t="shared" ref="A800:E800" si="339">A374</f>
        <v>48.2</v>
      </c>
      <c r="B800" s="194" t="str">
        <f t="shared" si="339"/>
        <v>Design, manufacture, supply and installation of travel drive system for shuttle conveyors and conveyors at CHP-I (4 x 210 MW), TPS Khaperkheda.</v>
      </c>
      <c r="C800" s="9">
        <f t="shared" si="339"/>
        <v>0</v>
      </c>
      <c r="D800" s="65" t="str">
        <f t="shared" si="339"/>
        <v>-</v>
      </c>
      <c r="E800" s="58">
        <f t="shared" si="339"/>
        <v>0</v>
      </c>
      <c r="F800" s="58">
        <f t="shared" si="312"/>
        <v>0</v>
      </c>
      <c r="G800" s="58">
        <f t="shared" si="313"/>
        <v>0</v>
      </c>
      <c r="H800" s="58">
        <f t="shared" si="314"/>
        <v>0</v>
      </c>
      <c r="I800" s="123">
        <f>'F4.2'!V374</f>
        <v>0</v>
      </c>
      <c r="J800" s="123">
        <f>'F4.2'!AP374</f>
        <v>0</v>
      </c>
      <c r="K800" s="58"/>
      <c r="L800" s="58"/>
      <c r="M800" s="58">
        <f t="shared" si="315"/>
        <v>0</v>
      </c>
      <c r="N800" s="58">
        <f t="shared" si="316"/>
        <v>0</v>
      </c>
    </row>
    <row r="801" spans="1:14" ht="60" hidden="1" outlineLevel="1" x14ac:dyDescent="0.25">
      <c r="A801" s="9">
        <f t="shared" ref="A801:E801" si="340">A375</f>
        <v>48.3</v>
      </c>
      <c r="B801" s="194" t="str">
        <f t="shared" si="340"/>
        <v>Renovation including replacement of Power &amp; Control cables with  automation &amp; upgradation of Stacker Reclaimer No. 2 in CHP-I (4 X 210MW), TPS Khaperkheda."</v>
      </c>
      <c r="C801" s="9">
        <f t="shared" si="340"/>
        <v>0</v>
      </c>
      <c r="D801" s="65" t="str">
        <f t="shared" si="340"/>
        <v>-</v>
      </c>
      <c r="E801" s="58">
        <f t="shared" si="340"/>
        <v>0</v>
      </c>
      <c r="F801" s="58">
        <f t="shared" si="312"/>
        <v>0</v>
      </c>
      <c r="G801" s="58">
        <f t="shared" si="313"/>
        <v>0</v>
      </c>
      <c r="H801" s="58">
        <f t="shared" si="314"/>
        <v>0</v>
      </c>
      <c r="I801" s="123">
        <f>'F4.2'!V375</f>
        <v>0</v>
      </c>
      <c r="J801" s="123">
        <f>'F4.2'!AP375</f>
        <v>0</v>
      </c>
      <c r="K801" s="58"/>
      <c r="L801" s="58"/>
      <c r="M801" s="58">
        <f t="shared" si="315"/>
        <v>0</v>
      </c>
      <c r="N801" s="58">
        <f t="shared" si="316"/>
        <v>0</v>
      </c>
    </row>
    <row r="802" spans="1:14" ht="45" hidden="1" outlineLevel="1" x14ac:dyDescent="0.25">
      <c r="A802" s="9">
        <f t="shared" ref="A802:E802" si="341">A376</f>
        <v>48.4</v>
      </c>
      <c r="B802" s="194" t="str">
        <f t="shared" si="341"/>
        <v xml:space="preserve">Complete reconditionding &amp; upgradation of LT MCC installed at Unit No. 3 &amp; 4 bunker auxiliareis in CHP-I (4 x 210 MW) </v>
      </c>
      <c r="C802" s="9">
        <f t="shared" si="341"/>
        <v>0</v>
      </c>
      <c r="D802" s="65" t="str">
        <f t="shared" si="341"/>
        <v>-</v>
      </c>
      <c r="E802" s="58">
        <f t="shared" si="341"/>
        <v>0</v>
      </c>
      <c r="F802" s="58">
        <f t="shared" si="312"/>
        <v>0</v>
      </c>
      <c r="G802" s="58">
        <f t="shared" si="313"/>
        <v>0</v>
      </c>
      <c r="H802" s="58">
        <f t="shared" si="314"/>
        <v>0</v>
      </c>
      <c r="I802" s="123">
        <f>'F4.2'!V376</f>
        <v>0</v>
      </c>
      <c r="J802" s="123">
        <f>'F4.2'!AP376</f>
        <v>0</v>
      </c>
      <c r="K802" s="58"/>
      <c r="L802" s="58"/>
      <c r="M802" s="58">
        <f t="shared" si="315"/>
        <v>0</v>
      </c>
      <c r="N802" s="58">
        <f t="shared" si="316"/>
        <v>0</v>
      </c>
    </row>
    <row r="803" spans="1:14" ht="30" hidden="1" outlineLevel="1" x14ac:dyDescent="0.25">
      <c r="A803" s="9">
        <f t="shared" ref="A803:E803" si="342">A377</f>
        <v>48.5</v>
      </c>
      <c r="B803" s="194" t="str">
        <f t="shared" si="342"/>
        <v xml:space="preserve">Complete reconditionding &amp; upgradation of outdoor lighting system in CHP-I (4 x 210 MW) </v>
      </c>
      <c r="C803" s="9">
        <f t="shared" si="342"/>
        <v>0</v>
      </c>
      <c r="D803" s="65" t="str">
        <f t="shared" si="342"/>
        <v>-</v>
      </c>
      <c r="E803" s="58">
        <f t="shared" si="342"/>
        <v>0</v>
      </c>
      <c r="F803" s="58">
        <f t="shared" si="312"/>
        <v>0</v>
      </c>
      <c r="G803" s="58">
        <f t="shared" si="313"/>
        <v>0</v>
      </c>
      <c r="H803" s="58">
        <f t="shared" si="314"/>
        <v>0</v>
      </c>
      <c r="I803" s="123">
        <f>'F4.2'!V377</f>
        <v>0</v>
      </c>
      <c r="J803" s="123">
        <f>'F4.2'!AP377</f>
        <v>0</v>
      </c>
      <c r="K803" s="58"/>
      <c r="L803" s="58"/>
      <c r="M803" s="58">
        <f t="shared" si="315"/>
        <v>0</v>
      </c>
      <c r="N803" s="58">
        <f t="shared" si="316"/>
        <v>0</v>
      </c>
    </row>
    <row r="804" spans="1:14" ht="45" hidden="1" outlineLevel="1" x14ac:dyDescent="0.25">
      <c r="A804" s="9">
        <f t="shared" ref="A804:E804" si="343">A378</f>
        <v>48.6</v>
      </c>
      <c r="B804" s="194" t="str">
        <f t="shared" si="343"/>
        <v xml:space="preserve">Complete reconditionding &amp; upgradation of HT breaker, control circuits &amp; protection relays in CHP-I (4 x 210 MW) </v>
      </c>
      <c r="C804" s="9">
        <f t="shared" si="343"/>
        <v>0</v>
      </c>
      <c r="D804" s="65" t="str">
        <f t="shared" si="343"/>
        <v>-</v>
      </c>
      <c r="E804" s="58">
        <f t="shared" si="343"/>
        <v>0</v>
      </c>
      <c r="F804" s="58">
        <f t="shared" si="312"/>
        <v>0</v>
      </c>
      <c r="G804" s="58">
        <f t="shared" si="313"/>
        <v>0</v>
      </c>
      <c r="H804" s="58">
        <f t="shared" si="314"/>
        <v>0</v>
      </c>
      <c r="I804" s="123">
        <f>'F4.2'!V378</f>
        <v>0</v>
      </c>
      <c r="J804" s="123">
        <f>'F4.2'!AP378</f>
        <v>0</v>
      </c>
      <c r="K804" s="58"/>
      <c r="L804" s="58"/>
      <c r="M804" s="58">
        <f t="shared" si="315"/>
        <v>0</v>
      </c>
      <c r="N804" s="58">
        <f t="shared" si="316"/>
        <v>0</v>
      </c>
    </row>
    <row r="805" spans="1:14" ht="60" hidden="1" outlineLevel="1" x14ac:dyDescent="0.25">
      <c r="A805" s="9">
        <f t="shared" ref="A805:E805" si="344">A379</f>
        <v>48.7</v>
      </c>
      <c r="B805" s="194" t="str">
        <f t="shared" si="344"/>
        <v>Complete revamping/refurbishment, upgradation and modification of various monorail hoists &amp; winch machine  installed at CHP-I (4 x 210 MW), TPS Khaperkheda.</v>
      </c>
      <c r="C805" s="9">
        <f t="shared" si="344"/>
        <v>0</v>
      </c>
      <c r="D805" s="65" t="str">
        <f t="shared" si="344"/>
        <v>-</v>
      </c>
      <c r="E805" s="58">
        <f t="shared" si="344"/>
        <v>0</v>
      </c>
      <c r="F805" s="58">
        <f t="shared" si="312"/>
        <v>0</v>
      </c>
      <c r="G805" s="58">
        <f t="shared" si="313"/>
        <v>0</v>
      </c>
      <c r="H805" s="58">
        <f t="shared" si="314"/>
        <v>0</v>
      </c>
      <c r="I805" s="123">
        <f>'F4.2'!V379</f>
        <v>0</v>
      </c>
      <c r="J805" s="123">
        <f>'F4.2'!AP379</f>
        <v>0</v>
      </c>
      <c r="K805" s="58"/>
      <c r="L805" s="58"/>
      <c r="M805" s="58">
        <f t="shared" si="315"/>
        <v>0</v>
      </c>
      <c r="N805" s="58">
        <f t="shared" si="316"/>
        <v>0</v>
      </c>
    </row>
    <row r="806" spans="1:14" ht="30" hidden="1" outlineLevel="1" x14ac:dyDescent="0.25">
      <c r="A806" s="9">
        <f t="shared" ref="A806:E806" si="345">A380</f>
        <v>48.8</v>
      </c>
      <c r="B806" s="194" t="str">
        <f t="shared" si="345"/>
        <v xml:space="preserve">Procurement of hydra 14 Ton above capacity and heavy vehicles for CHP- I &amp; II. </v>
      </c>
      <c r="C806" s="9">
        <f t="shared" si="345"/>
        <v>0</v>
      </c>
      <c r="D806" s="65" t="str">
        <f t="shared" si="345"/>
        <v>-</v>
      </c>
      <c r="E806" s="58">
        <f t="shared" si="345"/>
        <v>0</v>
      </c>
      <c r="F806" s="58">
        <f t="shared" si="312"/>
        <v>0</v>
      </c>
      <c r="G806" s="58">
        <f t="shared" si="313"/>
        <v>0</v>
      </c>
      <c r="H806" s="58">
        <f t="shared" si="314"/>
        <v>0</v>
      </c>
      <c r="I806" s="123">
        <f>'F4.2'!V380</f>
        <v>0</v>
      </c>
      <c r="J806" s="123">
        <f>'F4.2'!AP380</f>
        <v>0</v>
      </c>
      <c r="K806" s="58"/>
      <c r="L806" s="58"/>
      <c r="M806" s="58">
        <f t="shared" si="315"/>
        <v>0</v>
      </c>
      <c r="N806" s="58">
        <f t="shared" si="316"/>
        <v>0</v>
      </c>
    </row>
    <row r="807" spans="1:14" ht="31.5" hidden="1" outlineLevel="1" x14ac:dyDescent="0.25">
      <c r="A807" s="27">
        <f t="shared" ref="A807:E807" si="346">A381</f>
        <v>49</v>
      </c>
      <c r="B807" s="215" t="str">
        <f t="shared" si="346"/>
        <v>Installation of Real Time Coal Analyzer at all TPS of Mahagenco</v>
      </c>
      <c r="C807" s="9">
        <f t="shared" si="346"/>
        <v>0</v>
      </c>
      <c r="D807" s="65" t="str">
        <f t="shared" si="346"/>
        <v>-</v>
      </c>
      <c r="E807" s="58">
        <f t="shared" si="346"/>
        <v>0</v>
      </c>
      <c r="F807" s="58">
        <f t="shared" si="312"/>
        <v>0</v>
      </c>
      <c r="G807" s="58">
        <f t="shared" si="313"/>
        <v>0</v>
      </c>
      <c r="H807" s="58">
        <f t="shared" si="314"/>
        <v>0</v>
      </c>
      <c r="I807" s="123">
        <f>'F4.2'!V381</f>
        <v>0</v>
      </c>
      <c r="J807" s="123">
        <f>'F4.2'!AP381</f>
        <v>0</v>
      </c>
      <c r="K807" s="58"/>
      <c r="L807" s="58"/>
      <c r="M807" s="58">
        <f t="shared" si="315"/>
        <v>0</v>
      </c>
      <c r="N807" s="58">
        <f t="shared" si="316"/>
        <v>0</v>
      </c>
    </row>
    <row r="808" spans="1:14" ht="30" hidden="1" outlineLevel="1" x14ac:dyDescent="0.25">
      <c r="A808" s="9">
        <f t="shared" ref="A808:E808" si="347">A382</f>
        <v>49.1</v>
      </c>
      <c r="B808" s="194" t="str">
        <f t="shared" si="347"/>
        <v>Installation of Real time Coal  Analyzer at Khaperkheda TPS</v>
      </c>
      <c r="C808" s="9">
        <f t="shared" si="347"/>
        <v>0</v>
      </c>
      <c r="D808" s="65" t="str">
        <f t="shared" si="347"/>
        <v>-</v>
      </c>
      <c r="E808" s="58">
        <f t="shared" si="347"/>
        <v>0</v>
      </c>
      <c r="F808" s="58">
        <f t="shared" si="312"/>
        <v>0</v>
      </c>
      <c r="G808" s="58">
        <f t="shared" si="313"/>
        <v>0</v>
      </c>
      <c r="H808" s="58">
        <f t="shared" si="314"/>
        <v>0</v>
      </c>
      <c r="I808" s="123">
        <f>'F4.2'!V382</f>
        <v>0</v>
      </c>
      <c r="J808" s="123">
        <f>'F4.2'!AP382</f>
        <v>0</v>
      </c>
      <c r="K808" s="58"/>
      <c r="L808" s="58"/>
      <c r="M808" s="58">
        <f t="shared" si="315"/>
        <v>0</v>
      </c>
      <c r="N808" s="58">
        <f t="shared" si="316"/>
        <v>0</v>
      </c>
    </row>
    <row r="809" spans="1:14" ht="31.5" hidden="1" outlineLevel="1" x14ac:dyDescent="0.25">
      <c r="A809" s="27">
        <f t="shared" ref="A809:E809" si="348">A383</f>
        <v>50</v>
      </c>
      <c r="B809" s="215" t="str">
        <f t="shared" si="348"/>
        <v xml:space="preserve">Railway expenses for refurbishment of  OHE lines at CHP-I (4 x 210 MW) </v>
      </c>
      <c r="C809" s="9">
        <f t="shared" si="348"/>
        <v>0</v>
      </c>
      <c r="D809" s="65" t="str">
        <f t="shared" si="348"/>
        <v>-</v>
      </c>
      <c r="E809" s="58">
        <f t="shared" si="348"/>
        <v>0</v>
      </c>
      <c r="F809" s="58">
        <f t="shared" si="312"/>
        <v>0</v>
      </c>
      <c r="G809" s="58">
        <f t="shared" si="313"/>
        <v>0</v>
      </c>
      <c r="H809" s="58">
        <f t="shared" si="314"/>
        <v>0</v>
      </c>
      <c r="I809" s="123">
        <f>'F4.2'!V383</f>
        <v>0</v>
      </c>
      <c r="J809" s="123">
        <f>'F4.2'!AP383</f>
        <v>0</v>
      </c>
      <c r="K809" s="58"/>
      <c r="L809" s="58"/>
      <c r="M809" s="58">
        <f t="shared" si="315"/>
        <v>0</v>
      </c>
      <c r="N809" s="58">
        <f t="shared" si="316"/>
        <v>0</v>
      </c>
    </row>
    <row r="810" spans="1:14" ht="30" hidden="1" outlineLevel="1" x14ac:dyDescent="0.25">
      <c r="A810" s="9">
        <f t="shared" ref="A810:E810" si="349">A384</f>
        <v>50.1</v>
      </c>
      <c r="B810" s="195" t="str">
        <f t="shared" si="349"/>
        <v xml:space="preserve">Railway expenses for refurbishment of  OHE lines at CHP-I (4 x 210 MW) </v>
      </c>
      <c r="C810" s="9">
        <f t="shared" si="349"/>
        <v>0</v>
      </c>
      <c r="D810" s="65" t="str">
        <f t="shared" si="349"/>
        <v>-</v>
      </c>
      <c r="E810" s="58">
        <f t="shared" si="349"/>
        <v>0</v>
      </c>
      <c r="F810" s="58">
        <f t="shared" si="312"/>
        <v>0</v>
      </c>
      <c r="G810" s="58">
        <f t="shared" si="313"/>
        <v>0</v>
      </c>
      <c r="H810" s="58">
        <f t="shared" si="314"/>
        <v>0</v>
      </c>
      <c r="I810" s="123">
        <f>'F4.2'!V384</f>
        <v>0</v>
      </c>
      <c r="J810" s="123">
        <f>'F4.2'!AP384</f>
        <v>0</v>
      </c>
      <c r="K810" s="58"/>
      <c r="L810" s="58"/>
      <c r="M810" s="58">
        <f t="shared" si="315"/>
        <v>0</v>
      </c>
      <c r="N810" s="58">
        <f t="shared" si="316"/>
        <v>0</v>
      </c>
    </row>
    <row r="811" spans="1:14" ht="15.75" hidden="1" outlineLevel="1" x14ac:dyDescent="0.25">
      <c r="A811" s="31">
        <f t="shared" ref="A811:E811" si="350">A385</f>
        <v>0</v>
      </c>
      <c r="B811" s="127">
        <f t="shared" si="350"/>
        <v>0</v>
      </c>
      <c r="C811" s="9">
        <f t="shared" si="350"/>
        <v>0</v>
      </c>
      <c r="D811" s="65" t="str">
        <f t="shared" si="350"/>
        <v>-</v>
      </c>
      <c r="E811" s="58">
        <f t="shared" si="350"/>
        <v>0</v>
      </c>
      <c r="F811" s="58">
        <f t="shared" si="312"/>
        <v>0</v>
      </c>
      <c r="G811" s="58">
        <f t="shared" si="313"/>
        <v>0</v>
      </c>
      <c r="H811" s="58">
        <f t="shared" si="314"/>
        <v>0</v>
      </c>
      <c r="I811" s="123">
        <f>'F4.2'!V385</f>
        <v>0</v>
      </c>
      <c r="J811" s="123">
        <f>'F4.2'!AP385</f>
        <v>0</v>
      </c>
      <c r="K811" s="58"/>
      <c r="L811" s="58"/>
      <c r="M811" s="58">
        <f t="shared" si="315"/>
        <v>0</v>
      </c>
      <c r="N811" s="58">
        <f t="shared" si="316"/>
        <v>0</v>
      </c>
    </row>
    <row r="812" spans="1:14" ht="15.75" hidden="1" outlineLevel="1" x14ac:dyDescent="0.25">
      <c r="A812" s="9">
        <f t="shared" ref="A812:E812" si="351">A386</f>
        <v>0</v>
      </c>
      <c r="B812" s="194">
        <f t="shared" si="351"/>
        <v>0</v>
      </c>
      <c r="C812" s="9">
        <f t="shared" si="351"/>
        <v>0</v>
      </c>
      <c r="D812" s="65" t="str">
        <f t="shared" si="351"/>
        <v>-</v>
      </c>
      <c r="E812" s="58">
        <f t="shared" si="351"/>
        <v>0</v>
      </c>
      <c r="F812" s="58">
        <f t="shared" si="312"/>
        <v>0</v>
      </c>
      <c r="G812" s="58">
        <f t="shared" si="313"/>
        <v>0</v>
      </c>
      <c r="H812" s="58">
        <f t="shared" si="314"/>
        <v>0</v>
      </c>
      <c r="I812" s="123">
        <f>'F4.2'!V386</f>
        <v>0</v>
      </c>
      <c r="J812" s="123">
        <f>'F4.2'!AP386</f>
        <v>0</v>
      </c>
      <c r="K812" s="58"/>
      <c r="L812" s="58"/>
      <c r="M812" s="58">
        <f t="shared" si="315"/>
        <v>0</v>
      </c>
      <c r="N812" s="58">
        <f t="shared" si="316"/>
        <v>0</v>
      </c>
    </row>
    <row r="813" spans="1:14" ht="15.75" hidden="1" outlineLevel="1" x14ac:dyDescent="0.25">
      <c r="A813" s="9">
        <f t="shared" ref="A813:E813" si="352">A387</f>
        <v>0</v>
      </c>
      <c r="B813" s="160">
        <f t="shared" si="352"/>
        <v>0</v>
      </c>
      <c r="C813" s="9">
        <f t="shared" si="352"/>
        <v>0</v>
      </c>
      <c r="D813" s="65" t="str">
        <f t="shared" si="352"/>
        <v>-</v>
      </c>
      <c r="E813" s="58">
        <f t="shared" si="352"/>
        <v>0</v>
      </c>
      <c r="F813" s="58">
        <f t="shared" si="312"/>
        <v>0</v>
      </c>
      <c r="G813" s="58">
        <f t="shared" si="313"/>
        <v>0</v>
      </c>
      <c r="H813" s="58">
        <f t="shared" si="314"/>
        <v>0</v>
      </c>
      <c r="I813" s="123">
        <f>'F4.2'!V387</f>
        <v>0</v>
      </c>
      <c r="J813" s="123">
        <f>'F4.2'!AP387</f>
        <v>0</v>
      </c>
      <c r="K813" s="58"/>
      <c r="L813" s="58"/>
      <c r="M813" s="58">
        <f t="shared" si="315"/>
        <v>0</v>
      </c>
      <c r="N813" s="58">
        <f t="shared" si="316"/>
        <v>0</v>
      </c>
    </row>
    <row r="814" spans="1:14" ht="15.75" hidden="1" outlineLevel="1" x14ac:dyDescent="0.25">
      <c r="A814" s="9">
        <f t="shared" ref="A814:E821" si="353">A388</f>
        <v>0</v>
      </c>
      <c r="B814" s="74" t="str">
        <f t="shared" si="353"/>
        <v>B) Non-DPR Schemes</v>
      </c>
      <c r="C814" s="9">
        <f t="shared" si="353"/>
        <v>0</v>
      </c>
      <c r="D814" s="65" t="str">
        <f t="shared" si="353"/>
        <v>-</v>
      </c>
      <c r="E814" s="58">
        <f t="shared" si="353"/>
        <v>0</v>
      </c>
      <c r="F814" s="58">
        <f t="shared" ref="F814:F821" si="354">F388+I388</f>
        <v>0</v>
      </c>
      <c r="G814" s="58">
        <f t="shared" ref="G814:G821" si="355">G388+M388</f>
        <v>0</v>
      </c>
      <c r="H814" s="58">
        <f t="shared" ref="H814:H855" si="356">F814-G814</f>
        <v>0</v>
      </c>
      <c r="I814" s="123">
        <f>'F4.2'!V388</f>
        <v>0</v>
      </c>
      <c r="J814" s="123">
        <f>'F4.2'!AP388</f>
        <v>0</v>
      </c>
      <c r="K814" s="58"/>
      <c r="L814" s="58"/>
      <c r="M814" s="58">
        <f t="shared" ref="M814:M855" si="357">SUM(J814:L814)</f>
        <v>0</v>
      </c>
      <c r="N814" s="58">
        <f t="shared" ref="N814:N855" si="358">H814+I814-M814</f>
        <v>0</v>
      </c>
    </row>
    <row r="815" spans="1:14" ht="45" hidden="1" outlineLevel="1" x14ac:dyDescent="0.25">
      <c r="A815" s="31">
        <f t="shared" si="353"/>
        <v>1</v>
      </c>
      <c r="B815" s="194" t="str">
        <f t="shared" si="353"/>
        <v>PROCUREMENT COMPLETE Gear BOX ASSEMBLIES FOR 803 1/2 HP &amp; XRP 883 COAL MILLS OF UNIT NO. 1&amp; 2 AT KHAPERKHEDA TPS.</v>
      </c>
      <c r="C815" s="9" t="str">
        <f t="shared" si="353"/>
        <v>N.A.</v>
      </c>
      <c r="D815" s="65" t="str">
        <f t="shared" si="353"/>
        <v>-</v>
      </c>
      <c r="E815" s="58">
        <f t="shared" si="353"/>
        <v>0</v>
      </c>
      <c r="F815" s="58">
        <f t="shared" si="354"/>
        <v>4.5548000000000002</v>
      </c>
      <c r="G815" s="58">
        <f t="shared" si="355"/>
        <v>4.5548000000000002</v>
      </c>
      <c r="H815" s="58">
        <f t="shared" si="356"/>
        <v>0</v>
      </c>
      <c r="I815" s="123">
        <f>'F4.2'!V389</f>
        <v>0</v>
      </c>
      <c r="J815" s="123">
        <f>'F4.2'!AP389</f>
        <v>0</v>
      </c>
      <c r="K815" s="58"/>
      <c r="L815" s="58"/>
      <c r="M815" s="58">
        <f t="shared" si="357"/>
        <v>0</v>
      </c>
      <c r="N815" s="58">
        <f t="shared" si="358"/>
        <v>0</v>
      </c>
    </row>
    <row r="816" spans="1:14" ht="45" hidden="1" outlineLevel="1" x14ac:dyDescent="0.25">
      <c r="A816" s="31">
        <f t="shared" si="353"/>
        <v>2</v>
      </c>
      <c r="B816" s="219" t="str">
        <f t="shared" si="353"/>
        <v>Supply Erection and commissioning of Oil Cooled Suspended magnets at Conv 6A &amp; 6B at Khaperkheda TPS.</v>
      </c>
      <c r="C816" s="9" t="str">
        <f t="shared" si="353"/>
        <v>N.A.</v>
      </c>
      <c r="D816" s="65" t="str">
        <f t="shared" si="353"/>
        <v>-</v>
      </c>
      <c r="E816" s="58">
        <f t="shared" si="353"/>
        <v>0</v>
      </c>
      <c r="F816" s="58">
        <f t="shared" si="354"/>
        <v>1.1483524000000001</v>
      </c>
      <c r="G816" s="58">
        <f t="shared" si="355"/>
        <v>1.1483524000000001</v>
      </c>
      <c r="H816" s="58">
        <f t="shared" si="356"/>
        <v>0</v>
      </c>
      <c r="I816" s="123">
        <f>'F4.2'!V390</f>
        <v>0</v>
      </c>
      <c r="J816" s="123">
        <f>'F4.2'!AP390</f>
        <v>0</v>
      </c>
      <c r="K816" s="58"/>
      <c r="L816" s="58"/>
      <c r="M816" s="58">
        <f t="shared" si="357"/>
        <v>0</v>
      </c>
      <c r="N816" s="58">
        <f t="shared" si="358"/>
        <v>0</v>
      </c>
    </row>
    <row r="817" spans="1:14" ht="45" hidden="1" outlineLevel="1" x14ac:dyDescent="0.25">
      <c r="A817" s="31">
        <f t="shared" si="353"/>
        <v>3</v>
      </c>
      <c r="B817" s="219" t="str">
        <f t="shared" si="353"/>
        <v>Procurment of new 02 Ambulance Van  &amp; 2 Truck for KPKD TPS(Asset Nos. 170100512,             170100513,        170100514,         170100515)</v>
      </c>
      <c r="C817" s="9" t="str">
        <f t="shared" si="353"/>
        <v>N.A.</v>
      </c>
      <c r="D817" s="65" t="str">
        <f t="shared" si="353"/>
        <v>-</v>
      </c>
      <c r="E817" s="58">
        <f t="shared" si="353"/>
        <v>0</v>
      </c>
      <c r="F817" s="58">
        <f t="shared" si="354"/>
        <v>0.41055119800000001</v>
      </c>
      <c r="G817" s="58">
        <f t="shared" si="355"/>
        <v>0.41055119800000001</v>
      </c>
      <c r="H817" s="58">
        <f t="shared" si="356"/>
        <v>0</v>
      </c>
      <c r="I817" s="123">
        <f>'F4.2'!V391</f>
        <v>0</v>
      </c>
      <c r="J817" s="123">
        <f>'F4.2'!AP391</f>
        <v>0</v>
      </c>
      <c r="K817" s="58"/>
      <c r="L817" s="58"/>
      <c r="M817" s="58">
        <f t="shared" si="357"/>
        <v>0</v>
      </c>
      <c r="N817" s="58">
        <f t="shared" si="358"/>
        <v>0</v>
      </c>
    </row>
    <row r="818" spans="1:14" ht="15.75" hidden="1" outlineLevel="1" x14ac:dyDescent="0.25">
      <c r="A818" s="31">
        <f t="shared" si="353"/>
        <v>4</v>
      </c>
      <c r="B818" s="217" t="str">
        <f t="shared" si="353"/>
        <v>GEHO PUMP (Valve housing assembly)</v>
      </c>
      <c r="C818" s="9" t="str">
        <f t="shared" si="353"/>
        <v>N.A.</v>
      </c>
      <c r="D818" s="65" t="str">
        <f t="shared" si="353"/>
        <v>-</v>
      </c>
      <c r="E818" s="58">
        <f t="shared" si="353"/>
        <v>0</v>
      </c>
      <c r="F818" s="58">
        <f t="shared" si="354"/>
        <v>0</v>
      </c>
      <c r="G818" s="58">
        <f t="shared" si="355"/>
        <v>0</v>
      </c>
      <c r="H818" s="58">
        <f t="shared" si="356"/>
        <v>0</v>
      </c>
      <c r="I818" s="123">
        <f>'F4.2'!V392</f>
        <v>8.7932900670000009</v>
      </c>
      <c r="J818" s="123">
        <f>'F4.2'!AP392</f>
        <v>8.7932900670000009</v>
      </c>
      <c r="K818" s="58"/>
      <c r="L818" s="58"/>
      <c r="M818" s="58">
        <f t="shared" si="357"/>
        <v>8.7932900670000009</v>
      </c>
      <c r="N818" s="58">
        <f t="shared" si="358"/>
        <v>0</v>
      </c>
    </row>
    <row r="819" spans="1:14" ht="30" hidden="1" outlineLevel="1" x14ac:dyDescent="0.25">
      <c r="A819" s="208">
        <f t="shared" si="353"/>
        <v>5</v>
      </c>
      <c r="B819" s="218" t="str">
        <f t="shared" si="353"/>
        <v>RESTORATION OF AHP OUTLET TO ESP INLET DUCTS U#1&amp;2(Unit #2 Part only)</v>
      </c>
      <c r="C819" s="9" t="str">
        <f t="shared" si="353"/>
        <v>N.A.</v>
      </c>
      <c r="D819" s="65" t="str">
        <f t="shared" si="353"/>
        <v>-</v>
      </c>
      <c r="E819" s="58">
        <f t="shared" si="353"/>
        <v>0</v>
      </c>
      <c r="F819" s="58">
        <f t="shared" si="354"/>
        <v>0</v>
      </c>
      <c r="G819" s="58">
        <f t="shared" si="355"/>
        <v>0</v>
      </c>
      <c r="H819" s="58">
        <f t="shared" si="356"/>
        <v>0</v>
      </c>
      <c r="I819" s="123">
        <f>'F4.2'!V393</f>
        <v>7.004179336</v>
      </c>
      <c r="J819" s="123">
        <f>'F4.2'!AP393</f>
        <v>7.004179336</v>
      </c>
      <c r="K819" s="58"/>
      <c r="L819" s="58"/>
      <c r="M819" s="58">
        <f t="shared" si="357"/>
        <v>7.004179336</v>
      </c>
      <c r="N819" s="58">
        <f t="shared" si="358"/>
        <v>0</v>
      </c>
    </row>
    <row r="820" spans="1:14" ht="30" hidden="1" outlineLevel="1" x14ac:dyDescent="0.25">
      <c r="A820" s="31">
        <f t="shared" si="353"/>
        <v>6</v>
      </c>
      <c r="B820" s="194" t="str">
        <f t="shared" si="353"/>
        <v>ABC powder type and foam type composite Fire Extinguisher</v>
      </c>
      <c r="C820" s="9" t="str">
        <f t="shared" si="353"/>
        <v>N.A.</v>
      </c>
      <c r="D820" s="65" t="str">
        <f t="shared" si="353"/>
        <v>-</v>
      </c>
      <c r="E820" s="58">
        <f t="shared" si="353"/>
        <v>0</v>
      </c>
      <c r="F820" s="58">
        <f t="shared" si="354"/>
        <v>0</v>
      </c>
      <c r="G820" s="58">
        <f t="shared" si="355"/>
        <v>0</v>
      </c>
      <c r="H820" s="58">
        <f t="shared" si="356"/>
        <v>0</v>
      </c>
      <c r="I820" s="123">
        <f>'F4.2'!V394</f>
        <v>0.71399994599999994</v>
      </c>
      <c r="J820" s="123">
        <f>'F4.2'!AP394</f>
        <v>0.71399994599999994</v>
      </c>
      <c r="K820" s="58"/>
      <c r="L820" s="58"/>
      <c r="M820" s="58">
        <f t="shared" si="357"/>
        <v>0.71399994599999994</v>
      </c>
      <c r="N820" s="58">
        <f t="shared" si="358"/>
        <v>0</v>
      </c>
    </row>
    <row r="821" spans="1:14" ht="15.75" hidden="1" outlineLevel="1" x14ac:dyDescent="0.25">
      <c r="A821" s="31">
        <f t="shared" si="353"/>
        <v>7</v>
      </c>
      <c r="B821" s="217" t="str">
        <f t="shared" si="353"/>
        <v>FFEQUIP  HYDRAULIC JACK (BM-I)</v>
      </c>
      <c r="C821" s="9" t="str">
        <f t="shared" si="353"/>
        <v>N.A.</v>
      </c>
      <c r="D821" s="65" t="str">
        <f t="shared" si="353"/>
        <v>-</v>
      </c>
      <c r="E821" s="58">
        <f t="shared" si="353"/>
        <v>0</v>
      </c>
      <c r="F821" s="58">
        <f t="shared" si="354"/>
        <v>0</v>
      </c>
      <c r="G821" s="58">
        <f t="shared" si="355"/>
        <v>0</v>
      </c>
      <c r="H821" s="58">
        <f t="shared" si="356"/>
        <v>0</v>
      </c>
      <c r="I821" s="123">
        <f>'F4.2'!V395</f>
        <v>0.57696099999999995</v>
      </c>
      <c r="J821" s="123">
        <f>'F4.2'!AP395</f>
        <v>0.57696099999999995</v>
      </c>
      <c r="K821" s="58"/>
      <c r="L821" s="58"/>
      <c r="M821" s="58">
        <f t="shared" si="357"/>
        <v>0.57696099999999995</v>
      </c>
      <c r="N821" s="58">
        <f t="shared" si="358"/>
        <v>0</v>
      </c>
    </row>
    <row r="822" spans="1:14" ht="15.75" hidden="1" outlineLevel="1" x14ac:dyDescent="0.25">
      <c r="A822" s="31">
        <f t="shared" ref="A822:E822" si="359">A396</f>
        <v>8</v>
      </c>
      <c r="B822" s="217" t="str">
        <f t="shared" si="359"/>
        <v>MOBILE COAL SAMPLING EQUIP-AUGER (FMC) CHP-I</v>
      </c>
      <c r="C822" s="9" t="str">
        <f t="shared" si="359"/>
        <v>N.A.</v>
      </c>
      <c r="D822" s="65" t="str">
        <f t="shared" si="359"/>
        <v>-</v>
      </c>
      <c r="E822" s="58">
        <f t="shared" si="359"/>
        <v>0</v>
      </c>
      <c r="F822" s="58">
        <f t="shared" ref="F822:F851" si="360">F396+I396</f>
        <v>0</v>
      </c>
      <c r="G822" s="58">
        <f t="shared" ref="G822:G851" si="361">G396+M396</f>
        <v>0</v>
      </c>
      <c r="H822" s="58">
        <f t="shared" ref="H822:H851" si="362">F822-G822</f>
        <v>0</v>
      </c>
      <c r="I822" s="123">
        <f>'F4.2'!V396</f>
        <v>1.5823799999999999</v>
      </c>
      <c r="J822" s="123">
        <f>'F4.2'!AP396</f>
        <v>1.5823799999999999</v>
      </c>
      <c r="K822" s="58"/>
      <c r="L822" s="58"/>
      <c r="M822" s="58">
        <f t="shared" ref="M822:M851" si="363">SUM(J822:L822)</f>
        <v>1.5823799999999999</v>
      </c>
      <c r="N822" s="58">
        <f t="shared" ref="N822:N851" si="364">H822+I822-M822</f>
        <v>0</v>
      </c>
    </row>
    <row r="823" spans="1:14" ht="60" hidden="1" outlineLevel="1" x14ac:dyDescent="0.25">
      <c r="A823" s="31">
        <f t="shared" ref="A823:E823" si="365">A397</f>
        <v>9</v>
      </c>
      <c r="B823" s="194" t="str">
        <f t="shared" si="365"/>
        <v>Replacement of ash slurry disposal pump to improve performance &amp; capacity enhancement of ash slurry disposal system at AHP-1 Khaperkheda TPS</v>
      </c>
      <c r="C823" s="9">
        <f t="shared" si="365"/>
        <v>0</v>
      </c>
      <c r="D823" s="65" t="str">
        <f t="shared" si="365"/>
        <v>-</v>
      </c>
      <c r="E823" s="58">
        <f t="shared" si="365"/>
        <v>0</v>
      </c>
      <c r="F823" s="58">
        <f t="shared" si="360"/>
        <v>0</v>
      </c>
      <c r="G823" s="58">
        <f t="shared" si="361"/>
        <v>0</v>
      </c>
      <c r="H823" s="58">
        <f t="shared" si="362"/>
        <v>0</v>
      </c>
      <c r="I823" s="123">
        <f>'F4.2'!V397</f>
        <v>0</v>
      </c>
      <c r="J823" s="123">
        <f>'F4.2'!AP397</f>
        <v>0</v>
      </c>
      <c r="K823" s="58"/>
      <c r="L823" s="58"/>
      <c r="M823" s="58">
        <f t="shared" si="363"/>
        <v>0</v>
      </c>
      <c r="N823" s="58">
        <f t="shared" si="364"/>
        <v>0</v>
      </c>
    </row>
    <row r="824" spans="1:14" ht="45" hidden="1" outlineLevel="1" x14ac:dyDescent="0.25">
      <c r="A824" s="31">
        <f t="shared" ref="A824:E824" si="366">A398</f>
        <v>10</v>
      </c>
      <c r="B824" s="194" t="str">
        <f t="shared" si="366"/>
        <v>Procurement of Pillow Block Dodge Bearing Assemblies (Expansion &amp; Non-Expansion) for PA fans in Unit- n1 to 4, at Khaperkheda TPS</v>
      </c>
      <c r="C824" s="9">
        <f t="shared" si="366"/>
        <v>0</v>
      </c>
      <c r="D824" s="65" t="str">
        <f t="shared" si="366"/>
        <v>-</v>
      </c>
      <c r="E824" s="58">
        <f t="shared" si="366"/>
        <v>0</v>
      </c>
      <c r="F824" s="58">
        <f t="shared" si="360"/>
        <v>0</v>
      </c>
      <c r="G824" s="58">
        <f t="shared" si="361"/>
        <v>0</v>
      </c>
      <c r="H824" s="58">
        <f t="shared" si="362"/>
        <v>0</v>
      </c>
      <c r="I824" s="123">
        <f>'F4.2'!V398</f>
        <v>0</v>
      </c>
      <c r="J824" s="123">
        <f>'F4.2'!AP398</f>
        <v>0</v>
      </c>
      <c r="K824" s="58"/>
      <c r="L824" s="58"/>
      <c r="M824" s="58">
        <f t="shared" si="363"/>
        <v>0</v>
      </c>
      <c r="N824" s="58">
        <f t="shared" si="364"/>
        <v>0</v>
      </c>
    </row>
    <row r="825" spans="1:14" ht="45" hidden="1" outlineLevel="1" x14ac:dyDescent="0.25">
      <c r="A825" s="31">
        <f t="shared" ref="A825:E825" si="367">A399</f>
        <v>11</v>
      </c>
      <c r="B825" s="194" t="str">
        <f t="shared" si="367"/>
        <v>Replacement of Economizer outlet to APH outlet common duct in unit no. 3 (210MW), Khaperkheda TPS</v>
      </c>
      <c r="C825" s="9">
        <f t="shared" si="367"/>
        <v>0</v>
      </c>
      <c r="D825" s="65" t="str">
        <f t="shared" si="367"/>
        <v>-</v>
      </c>
      <c r="E825" s="58">
        <f t="shared" si="367"/>
        <v>0</v>
      </c>
      <c r="F825" s="58">
        <f t="shared" si="360"/>
        <v>0</v>
      </c>
      <c r="G825" s="58">
        <f t="shared" si="361"/>
        <v>0</v>
      </c>
      <c r="H825" s="58">
        <f t="shared" si="362"/>
        <v>0</v>
      </c>
      <c r="I825" s="123">
        <f>'F4.2'!V399</f>
        <v>0</v>
      </c>
      <c r="J825" s="123">
        <f>'F4.2'!AP399</f>
        <v>0</v>
      </c>
      <c r="K825" s="58"/>
      <c r="L825" s="58"/>
      <c r="M825" s="58">
        <f t="shared" si="363"/>
        <v>0</v>
      </c>
      <c r="N825" s="58">
        <f t="shared" si="364"/>
        <v>0</v>
      </c>
    </row>
    <row r="826" spans="1:14" ht="60" hidden="1" outlineLevel="1" x14ac:dyDescent="0.25">
      <c r="A826" s="31">
        <f t="shared" ref="A826:E826" si="368">A400</f>
        <v>12</v>
      </c>
      <c r="B826" s="194" t="str">
        <f t="shared" si="368"/>
        <v>PROCUREMENT OF OIL COOLED  SUSPENSION MAGNET FOR 210MW AND MODIFICATION &amp; REPLACEMENT OF VIBRATING FEEDER WITH VIBRATING TRANSFER CHUTE FOR 210MW</v>
      </c>
      <c r="C826" s="9">
        <f t="shared" si="368"/>
        <v>0</v>
      </c>
      <c r="D826" s="65" t="str">
        <f t="shared" si="368"/>
        <v>-</v>
      </c>
      <c r="E826" s="58">
        <f t="shared" si="368"/>
        <v>0</v>
      </c>
      <c r="F826" s="58">
        <f t="shared" si="360"/>
        <v>0</v>
      </c>
      <c r="G826" s="58">
        <f t="shared" si="361"/>
        <v>0</v>
      </c>
      <c r="H826" s="58">
        <f t="shared" si="362"/>
        <v>0</v>
      </c>
      <c r="I826" s="123">
        <f>'F4.2'!V400</f>
        <v>0</v>
      </c>
      <c r="J826" s="123">
        <f>'F4.2'!AP400</f>
        <v>0</v>
      </c>
      <c r="K826" s="58"/>
      <c r="L826" s="58"/>
      <c r="M826" s="58">
        <f t="shared" si="363"/>
        <v>0</v>
      </c>
      <c r="N826" s="58">
        <f t="shared" si="364"/>
        <v>0</v>
      </c>
    </row>
    <row r="827" spans="1:14" ht="45" hidden="1" outlineLevel="1" x14ac:dyDescent="0.25">
      <c r="A827" s="31">
        <f t="shared" ref="A827:E827" si="369">A401</f>
        <v>13</v>
      </c>
      <c r="B827" s="194" t="str">
        <f t="shared" si="369"/>
        <v>DESIGN,ENGINEERING,MODIFICATION ,ERECTION AND COMMISSIONING OF DRIVE UNIT ARRANGEMENT FOR CONVEYOR 10 AT CHP1</v>
      </c>
      <c r="C827" s="9">
        <f t="shared" si="369"/>
        <v>0</v>
      </c>
      <c r="D827" s="65" t="str">
        <f t="shared" si="369"/>
        <v>-</v>
      </c>
      <c r="E827" s="58">
        <f t="shared" si="369"/>
        <v>0</v>
      </c>
      <c r="F827" s="58">
        <f t="shared" si="360"/>
        <v>0</v>
      </c>
      <c r="G827" s="58">
        <f t="shared" si="361"/>
        <v>0</v>
      </c>
      <c r="H827" s="58">
        <f t="shared" si="362"/>
        <v>0</v>
      </c>
      <c r="I827" s="123">
        <f>'F4.2'!V401</f>
        <v>0</v>
      </c>
      <c r="J827" s="123">
        <f>'F4.2'!AP401</f>
        <v>0</v>
      </c>
      <c r="K827" s="58"/>
      <c r="L827" s="58"/>
      <c r="M827" s="58">
        <f t="shared" si="363"/>
        <v>0</v>
      </c>
      <c r="N827" s="58">
        <f t="shared" si="364"/>
        <v>0</v>
      </c>
    </row>
    <row r="828" spans="1:14" ht="30" hidden="1" outlineLevel="1" x14ac:dyDescent="0.25">
      <c r="A828" s="31">
        <f t="shared" ref="A828:E828" si="370">A402</f>
        <v>14</v>
      </c>
      <c r="B828" s="194" t="str">
        <f t="shared" si="370"/>
        <v>ENERGY EFFICIENT PLANT LIGHTING AND COLONY LIGHTING MODIFICATIONS</v>
      </c>
      <c r="C828" s="9">
        <f t="shared" si="370"/>
        <v>0</v>
      </c>
      <c r="D828" s="65" t="str">
        <f t="shared" si="370"/>
        <v>-</v>
      </c>
      <c r="E828" s="58">
        <f t="shared" si="370"/>
        <v>0</v>
      </c>
      <c r="F828" s="58">
        <f t="shared" si="360"/>
        <v>0</v>
      </c>
      <c r="G828" s="58">
        <f t="shared" si="361"/>
        <v>0</v>
      </c>
      <c r="H828" s="58">
        <f t="shared" si="362"/>
        <v>0</v>
      </c>
      <c r="I828" s="123">
        <f>'F4.2'!V402</f>
        <v>0</v>
      </c>
      <c r="J828" s="123">
        <f>'F4.2'!AP402</f>
        <v>0</v>
      </c>
      <c r="K828" s="58"/>
      <c r="L828" s="58"/>
      <c r="M828" s="58">
        <f t="shared" si="363"/>
        <v>0</v>
      </c>
      <c r="N828" s="58">
        <f t="shared" si="364"/>
        <v>0</v>
      </c>
    </row>
    <row r="829" spans="1:14" ht="45" hidden="1" outlineLevel="1" x14ac:dyDescent="0.25">
      <c r="A829" s="31">
        <f t="shared" ref="A829:E829" si="371">A403</f>
        <v>15</v>
      </c>
      <c r="B829" s="194" t="str">
        <f t="shared" si="371"/>
        <v>Supply installation testing and commisioning of various battery sets at unit No 1 &amp; 2 of Khaperkheda TPS</v>
      </c>
      <c r="C829" s="9">
        <f t="shared" si="371"/>
        <v>0</v>
      </c>
      <c r="D829" s="65" t="str">
        <f t="shared" si="371"/>
        <v>-</v>
      </c>
      <c r="E829" s="58">
        <f t="shared" si="371"/>
        <v>0</v>
      </c>
      <c r="F829" s="58">
        <f t="shared" si="360"/>
        <v>0</v>
      </c>
      <c r="G829" s="58">
        <f t="shared" si="361"/>
        <v>0</v>
      </c>
      <c r="H829" s="58">
        <f t="shared" si="362"/>
        <v>0</v>
      </c>
      <c r="I829" s="123">
        <f>'F4.2'!V403</f>
        <v>0</v>
      </c>
      <c r="J829" s="123">
        <f>'F4.2'!AP403</f>
        <v>0</v>
      </c>
      <c r="K829" s="58"/>
      <c r="L829" s="58"/>
      <c r="M829" s="58">
        <f t="shared" si="363"/>
        <v>0</v>
      </c>
      <c r="N829" s="58">
        <f t="shared" si="364"/>
        <v>0</v>
      </c>
    </row>
    <row r="830" spans="1:14" ht="60" hidden="1" outlineLevel="1" x14ac:dyDescent="0.25">
      <c r="A830" s="31">
        <f t="shared" ref="A830:E830" si="372">A404</f>
        <v>16</v>
      </c>
      <c r="B830" s="194" t="str">
        <f t="shared" si="372"/>
        <v>Revamping and modification of existing alarm and protection system from fire and provide rapid extinguishing Clean Agent (CA) system at Unit #1 &amp; 2 (210 MW) units, KPKD TPS</v>
      </c>
      <c r="C830" s="9">
        <f t="shared" si="372"/>
        <v>0</v>
      </c>
      <c r="D830" s="65" t="str">
        <f t="shared" si="372"/>
        <v>-</v>
      </c>
      <c r="E830" s="58">
        <f t="shared" si="372"/>
        <v>0</v>
      </c>
      <c r="F830" s="58">
        <f t="shared" si="360"/>
        <v>0</v>
      </c>
      <c r="G830" s="58">
        <f t="shared" si="361"/>
        <v>0</v>
      </c>
      <c r="H830" s="58">
        <f t="shared" si="362"/>
        <v>0</v>
      </c>
      <c r="I830" s="123">
        <f>'F4.2'!V404</f>
        <v>0</v>
      </c>
      <c r="J830" s="123">
        <f>'F4.2'!AP404</f>
        <v>0</v>
      </c>
      <c r="K830" s="58"/>
      <c r="L830" s="58"/>
      <c r="M830" s="58">
        <f t="shared" si="363"/>
        <v>0</v>
      </c>
      <c r="N830" s="58">
        <f t="shared" si="364"/>
        <v>0</v>
      </c>
    </row>
    <row r="831" spans="1:14" ht="30" hidden="1" outlineLevel="1" x14ac:dyDescent="0.25">
      <c r="A831" s="31">
        <f t="shared" ref="A831:E831" si="373">A405</f>
        <v>17</v>
      </c>
      <c r="B831" s="194" t="str">
        <f t="shared" si="373"/>
        <v>Supply of electronic modules for Procontrol DCS system in unit 1 to 4 of 210 MW Khaperkheda TPS</v>
      </c>
      <c r="C831" s="9">
        <f t="shared" si="373"/>
        <v>0</v>
      </c>
      <c r="D831" s="65" t="str">
        <f t="shared" si="373"/>
        <v>-</v>
      </c>
      <c r="E831" s="58">
        <f t="shared" si="373"/>
        <v>0</v>
      </c>
      <c r="F831" s="58">
        <f t="shared" si="360"/>
        <v>0</v>
      </c>
      <c r="G831" s="58">
        <f t="shared" si="361"/>
        <v>0</v>
      </c>
      <c r="H831" s="58">
        <f t="shared" si="362"/>
        <v>0</v>
      </c>
      <c r="I831" s="123">
        <f>'F4.2'!V405</f>
        <v>0</v>
      </c>
      <c r="J831" s="123">
        <f>'F4.2'!AP405</f>
        <v>0</v>
      </c>
      <c r="K831" s="58"/>
      <c r="L831" s="58"/>
      <c r="M831" s="58">
        <f t="shared" si="363"/>
        <v>0</v>
      </c>
      <c r="N831" s="58">
        <f t="shared" si="364"/>
        <v>0</v>
      </c>
    </row>
    <row r="832" spans="1:14" ht="30" hidden="1" outlineLevel="1" x14ac:dyDescent="0.25">
      <c r="A832" s="31">
        <f t="shared" ref="A832:E832" si="374">A406</f>
        <v>18</v>
      </c>
      <c r="B832" s="194" t="str">
        <f t="shared" si="374"/>
        <v>Revamping &amp; UPGRADATION of SWAS system in unit 3 &amp; 4 of 210 MW Khaperkheda TPS</v>
      </c>
      <c r="C832" s="9">
        <f t="shared" si="374"/>
        <v>0</v>
      </c>
      <c r="D832" s="65" t="str">
        <f t="shared" si="374"/>
        <v>-</v>
      </c>
      <c r="E832" s="58">
        <f t="shared" si="374"/>
        <v>0</v>
      </c>
      <c r="F832" s="58">
        <f t="shared" si="360"/>
        <v>0</v>
      </c>
      <c r="G832" s="58">
        <f t="shared" si="361"/>
        <v>0</v>
      </c>
      <c r="H832" s="58">
        <f t="shared" si="362"/>
        <v>0</v>
      </c>
      <c r="I832" s="123">
        <f>'F4.2'!V406</f>
        <v>0</v>
      </c>
      <c r="J832" s="123">
        <f>'F4.2'!AP406</f>
        <v>0</v>
      </c>
      <c r="K832" s="58"/>
      <c r="L832" s="58"/>
      <c r="M832" s="58">
        <f t="shared" si="363"/>
        <v>0</v>
      </c>
      <c r="N832" s="58">
        <f t="shared" si="364"/>
        <v>0</v>
      </c>
    </row>
    <row r="833" spans="1:14" ht="30" hidden="1" outlineLevel="1" x14ac:dyDescent="0.25">
      <c r="A833" s="31">
        <f t="shared" ref="A833:E833" si="375">A407</f>
        <v>19</v>
      </c>
      <c r="B833" s="194" t="str">
        <f t="shared" si="375"/>
        <v>Upgradation of process instrumentation in unit 1 to 2 of 210 MW Khaperkheda TPS</v>
      </c>
      <c r="C833" s="9">
        <f t="shared" si="375"/>
        <v>0</v>
      </c>
      <c r="D833" s="65" t="str">
        <f t="shared" si="375"/>
        <v>-</v>
      </c>
      <c r="E833" s="58">
        <f t="shared" si="375"/>
        <v>0</v>
      </c>
      <c r="F833" s="58">
        <f t="shared" si="360"/>
        <v>0</v>
      </c>
      <c r="G833" s="58">
        <f t="shared" si="361"/>
        <v>0</v>
      </c>
      <c r="H833" s="58">
        <f t="shared" si="362"/>
        <v>0</v>
      </c>
      <c r="I833" s="123">
        <f>'F4.2'!V407</f>
        <v>0</v>
      </c>
      <c r="J833" s="123">
        <f>'F4.2'!AP407</f>
        <v>0</v>
      </c>
      <c r="K833" s="58"/>
      <c r="L833" s="58"/>
      <c r="M833" s="58">
        <f t="shared" si="363"/>
        <v>0</v>
      </c>
      <c r="N833" s="58">
        <f t="shared" si="364"/>
        <v>0</v>
      </c>
    </row>
    <row r="834" spans="1:14" ht="30" hidden="1" outlineLevel="1" x14ac:dyDescent="0.25">
      <c r="A834" s="31">
        <f t="shared" ref="A834:E834" si="376">A408</f>
        <v>20</v>
      </c>
      <c r="B834" s="194" t="str">
        <f t="shared" si="376"/>
        <v>Replacement of flue gas duct from air heater outlet to esp inlet for U 1 &amp; 2 (S+W)</v>
      </c>
      <c r="C834" s="9">
        <f t="shared" si="376"/>
        <v>0</v>
      </c>
      <c r="D834" s="65" t="str">
        <f t="shared" si="376"/>
        <v>-</v>
      </c>
      <c r="E834" s="58">
        <f t="shared" si="376"/>
        <v>0</v>
      </c>
      <c r="F834" s="58">
        <f t="shared" si="360"/>
        <v>0</v>
      </c>
      <c r="G834" s="58">
        <f t="shared" si="361"/>
        <v>0</v>
      </c>
      <c r="H834" s="58">
        <f t="shared" si="362"/>
        <v>0</v>
      </c>
      <c r="I834" s="123">
        <f>'F4.2'!V408</f>
        <v>0</v>
      </c>
      <c r="J834" s="123">
        <f>'F4.2'!AP408</f>
        <v>0</v>
      </c>
      <c r="K834" s="58"/>
      <c r="L834" s="58"/>
      <c r="M834" s="58">
        <f t="shared" si="363"/>
        <v>0</v>
      </c>
      <c r="N834" s="58">
        <f t="shared" si="364"/>
        <v>0</v>
      </c>
    </row>
    <row r="835" spans="1:14" ht="45" hidden="1" outlineLevel="1" x14ac:dyDescent="0.25">
      <c r="A835" s="31">
        <f t="shared" ref="A835:E835" si="377">A409</f>
        <v>21</v>
      </c>
      <c r="B835" s="194" t="str">
        <f t="shared" si="377"/>
        <v>PROCUREMENT OF COMPLETE ROTOR ASSEMBLY FOR NDZV 31 SIDOR IN UNIT NO. 1 &amp; 2 KHAPERKHEDA TPS (ID FAN).</v>
      </c>
      <c r="C835" s="9">
        <f t="shared" si="377"/>
        <v>0</v>
      </c>
      <c r="D835" s="65" t="str">
        <f t="shared" si="377"/>
        <v>-</v>
      </c>
      <c r="E835" s="58">
        <f t="shared" si="377"/>
        <v>0</v>
      </c>
      <c r="F835" s="58">
        <f t="shared" si="360"/>
        <v>0</v>
      </c>
      <c r="G835" s="58">
        <f t="shared" si="361"/>
        <v>0</v>
      </c>
      <c r="H835" s="58">
        <f t="shared" si="362"/>
        <v>0</v>
      </c>
      <c r="I835" s="123">
        <f>'F4.2'!V409</f>
        <v>0</v>
      </c>
      <c r="J835" s="123">
        <f>'F4.2'!AP409</f>
        <v>0</v>
      </c>
      <c r="K835" s="58"/>
      <c r="L835" s="58"/>
      <c r="M835" s="58">
        <f t="shared" si="363"/>
        <v>0</v>
      </c>
      <c r="N835" s="58">
        <f t="shared" si="364"/>
        <v>0</v>
      </c>
    </row>
    <row r="836" spans="1:14" ht="30" hidden="1" outlineLevel="1" x14ac:dyDescent="0.25">
      <c r="A836" s="31">
        <f t="shared" ref="A836:E836" si="378">A410</f>
        <v>22</v>
      </c>
      <c r="B836" s="194" t="str">
        <f t="shared" si="378"/>
        <v>UPGRADATION OF BELT CONVEYOR CAPACITY OF 2C &amp;2D AND 8A &amp; 8B AT CHP1</v>
      </c>
      <c r="C836" s="9">
        <f t="shared" si="378"/>
        <v>0</v>
      </c>
      <c r="D836" s="65" t="str">
        <f t="shared" si="378"/>
        <v>-</v>
      </c>
      <c r="E836" s="58">
        <f t="shared" si="378"/>
        <v>0</v>
      </c>
      <c r="F836" s="58">
        <f t="shared" si="360"/>
        <v>0</v>
      </c>
      <c r="G836" s="58">
        <f t="shared" si="361"/>
        <v>0</v>
      </c>
      <c r="H836" s="58">
        <f t="shared" si="362"/>
        <v>0</v>
      </c>
      <c r="I836" s="123">
        <f>'F4.2'!V410</f>
        <v>0</v>
      </c>
      <c r="J836" s="123">
        <f>'F4.2'!AP410</f>
        <v>0</v>
      </c>
      <c r="K836" s="58"/>
      <c r="L836" s="58"/>
      <c r="M836" s="58">
        <f t="shared" si="363"/>
        <v>0</v>
      </c>
      <c r="N836" s="58">
        <f t="shared" si="364"/>
        <v>0</v>
      </c>
    </row>
    <row r="837" spans="1:14" ht="45" hidden="1" outlineLevel="1" x14ac:dyDescent="0.25">
      <c r="A837" s="31">
        <f t="shared" ref="A837:E837" si="379">A411</f>
        <v>23</v>
      </c>
      <c r="B837" s="194" t="str">
        <f t="shared" si="379"/>
        <v>WORK OF DESIGN,ENGINEERING,ERECTION AND UPGRADATION OF  DRIVE UNITS OF BELT CONVEYOR 3A &amp; 3BAT CHP1</v>
      </c>
      <c r="C837" s="9">
        <f t="shared" si="379"/>
        <v>0</v>
      </c>
      <c r="D837" s="65" t="str">
        <f t="shared" si="379"/>
        <v>-</v>
      </c>
      <c r="E837" s="58">
        <f t="shared" si="379"/>
        <v>0</v>
      </c>
      <c r="F837" s="58">
        <f t="shared" si="360"/>
        <v>0</v>
      </c>
      <c r="G837" s="58">
        <f t="shared" si="361"/>
        <v>0</v>
      </c>
      <c r="H837" s="58">
        <f t="shared" si="362"/>
        <v>0</v>
      </c>
      <c r="I837" s="123">
        <f>'F4.2'!V411</f>
        <v>0</v>
      </c>
      <c r="J837" s="123">
        <f>'F4.2'!AP411</f>
        <v>0</v>
      </c>
      <c r="K837" s="58"/>
      <c r="L837" s="58"/>
      <c r="M837" s="58">
        <f t="shared" si="363"/>
        <v>0</v>
      </c>
      <c r="N837" s="58">
        <f t="shared" si="364"/>
        <v>0</v>
      </c>
    </row>
    <row r="838" spans="1:14" ht="30" hidden="1" outlineLevel="1" x14ac:dyDescent="0.25">
      <c r="A838" s="31">
        <f t="shared" ref="A838:E838" si="380">A412</f>
        <v>24</v>
      </c>
      <c r="B838" s="194" t="str">
        <f t="shared" si="380"/>
        <v>Procurement of 1500 KW ID Fan Synchronous Motor at Unit 3 &amp; 4 Khaperkheda TPS.</v>
      </c>
      <c r="C838" s="9">
        <f t="shared" si="380"/>
        <v>0</v>
      </c>
      <c r="D838" s="65" t="str">
        <f t="shared" si="380"/>
        <v>-</v>
      </c>
      <c r="E838" s="58">
        <f t="shared" si="380"/>
        <v>0</v>
      </c>
      <c r="F838" s="58">
        <f t="shared" si="360"/>
        <v>0</v>
      </c>
      <c r="G838" s="58">
        <f t="shared" si="361"/>
        <v>0</v>
      </c>
      <c r="H838" s="58">
        <f t="shared" si="362"/>
        <v>0</v>
      </c>
      <c r="I838" s="123">
        <f>'F4.2'!V412</f>
        <v>0</v>
      </c>
      <c r="J838" s="123">
        <f>'F4.2'!AP412</f>
        <v>0</v>
      </c>
      <c r="K838" s="58"/>
      <c r="L838" s="58"/>
      <c r="M838" s="58">
        <f t="shared" si="363"/>
        <v>0</v>
      </c>
      <c r="N838" s="58">
        <f t="shared" si="364"/>
        <v>0</v>
      </c>
    </row>
    <row r="839" spans="1:14" ht="45" hidden="1" outlineLevel="1" x14ac:dyDescent="0.25">
      <c r="A839" s="31">
        <f t="shared" ref="A839:E839" si="381">A413</f>
        <v>25</v>
      </c>
      <c r="B839" s="194" t="str">
        <f t="shared" si="381"/>
        <v>Procurement of Steam and Water Analysis System(SWAS) for Unit 1&amp;2 (210MW) KPKD TPS, Khaperkheda.</v>
      </c>
      <c r="C839" s="9">
        <f t="shared" si="381"/>
        <v>0</v>
      </c>
      <c r="D839" s="65" t="str">
        <f t="shared" si="381"/>
        <v>-</v>
      </c>
      <c r="E839" s="58">
        <f t="shared" si="381"/>
        <v>0</v>
      </c>
      <c r="F839" s="58">
        <f t="shared" si="360"/>
        <v>0</v>
      </c>
      <c r="G839" s="58">
        <f t="shared" si="361"/>
        <v>0</v>
      </c>
      <c r="H839" s="58">
        <f t="shared" si="362"/>
        <v>0</v>
      </c>
      <c r="I839" s="123">
        <f>'F4.2'!V413</f>
        <v>0</v>
      </c>
      <c r="J839" s="123">
        <f>'F4.2'!AP413</f>
        <v>0</v>
      </c>
      <c r="K839" s="58"/>
      <c r="L839" s="58"/>
      <c r="M839" s="58">
        <f t="shared" si="363"/>
        <v>0</v>
      </c>
      <c r="N839" s="58">
        <f t="shared" si="364"/>
        <v>0</v>
      </c>
    </row>
    <row r="840" spans="1:14" ht="45" hidden="1" outlineLevel="1" x14ac:dyDescent="0.25">
      <c r="A840" s="31">
        <f t="shared" ref="A840:E840" si="382">A414</f>
        <v>26</v>
      </c>
      <c r="B840" s="194" t="str">
        <f t="shared" si="382"/>
        <v>Supply and replacement of complete PVC fills of cell of cooling tower of unit 1-4 (210 MW) at Khaperkheda TPS</v>
      </c>
      <c r="C840" s="9">
        <f t="shared" si="382"/>
        <v>0</v>
      </c>
      <c r="D840" s="65" t="str">
        <f t="shared" si="382"/>
        <v>-</v>
      </c>
      <c r="E840" s="58">
        <f t="shared" si="382"/>
        <v>0</v>
      </c>
      <c r="F840" s="58">
        <f t="shared" si="360"/>
        <v>0</v>
      </c>
      <c r="G840" s="58">
        <f t="shared" si="361"/>
        <v>0</v>
      </c>
      <c r="H840" s="58">
        <f t="shared" si="362"/>
        <v>0</v>
      </c>
      <c r="I840" s="123">
        <f>'F4.2'!V414</f>
        <v>0</v>
      </c>
      <c r="J840" s="123">
        <f>'F4.2'!AP414</f>
        <v>0</v>
      </c>
      <c r="K840" s="58"/>
      <c r="L840" s="58"/>
      <c r="M840" s="58">
        <f t="shared" si="363"/>
        <v>0</v>
      </c>
      <c r="N840" s="58">
        <f t="shared" si="364"/>
        <v>0</v>
      </c>
    </row>
    <row r="841" spans="1:14" ht="30" hidden="1" outlineLevel="1" x14ac:dyDescent="0.25">
      <c r="A841" s="31">
        <f t="shared" ref="A841:E841" si="383">A415</f>
        <v>27</v>
      </c>
      <c r="B841" s="220" t="str">
        <f t="shared" si="383"/>
        <v>PROCUREMENT OF FD FAN (BHEL AP 1-20/11) ASSEMBLY FOR UNIT 1 TO 4 ATKHAPERKHEDA TPS.</v>
      </c>
      <c r="C841" s="9">
        <f t="shared" si="383"/>
        <v>0</v>
      </c>
      <c r="D841" s="65" t="str">
        <f t="shared" si="383"/>
        <v>-</v>
      </c>
      <c r="E841" s="58">
        <f t="shared" si="383"/>
        <v>0</v>
      </c>
      <c r="F841" s="58">
        <f t="shared" si="360"/>
        <v>0</v>
      </c>
      <c r="G841" s="58">
        <f t="shared" si="361"/>
        <v>0</v>
      </c>
      <c r="H841" s="58">
        <f t="shared" si="362"/>
        <v>0</v>
      </c>
      <c r="I841" s="123">
        <f>'F4.2'!V415</f>
        <v>0</v>
      </c>
      <c r="J841" s="123">
        <f>'F4.2'!AP415</f>
        <v>0</v>
      </c>
      <c r="K841" s="58"/>
      <c r="L841" s="58"/>
      <c r="M841" s="58">
        <f t="shared" si="363"/>
        <v>0</v>
      </c>
      <c r="N841" s="58">
        <f t="shared" si="364"/>
        <v>0</v>
      </c>
    </row>
    <row r="842" spans="1:14" ht="45" hidden="1" outlineLevel="1" x14ac:dyDescent="0.25">
      <c r="A842" s="31">
        <f t="shared" ref="A842:E842" si="384">A416</f>
        <v>28</v>
      </c>
      <c r="B842" s="221" t="str">
        <f t="shared" si="384"/>
        <v>CHP performance improvement scheme for capacity restoration of drive units installed at CHP-1 (4 x 210 MW), TPS Khaperkheda.</v>
      </c>
      <c r="C842" s="9">
        <f t="shared" si="384"/>
        <v>0</v>
      </c>
      <c r="D842" s="65" t="str">
        <f t="shared" si="384"/>
        <v>-</v>
      </c>
      <c r="E842" s="58">
        <f t="shared" si="384"/>
        <v>0</v>
      </c>
      <c r="F842" s="58">
        <f t="shared" si="360"/>
        <v>0</v>
      </c>
      <c r="G842" s="58">
        <f t="shared" si="361"/>
        <v>0</v>
      </c>
      <c r="H842" s="58">
        <f t="shared" si="362"/>
        <v>0</v>
      </c>
      <c r="I842" s="123">
        <f>'F4.2'!V416</f>
        <v>0</v>
      </c>
      <c r="J842" s="123">
        <f>'F4.2'!AP416</f>
        <v>0</v>
      </c>
      <c r="K842" s="58"/>
      <c r="L842" s="58"/>
      <c r="M842" s="58">
        <f t="shared" si="363"/>
        <v>0</v>
      </c>
      <c r="N842" s="58">
        <f t="shared" si="364"/>
        <v>0</v>
      </c>
    </row>
    <row r="843" spans="1:14" ht="75" hidden="1" outlineLevel="1" x14ac:dyDescent="0.25">
      <c r="A843" s="31">
        <f t="shared" ref="A843:E843" si="385">A417</f>
        <v>29</v>
      </c>
      <c r="B843" s="221" t="str">
        <f t="shared" si="385"/>
        <v>Work of Design, Supply, Erection, Commissioning and Upgradation of complete electrical system for drive units of belt conveyor 8A &amp; 8B and belt conveyor 2C &amp; 2D at CHP-1 (4 x 210 MW), Khaperkheda TPS.</v>
      </c>
      <c r="C843" s="9">
        <f t="shared" si="385"/>
        <v>0</v>
      </c>
      <c r="D843" s="65" t="str">
        <f t="shared" si="385"/>
        <v>-</v>
      </c>
      <c r="E843" s="58">
        <f t="shared" si="385"/>
        <v>0</v>
      </c>
      <c r="F843" s="58">
        <f t="shared" si="360"/>
        <v>0</v>
      </c>
      <c r="G843" s="58">
        <f t="shared" si="361"/>
        <v>0</v>
      </c>
      <c r="H843" s="58">
        <f t="shared" si="362"/>
        <v>0</v>
      </c>
      <c r="I843" s="123">
        <f>'F4.2'!V417</f>
        <v>0</v>
      </c>
      <c r="J843" s="123">
        <f>'F4.2'!AP417</f>
        <v>0</v>
      </c>
      <c r="K843" s="58"/>
      <c r="L843" s="58"/>
      <c r="M843" s="58">
        <f t="shared" si="363"/>
        <v>0</v>
      </c>
      <c r="N843" s="58">
        <f t="shared" si="364"/>
        <v>0</v>
      </c>
    </row>
    <row r="844" spans="1:14" ht="75" hidden="1" outlineLevel="1" x14ac:dyDescent="0.25">
      <c r="A844" s="31">
        <f t="shared" ref="A844:E844" si="386">A418</f>
        <v>30</v>
      </c>
      <c r="B844" s="221" t="str">
        <f t="shared" si="386"/>
        <v>WORK OF DESING,SUPPLY ,ERECTION,COMMISSIONG AND UPGRADATION OF COMPLETE ELECTRICAL SYSTEM FOR DRIVE UNITS OF BELT CONVEYOR 3A &amp; 3B AND BELT CONVEYOR 4A,4B,4C &amp; 4D AT CHP1 Khaperkheda TPS.</v>
      </c>
      <c r="C844" s="9">
        <f t="shared" si="386"/>
        <v>0</v>
      </c>
      <c r="D844" s="65" t="str">
        <f t="shared" si="386"/>
        <v>-</v>
      </c>
      <c r="E844" s="58">
        <f t="shared" si="386"/>
        <v>0</v>
      </c>
      <c r="F844" s="58">
        <f t="shared" si="360"/>
        <v>0</v>
      </c>
      <c r="G844" s="58">
        <f t="shared" si="361"/>
        <v>0</v>
      </c>
      <c r="H844" s="58">
        <f t="shared" si="362"/>
        <v>0</v>
      </c>
      <c r="I844" s="123">
        <f>'F4.2'!V418</f>
        <v>0</v>
      </c>
      <c r="J844" s="123">
        <f>'F4.2'!AP418</f>
        <v>0</v>
      </c>
      <c r="K844" s="58"/>
      <c r="L844" s="58"/>
      <c r="M844" s="58">
        <f t="shared" si="363"/>
        <v>0</v>
      </c>
      <c r="N844" s="58">
        <f t="shared" si="364"/>
        <v>0</v>
      </c>
    </row>
    <row r="845" spans="1:14" ht="45" hidden="1" outlineLevel="1" x14ac:dyDescent="0.25">
      <c r="A845" s="31">
        <f t="shared" ref="A845:E845" si="387">A419</f>
        <v>31</v>
      </c>
      <c r="B845" s="222" t="str">
        <f t="shared" si="387"/>
        <v>Supply, Installation, &amp; Commissioning of Instruments at coal Testing Lab, WTP-I, TPS Khaperkheda.</v>
      </c>
      <c r="C845" s="9">
        <f t="shared" si="387"/>
        <v>0</v>
      </c>
      <c r="D845" s="65" t="str">
        <f t="shared" si="387"/>
        <v>-</v>
      </c>
      <c r="E845" s="58">
        <f t="shared" si="387"/>
        <v>0</v>
      </c>
      <c r="F845" s="58">
        <f t="shared" si="360"/>
        <v>0</v>
      </c>
      <c r="G845" s="58">
        <f t="shared" si="361"/>
        <v>0</v>
      </c>
      <c r="H845" s="58">
        <f t="shared" si="362"/>
        <v>0</v>
      </c>
      <c r="I845" s="123">
        <f>'F4.2'!V419</f>
        <v>0</v>
      </c>
      <c r="J845" s="123">
        <f>'F4.2'!AP419</f>
        <v>0</v>
      </c>
      <c r="K845" s="58"/>
      <c r="L845" s="58"/>
      <c r="M845" s="58">
        <f t="shared" si="363"/>
        <v>0</v>
      </c>
      <c r="N845" s="58">
        <f t="shared" si="364"/>
        <v>0</v>
      </c>
    </row>
    <row r="846" spans="1:14" ht="60" hidden="1" outlineLevel="1" x14ac:dyDescent="0.25">
      <c r="A846" s="31">
        <f t="shared" ref="A846:E846" si="388">A420</f>
        <v>32</v>
      </c>
      <c r="B846" s="221" t="str">
        <f t="shared" si="388"/>
        <v>Supply, Installation &amp; Commissioning and Refurbishment of asbestos based H2 Generator and compressor to convert it to non-asbestos based H2 Generator for Unit 1 to 5, Khaperkheda TPS.</v>
      </c>
      <c r="C846" s="9">
        <f t="shared" si="388"/>
        <v>0</v>
      </c>
      <c r="D846" s="65" t="str">
        <f t="shared" si="388"/>
        <v>-</v>
      </c>
      <c r="E846" s="58">
        <f t="shared" si="388"/>
        <v>0</v>
      </c>
      <c r="F846" s="58">
        <f t="shared" si="360"/>
        <v>0</v>
      </c>
      <c r="G846" s="58">
        <f t="shared" si="361"/>
        <v>0</v>
      </c>
      <c r="H846" s="58">
        <f t="shared" si="362"/>
        <v>0</v>
      </c>
      <c r="I846" s="123">
        <f>'F4.2'!V420</f>
        <v>0</v>
      </c>
      <c r="J846" s="123">
        <f>'F4.2'!AP420</f>
        <v>0</v>
      </c>
      <c r="K846" s="58"/>
      <c r="L846" s="58"/>
      <c r="M846" s="58">
        <f t="shared" si="363"/>
        <v>0</v>
      </c>
      <c r="N846" s="58">
        <f t="shared" si="364"/>
        <v>0</v>
      </c>
    </row>
    <row r="847" spans="1:14" ht="30" hidden="1" outlineLevel="1" x14ac:dyDescent="0.25">
      <c r="A847" s="31">
        <f t="shared" ref="A847:E847" si="389">A421</f>
        <v>33</v>
      </c>
      <c r="B847" s="221" t="str">
        <f t="shared" si="389"/>
        <v>construction of bituminous macadam roads at Prakashnagar Colony TPS Khaperkheda</v>
      </c>
      <c r="C847" s="9">
        <f t="shared" si="389"/>
        <v>0</v>
      </c>
      <c r="D847" s="65" t="str">
        <f t="shared" si="389"/>
        <v>-</v>
      </c>
      <c r="E847" s="58">
        <f t="shared" si="389"/>
        <v>0</v>
      </c>
      <c r="F847" s="58">
        <f t="shared" si="360"/>
        <v>0</v>
      </c>
      <c r="G847" s="58">
        <f t="shared" si="361"/>
        <v>0</v>
      </c>
      <c r="H847" s="58">
        <f t="shared" si="362"/>
        <v>0</v>
      </c>
      <c r="I847" s="123">
        <f>'F4.2'!V421</f>
        <v>0</v>
      </c>
      <c r="J847" s="123">
        <f>'F4.2'!AP421</f>
        <v>0</v>
      </c>
      <c r="K847" s="58"/>
      <c r="L847" s="58"/>
      <c r="M847" s="58">
        <f t="shared" si="363"/>
        <v>0</v>
      </c>
      <c r="N847" s="58">
        <f t="shared" si="364"/>
        <v>0</v>
      </c>
    </row>
    <row r="848" spans="1:14" ht="60" hidden="1" outlineLevel="1" x14ac:dyDescent="0.25">
      <c r="A848" s="31">
        <f t="shared" ref="A848:E848" si="390">A422</f>
        <v>34</v>
      </c>
      <c r="B848" s="221" t="str">
        <f t="shared" si="390"/>
        <v>Work of attending additional works based on structural report at Induced Draft Cooling Towers (IDCT) unit 1,2,3 &amp; 4 at 4 x 210MW, TPS, Khaperkheda</v>
      </c>
      <c r="C848" s="9">
        <f t="shared" si="390"/>
        <v>0</v>
      </c>
      <c r="D848" s="65" t="str">
        <f t="shared" si="390"/>
        <v>-</v>
      </c>
      <c r="E848" s="58">
        <f t="shared" si="390"/>
        <v>0</v>
      </c>
      <c r="F848" s="58">
        <f t="shared" si="360"/>
        <v>0</v>
      </c>
      <c r="G848" s="58">
        <f t="shared" si="361"/>
        <v>0</v>
      </c>
      <c r="H848" s="58">
        <f t="shared" si="362"/>
        <v>0</v>
      </c>
      <c r="I848" s="123">
        <f>'F4.2'!V422</f>
        <v>0</v>
      </c>
      <c r="J848" s="123">
        <f>'F4.2'!AP422</f>
        <v>0</v>
      </c>
      <c r="K848" s="58"/>
      <c r="L848" s="58"/>
      <c r="M848" s="58">
        <f t="shared" si="363"/>
        <v>0</v>
      </c>
      <c r="N848" s="58">
        <f t="shared" si="364"/>
        <v>0</v>
      </c>
    </row>
    <row r="849" spans="1:16" ht="15.75" hidden="1" outlineLevel="1" x14ac:dyDescent="0.25">
      <c r="A849" s="31">
        <f t="shared" ref="A849:E849" si="391">A423</f>
        <v>35</v>
      </c>
      <c r="B849" s="221" t="str">
        <f t="shared" si="391"/>
        <v>VIBRATION ANALYSER</v>
      </c>
      <c r="C849" s="9">
        <f t="shared" si="391"/>
        <v>0</v>
      </c>
      <c r="D849" s="65" t="str">
        <f t="shared" si="391"/>
        <v>-</v>
      </c>
      <c r="E849" s="58">
        <f t="shared" si="391"/>
        <v>0</v>
      </c>
      <c r="F849" s="58">
        <f t="shared" si="360"/>
        <v>0</v>
      </c>
      <c r="G849" s="58">
        <f t="shared" si="361"/>
        <v>0</v>
      </c>
      <c r="H849" s="58">
        <f t="shared" si="362"/>
        <v>0</v>
      </c>
      <c r="I849" s="123">
        <f>'F4.2'!V423</f>
        <v>0</v>
      </c>
      <c r="J849" s="123">
        <f>'F4.2'!AP423</f>
        <v>0</v>
      </c>
      <c r="K849" s="58"/>
      <c r="L849" s="58"/>
      <c r="M849" s="58">
        <f t="shared" si="363"/>
        <v>0</v>
      </c>
      <c r="N849" s="58">
        <f t="shared" si="364"/>
        <v>0</v>
      </c>
    </row>
    <row r="850" spans="1:16" ht="30" hidden="1" outlineLevel="1" x14ac:dyDescent="0.25">
      <c r="A850" s="31">
        <f t="shared" ref="A850:E850" si="392">A424</f>
        <v>36</v>
      </c>
      <c r="B850" s="221" t="str">
        <f t="shared" si="392"/>
        <v>Upgradation of GEHO pump instrumentation for AHP Unit No. 3 &amp; 4 (210 MW) at Khaperkheda TPS</v>
      </c>
      <c r="C850" s="9">
        <f t="shared" si="392"/>
        <v>0</v>
      </c>
      <c r="D850" s="65" t="str">
        <f t="shared" si="392"/>
        <v>-</v>
      </c>
      <c r="E850" s="58">
        <f t="shared" si="392"/>
        <v>0</v>
      </c>
      <c r="F850" s="58">
        <f t="shared" si="360"/>
        <v>0</v>
      </c>
      <c r="G850" s="58">
        <f t="shared" si="361"/>
        <v>0</v>
      </c>
      <c r="H850" s="58">
        <f t="shared" si="362"/>
        <v>0</v>
      </c>
      <c r="I850" s="123">
        <f>'F4.2'!V424</f>
        <v>0</v>
      </c>
      <c r="J850" s="123">
        <f>'F4.2'!AP424</f>
        <v>0</v>
      </c>
      <c r="K850" s="58"/>
      <c r="L850" s="58"/>
      <c r="M850" s="58">
        <f t="shared" si="363"/>
        <v>0</v>
      </c>
      <c r="N850" s="58">
        <f t="shared" si="364"/>
        <v>0</v>
      </c>
    </row>
    <row r="851" spans="1:16" ht="15.75" hidden="1" outlineLevel="1" x14ac:dyDescent="0.25">
      <c r="A851" s="31">
        <f t="shared" ref="A851:E851" si="393">A425</f>
        <v>37</v>
      </c>
      <c r="B851" s="221" t="str">
        <f t="shared" si="393"/>
        <v>Refurbishment of HPT module for Unit 1 &amp; 2</v>
      </c>
      <c r="C851" s="9">
        <f t="shared" si="393"/>
        <v>0</v>
      </c>
      <c r="D851" s="65" t="str">
        <f t="shared" si="393"/>
        <v>-</v>
      </c>
      <c r="E851" s="58">
        <f t="shared" si="393"/>
        <v>0</v>
      </c>
      <c r="F851" s="58">
        <f t="shared" si="360"/>
        <v>0</v>
      </c>
      <c r="G851" s="58">
        <f t="shared" si="361"/>
        <v>0</v>
      </c>
      <c r="H851" s="58">
        <f t="shared" si="362"/>
        <v>0</v>
      </c>
      <c r="I851" s="123">
        <f>'F4.2'!V425</f>
        <v>0</v>
      </c>
      <c r="J851" s="123">
        <f>'F4.2'!AP425</f>
        <v>0</v>
      </c>
      <c r="K851" s="58"/>
      <c r="L851" s="58"/>
      <c r="M851" s="58">
        <f t="shared" si="363"/>
        <v>0</v>
      </c>
      <c r="N851" s="58">
        <f t="shared" si="364"/>
        <v>0</v>
      </c>
    </row>
    <row r="852" spans="1:16" ht="15.75" hidden="1" outlineLevel="1" x14ac:dyDescent="0.25">
      <c r="A852" s="31">
        <f t="shared" ref="A852:E856" si="394">A426</f>
        <v>38</v>
      </c>
      <c r="B852" s="223" t="str">
        <f t="shared" si="394"/>
        <v>General Asset Furniture</v>
      </c>
      <c r="C852" s="9" t="str">
        <f t="shared" si="394"/>
        <v>N.A.</v>
      </c>
      <c r="D852" s="65" t="str">
        <f t="shared" si="394"/>
        <v>-</v>
      </c>
      <c r="E852" s="58">
        <f t="shared" si="394"/>
        <v>0</v>
      </c>
      <c r="F852" s="58">
        <f>F426+I426</f>
        <v>0.85308802299999997</v>
      </c>
      <c r="G852" s="58">
        <f>G426+M426</f>
        <v>0.85308802299999997</v>
      </c>
      <c r="H852" s="58">
        <f t="shared" si="356"/>
        <v>0</v>
      </c>
      <c r="I852" s="123">
        <f>'F4.2'!V426</f>
        <v>8.684200999999999E-3</v>
      </c>
      <c r="J852" s="123">
        <f>'F4.2'!AP426</f>
        <v>8.684200999999999E-3</v>
      </c>
      <c r="K852" s="58"/>
      <c r="L852" s="58"/>
      <c r="M852" s="58">
        <f t="shared" si="357"/>
        <v>8.684200999999999E-3</v>
      </c>
      <c r="N852" s="58">
        <f t="shared" si="358"/>
        <v>0</v>
      </c>
    </row>
    <row r="853" spans="1:16" ht="15.75" hidden="1" outlineLevel="1" x14ac:dyDescent="0.25">
      <c r="A853" s="31">
        <f t="shared" si="394"/>
        <v>39</v>
      </c>
      <c r="B853" s="223" t="str">
        <f t="shared" si="394"/>
        <v>General Asset AC, Fans, Air coolers, water filter etc.</v>
      </c>
      <c r="C853" s="9" t="str">
        <f t="shared" si="394"/>
        <v>N.A.</v>
      </c>
      <c r="D853" s="65" t="str">
        <f t="shared" si="394"/>
        <v>-</v>
      </c>
      <c r="E853" s="58">
        <f t="shared" si="394"/>
        <v>0</v>
      </c>
      <c r="F853" s="58">
        <f>F427+I427</f>
        <v>0.41552164499999994</v>
      </c>
      <c r="G853" s="58">
        <f>G427+M427</f>
        <v>0.41552164499999994</v>
      </c>
      <c r="H853" s="58">
        <f t="shared" si="356"/>
        <v>0</v>
      </c>
      <c r="I853" s="123">
        <f>'F4.2'!V427</f>
        <v>0.1205606</v>
      </c>
      <c r="J853" s="123">
        <f>'F4.2'!AP427</f>
        <v>0</v>
      </c>
      <c r="K853" s="58"/>
      <c r="L853" s="58"/>
      <c r="M853" s="58">
        <f t="shared" si="357"/>
        <v>0</v>
      </c>
      <c r="N853" s="58">
        <f t="shared" si="358"/>
        <v>0.1205606</v>
      </c>
    </row>
    <row r="854" spans="1:16" ht="15.75" hidden="1" outlineLevel="1" x14ac:dyDescent="0.25">
      <c r="A854" s="31">
        <f t="shared" si="394"/>
        <v>40</v>
      </c>
      <c r="B854" s="223" t="str">
        <f t="shared" si="394"/>
        <v>General Asset Computer, scanners, etc.</v>
      </c>
      <c r="C854" s="9" t="str">
        <f t="shared" si="394"/>
        <v>N.A.</v>
      </c>
      <c r="D854" s="65" t="str">
        <f t="shared" si="394"/>
        <v>-</v>
      </c>
      <c r="E854" s="58">
        <f t="shared" si="394"/>
        <v>0</v>
      </c>
      <c r="F854" s="58">
        <f>F428+I428</f>
        <v>2.2226152679999998</v>
      </c>
      <c r="G854" s="58">
        <f>G428+M428</f>
        <v>1.9358164709999999</v>
      </c>
      <c r="H854" s="58">
        <f t="shared" si="356"/>
        <v>0.28679879699999988</v>
      </c>
      <c r="I854" s="123">
        <f>'F4.2'!V428</f>
        <v>0.33717209599999998</v>
      </c>
      <c r="J854" s="123">
        <f>'F4.2'!AP428</f>
        <v>1.02998E-2</v>
      </c>
      <c r="K854" s="58"/>
      <c r="L854" s="58"/>
      <c r="M854" s="58">
        <f t="shared" si="357"/>
        <v>1.02998E-2</v>
      </c>
      <c r="N854" s="58">
        <f t="shared" si="358"/>
        <v>0.61367109299999989</v>
      </c>
    </row>
    <row r="855" spans="1:16" ht="15.75" hidden="1" outlineLevel="1" x14ac:dyDescent="0.25">
      <c r="A855" s="31">
        <f t="shared" si="394"/>
        <v>41</v>
      </c>
      <c r="B855" s="224" t="str">
        <f t="shared" si="394"/>
        <v>Land aquired for rly siding</v>
      </c>
      <c r="C855" s="9" t="str">
        <f t="shared" si="394"/>
        <v>N.A.</v>
      </c>
      <c r="D855" s="65" t="str">
        <f t="shared" si="394"/>
        <v>-</v>
      </c>
      <c r="E855" s="58">
        <f t="shared" si="394"/>
        <v>0</v>
      </c>
      <c r="F855" s="58">
        <f>F429+I429</f>
        <v>0.40719939999999999</v>
      </c>
      <c r="G855" s="58">
        <f>G429+M429</f>
        <v>0.40719939999999999</v>
      </c>
      <c r="H855" s="58">
        <f t="shared" si="356"/>
        <v>0</v>
      </c>
      <c r="I855" s="123">
        <f>'F4.2'!V429</f>
        <v>0</v>
      </c>
      <c r="J855" s="123">
        <f>'F4.2'!AP429</f>
        <v>0</v>
      </c>
      <c r="K855" s="58"/>
      <c r="L855" s="58"/>
      <c r="M855" s="58">
        <f t="shared" si="357"/>
        <v>0</v>
      </c>
      <c r="N855" s="58">
        <f t="shared" si="358"/>
        <v>0</v>
      </c>
    </row>
    <row r="856" spans="1:16" ht="30" hidden="1" outlineLevel="1" x14ac:dyDescent="0.25">
      <c r="A856" s="31">
        <f t="shared" si="394"/>
        <v>42</v>
      </c>
      <c r="B856" s="223" t="str">
        <f t="shared" si="394"/>
        <v>RCC ROAD FROM ASH SILO TO 'D' POINT FOR BULKER MO</v>
      </c>
      <c r="C856" s="9" t="str">
        <f t="shared" si="394"/>
        <v>N.A.</v>
      </c>
      <c r="D856" s="65" t="str">
        <f t="shared" si="394"/>
        <v>-</v>
      </c>
      <c r="E856" s="58">
        <f t="shared" si="394"/>
        <v>0</v>
      </c>
      <c r="F856" s="58">
        <f>F430+I430</f>
        <v>0.9522529460000001</v>
      </c>
      <c r="G856" s="58">
        <f>G430+M430</f>
        <v>0.9522529460000001</v>
      </c>
      <c r="H856" s="58">
        <f t="shared" ref="H856" si="395">F856-G856</f>
        <v>0</v>
      </c>
      <c r="I856" s="123">
        <f>'F4.2'!V430</f>
        <v>0</v>
      </c>
      <c r="J856" s="123">
        <f>'F4.2'!AP430</f>
        <v>0</v>
      </c>
      <c r="K856" s="58"/>
      <c r="L856" s="58"/>
      <c r="M856" s="58">
        <f t="shared" ref="M856" si="396">SUM(J856:L856)</f>
        <v>0</v>
      </c>
      <c r="N856" s="58">
        <f t="shared" ref="N856" si="397">H856+I856-M856</f>
        <v>0</v>
      </c>
    </row>
    <row r="857" spans="1:16" ht="15.75" collapsed="1" x14ac:dyDescent="0.25">
      <c r="A857" s="111"/>
      <c r="B857" s="225" t="str">
        <f>B431</f>
        <v>Total</v>
      </c>
      <c r="C857" s="119"/>
      <c r="D857" s="158"/>
      <c r="E857" s="113"/>
      <c r="F857" s="113">
        <f t="shared" ref="F857:N857" si="398">SUM(F436:F856)</f>
        <v>639.68885091663947</v>
      </c>
      <c r="G857" s="113">
        <f t="shared" si="398"/>
        <v>277.88339024963943</v>
      </c>
      <c r="H857" s="113">
        <f t="shared" si="398"/>
        <v>361.80546066699998</v>
      </c>
      <c r="I857" s="113">
        <f t="shared" si="398"/>
        <v>354.17959473399992</v>
      </c>
      <c r="J857" s="113">
        <f t="shared" si="398"/>
        <v>112.07881946099999</v>
      </c>
      <c r="K857" s="113">
        <f t="shared" si="398"/>
        <v>0</v>
      </c>
      <c r="L857" s="113">
        <f t="shared" si="398"/>
        <v>0</v>
      </c>
      <c r="M857" s="113">
        <f t="shared" si="398"/>
        <v>112.07881946099999</v>
      </c>
      <c r="N857" s="113">
        <f t="shared" si="398"/>
        <v>603.90623593999999</v>
      </c>
    </row>
    <row r="858" spans="1:16" x14ac:dyDescent="0.25">
      <c r="A858" s="10"/>
      <c r="B858" s="120"/>
      <c r="C858" s="121"/>
      <c r="D858" s="159"/>
      <c r="E858" s="58"/>
      <c r="F858" s="58"/>
      <c r="G858" s="58"/>
      <c r="H858" s="58"/>
      <c r="I858" s="58"/>
      <c r="J858" s="58"/>
      <c r="K858" s="58"/>
      <c r="L858" s="58"/>
      <c r="M858" s="58"/>
      <c r="N858" s="58"/>
    </row>
    <row r="859" spans="1:16" x14ac:dyDescent="0.25">
      <c r="A859" s="55"/>
      <c r="B859" s="46" t="s">
        <v>11</v>
      </c>
      <c r="C859" s="47"/>
      <c r="D859" s="156"/>
      <c r="E859" s="56"/>
      <c r="F859" s="56"/>
      <c r="G859" s="56"/>
      <c r="H859" s="56"/>
      <c r="I859" s="56"/>
      <c r="J859" s="56"/>
      <c r="K859" s="56"/>
      <c r="L859" s="56"/>
      <c r="M859" s="56"/>
      <c r="N859" s="56"/>
    </row>
    <row r="860" spans="1:16" hidden="1" outlineLevel="1" x14ac:dyDescent="0.25">
      <c r="A860" s="55"/>
      <c r="B860" s="46" t="str">
        <f t="shared" ref="B860:B891" si="399">B434</f>
        <v>a) DPR Schemes</v>
      </c>
      <c r="C860" s="47"/>
      <c r="D860" s="156"/>
      <c r="E860" s="56"/>
      <c r="F860" s="56"/>
      <c r="G860" s="56"/>
      <c r="H860" s="56"/>
      <c r="I860" s="56"/>
      <c r="J860" s="56"/>
      <c r="K860" s="56"/>
      <c r="L860" s="56"/>
      <c r="M860" s="56"/>
      <c r="N860" s="56"/>
    </row>
    <row r="861" spans="1:16" hidden="1" outlineLevel="1" x14ac:dyDescent="0.25">
      <c r="A861" s="24"/>
      <c r="B861" s="26" t="str">
        <f t="shared" si="399"/>
        <v>(i) Submitted to MERC</v>
      </c>
      <c r="C861" s="47"/>
      <c r="D861" s="156"/>
      <c r="E861" s="56"/>
      <c r="F861" s="56"/>
      <c r="G861" s="56"/>
      <c r="H861" s="56"/>
      <c r="I861" s="56"/>
      <c r="J861" s="56"/>
      <c r="K861" s="56"/>
      <c r="L861" s="56"/>
      <c r="M861" s="56"/>
      <c r="N861" s="56"/>
    </row>
    <row r="862" spans="1:16" ht="15.75" hidden="1" outlineLevel="1" x14ac:dyDescent="0.25">
      <c r="A862" s="27">
        <v>1</v>
      </c>
      <c r="B862" s="28" t="str">
        <f t="shared" si="399"/>
        <v xml:space="preserve">Combustion optimization system </v>
      </c>
      <c r="C862" s="48"/>
      <c r="D862" s="157"/>
      <c r="E862" s="56"/>
      <c r="F862" s="56"/>
      <c r="G862" s="56"/>
      <c r="H862" s="56"/>
      <c r="I862" s="123">
        <f>'F4.2'!W10</f>
        <v>0</v>
      </c>
      <c r="J862" s="123">
        <f>'F4.2'!AQ10</f>
        <v>0</v>
      </c>
      <c r="K862" s="56"/>
      <c r="L862" s="56"/>
      <c r="M862" s="56"/>
      <c r="N862" s="56"/>
    </row>
    <row r="863" spans="1:16" ht="31.5" hidden="1" outlineLevel="1" x14ac:dyDescent="0.25">
      <c r="A863" s="130">
        <f t="shared" ref="A863:A894" si="400">A437</f>
        <v>1.1000000000000001</v>
      </c>
      <c r="B863" s="135" t="str">
        <f t="shared" si="399"/>
        <v>Dynamic coal flow measurement and control (balancing) system (one)</v>
      </c>
      <c r="C863" s="27" t="str">
        <f t="shared" ref="C863:E882" si="401">C437</f>
        <v>MERC/CAP/DPR/10/2010-11/1491</v>
      </c>
      <c r="D863" s="90">
        <f t="shared" si="401"/>
        <v>40480</v>
      </c>
      <c r="E863" s="92">
        <f t="shared" si="401"/>
        <v>8.17</v>
      </c>
      <c r="F863" s="123">
        <f t="shared" ref="F863:F894" si="402">F437+I437</f>
        <v>0</v>
      </c>
      <c r="G863" s="123">
        <f t="shared" ref="G863:G894" si="403">G437+M437</f>
        <v>0</v>
      </c>
      <c r="H863" s="123">
        <f>F863-G863</f>
        <v>0</v>
      </c>
      <c r="I863" s="123">
        <f>'F4.2'!W11</f>
        <v>0</v>
      </c>
      <c r="J863" s="123">
        <f>'F4.2'!AQ11</f>
        <v>0</v>
      </c>
      <c r="K863" s="123"/>
      <c r="L863" s="123"/>
      <c r="M863" s="123">
        <f>SUM(J863:L863)</f>
        <v>0</v>
      </c>
      <c r="N863" s="123">
        <f>H863+I863-M863</f>
        <v>0</v>
      </c>
      <c r="O863" s="163">
        <f t="shared" ref="O863:O926" si="404">MAX(0,IF(M863=0,0,IF(G863+M863&lt;E863,M863,E863-G863)))</f>
        <v>0</v>
      </c>
      <c r="P863" s="164">
        <f t="shared" ref="P863:P926" si="405">M863-O863</f>
        <v>0</v>
      </c>
    </row>
    <row r="864" spans="1:16" ht="15.75" hidden="1" outlineLevel="1" x14ac:dyDescent="0.25">
      <c r="A864" s="130">
        <f t="shared" si="400"/>
        <v>1.2</v>
      </c>
      <c r="B864" s="135" t="str">
        <f t="shared" si="399"/>
        <v>CO analyser (8 units)</v>
      </c>
      <c r="C864" s="31" t="str">
        <f t="shared" si="401"/>
        <v>MERC/CAP/DPR/10/2010-11/1491</v>
      </c>
      <c r="D864" s="65">
        <f t="shared" si="401"/>
        <v>40480</v>
      </c>
      <c r="E864" s="93">
        <f t="shared" si="401"/>
        <v>1.19</v>
      </c>
      <c r="F864" s="124">
        <f t="shared" si="402"/>
        <v>0</v>
      </c>
      <c r="G864" s="124">
        <f t="shared" si="403"/>
        <v>0</v>
      </c>
      <c r="H864" s="124">
        <f t="shared" ref="H864:H927" si="406">F864-G864</f>
        <v>0</v>
      </c>
      <c r="I864" s="123">
        <f>'F4.2'!W12</f>
        <v>0</v>
      </c>
      <c r="J864" s="123">
        <f>'F4.2'!AQ12</f>
        <v>0</v>
      </c>
      <c r="K864" s="124"/>
      <c r="L864" s="124"/>
      <c r="M864" s="124">
        <f t="shared" ref="M864:M927" si="407">SUM(J864:L864)</f>
        <v>0</v>
      </c>
      <c r="N864" s="124">
        <f t="shared" ref="N864:N927" si="408">H864+I864-M864</f>
        <v>0</v>
      </c>
      <c r="O864" s="163">
        <f t="shared" si="404"/>
        <v>0</v>
      </c>
      <c r="P864" s="164">
        <f t="shared" si="405"/>
        <v>0</v>
      </c>
    </row>
    <row r="865" spans="1:16" ht="15.75" hidden="1" outlineLevel="1" x14ac:dyDescent="0.25">
      <c r="A865" s="31">
        <f t="shared" si="400"/>
        <v>1.3</v>
      </c>
      <c r="B865" s="106" t="str">
        <f t="shared" si="399"/>
        <v>Oxygen analyser (32 units)</v>
      </c>
      <c r="C865" s="31" t="str">
        <f t="shared" si="401"/>
        <v>MERC/CAP/DPR/10/2010-11/1491</v>
      </c>
      <c r="D865" s="65">
        <f t="shared" si="401"/>
        <v>40480</v>
      </c>
      <c r="E865" s="93">
        <f t="shared" si="401"/>
        <v>0.78300000000000003</v>
      </c>
      <c r="F865" s="124">
        <f t="shared" si="402"/>
        <v>0.75683</v>
      </c>
      <c r="G865" s="124">
        <f t="shared" si="403"/>
        <v>0.75683</v>
      </c>
      <c r="H865" s="124">
        <f t="shared" si="406"/>
        <v>0</v>
      </c>
      <c r="I865" s="123">
        <f>'F4.2'!W13</f>
        <v>0</v>
      </c>
      <c r="J865" s="123">
        <f>'F4.2'!AQ13</f>
        <v>0</v>
      </c>
      <c r="K865" s="124"/>
      <c r="L865" s="124"/>
      <c r="M865" s="124">
        <f t="shared" si="407"/>
        <v>0</v>
      </c>
      <c r="N865" s="124">
        <f t="shared" si="408"/>
        <v>0</v>
      </c>
      <c r="O865" s="163">
        <f t="shared" si="404"/>
        <v>0</v>
      </c>
      <c r="P865" s="164">
        <f t="shared" si="405"/>
        <v>0</v>
      </c>
    </row>
    <row r="866" spans="1:16" ht="15.75" hidden="1" outlineLevel="1" x14ac:dyDescent="0.25">
      <c r="A866" s="130">
        <f t="shared" si="400"/>
        <v>0</v>
      </c>
      <c r="B866" s="135" t="str">
        <f t="shared" si="399"/>
        <v>IDC</v>
      </c>
      <c r="C866" s="31" t="str">
        <f t="shared" si="401"/>
        <v>MERC/CAP/DPR/10/2010-11/1491</v>
      </c>
      <c r="D866" s="65">
        <f t="shared" si="401"/>
        <v>40480</v>
      </c>
      <c r="E866" s="93">
        <f t="shared" si="401"/>
        <v>0.6</v>
      </c>
      <c r="F866" s="124">
        <f t="shared" si="402"/>
        <v>0</v>
      </c>
      <c r="G866" s="124">
        <f t="shared" si="403"/>
        <v>0</v>
      </c>
      <c r="H866" s="124">
        <f t="shared" si="406"/>
        <v>0</v>
      </c>
      <c r="I866" s="123">
        <f>'F4.2'!W14</f>
        <v>0</v>
      </c>
      <c r="J866" s="123">
        <f>'F4.2'!AQ14</f>
        <v>0</v>
      </c>
      <c r="K866" s="124"/>
      <c r="L866" s="124"/>
      <c r="M866" s="124">
        <f t="shared" si="407"/>
        <v>0</v>
      </c>
      <c r="N866" s="124">
        <f t="shared" si="408"/>
        <v>0</v>
      </c>
      <c r="O866" s="163">
        <f t="shared" si="404"/>
        <v>0</v>
      </c>
      <c r="P866" s="164">
        <f t="shared" si="405"/>
        <v>0</v>
      </c>
    </row>
    <row r="867" spans="1:16" ht="15.75" hidden="1" outlineLevel="1" x14ac:dyDescent="0.25">
      <c r="A867" s="27">
        <f t="shared" si="400"/>
        <v>2</v>
      </c>
      <c r="B867" s="28" t="str">
        <f t="shared" si="399"/>
        <v>Spare HPT module for Khaparkheda Unit 1 &amp; 2</v>
      </c>
      <c r="C867" s="31" t="str">
        <f t="shared" si="401"/>
        <v>MERC/CAP/DPR/10/2010-11/1466</v>
      </c>
      <c r="D867" s="65">
        <f t="shared" si="401"/>
        <v>40477</v>
      </c>
      <c r="E867" s="93">
        <f t="shared" si="401"/>
        <v>26.459003039999999</v>
      </c>
      <c r="F867" s="124">
        <f t="shared" si="402"/>
        <v>0</v>
      </c>
      <c r="G867" s="124">
        <f t="shared" si="403"/>
        <v>0</v>
      </c>
      <c r="H867" s="124">
        <f t="shared" si="406"/>
        <v>0</v>
      </c>
      <c r="I867" s="123">
        <f>'F4.2'!W15</f>
        <v>0</v>
      </c>
      <c r="J867" s="123">
        <f>'F4.2'!AQ15</f>
        <v>0</v>
      </c>
      <c r="K867" s="124"/>
      <c r="L867" s="124"/>
      <c r="M867" s="124">
        <f t="shared" si="407"/>
        <v>0</v>
      </c>
      <c r="N867" s="124">
        <f t="shared" si="408"/>
        <v>0</v>
      </c>
      <c r="O867" s="163">
        <f t="shared" si="404"/>
        <v>0</v>
      </c>
      <c r="P867" s="164">
        <f t="shared" si="405"/>
        <v>0</v>
      </c>
    </row>
    <row r="868" spans="1:16" ht="31.5" hidden="1" outlineLevel="1" x14ac:dyDescent="0.25">
      <c r="A868" s="31">
        <f t="shared" si="400"/>
        <v>2.1</v>
      </c>
      <c r="B868" s="106" t="str">
        <f t="shared" si="399"/>
        <v>HPT module 1 No (unit # 1)</v>
      </c>
      <c r="C868" s="27" t="str">
        <f t="shared" si="401"/>
        <v>MERC/CAP/DPR/10/2010-11/1466</v>
      </c>
      <c r="D868" s="90">
        <f t="shared" si="401"/>
        <v>40477</v>
      </c>
      <c r="E868" s="92">
        <f t="shared" si="401"/>
        <v>23.03787814</v>
      </c>
      <c r="F868" s="123">
        <f t="shared" si="402"/>
        <v>23.907399999999999</v>
      </c>
      <c r="G868" s="123">
        <f t="shared" si="403"/>
        <v>23.907399999999999</v>
      </c>
      <c r="H868" s="123">
        <f t="shared" si="406"/>
        <v>0</v>
      </c>
      <c r="I868" s="123">
        <f>'F4.2'!W16</f>
        <v>0</v>
      </c>
      <c r="J868" s="123">
        <f>'F4.2'!AQ16</f>
        <v>0</v>
      </c>
      <c r="K868" s="123"/>
      <c r="L868" s="123"/>
      <c r="M868" s="123">
        <f t="shared" si="407"/>
        <v>0</v>
      </c>
      <c r="N868" s="123">
        <f t="shared" si="408"/>
        <v>0</v>
      </c>
      <c r="O868" s="163">
        <f t="shared" si="404"/>
        <v>0</v>
      </c>
      <c r="P868" s="164">
        <f t="shared" si="405"/>
        <v>0</v>
      </c>
    </row>
    <row r="869" spans="1:16" ht="15.75" hidden="1" outlineLevel="1" x14ac:dyDescent="0.25">
      <c r="A869" s="130">
        <f t="shared" si="400"/>
        <v>0</v>
      </c>
      <c r="B869" s="135" t="str">
        <f t="shared" si="399"/>
        <v>IDC</v>
      </c>
      <c r="C869" s="31" t="str">
        <f t="shared" si="401"/>
        <v>MERC/CAP/DPR/10/2010-11/1466</v>
      </c>
      <c r="D869" s="65">
        <f t="shared" si="401"/>
        <v>40477</v>
      </c>
      <c r="E869" s="93">
        <f t="shared" si="401"/>
        <v>3.4211249000000001</v>
      </c>
      <c r="F869" s="124">
        <f t="shared" si="402"/>
        <v>0</v>
      </c>
      <c r="G869" s="124">
        <f t="shared" si="403"/>
        <v>0</v>
      </c>
      <c r="H869" s="124">
        <f t="shared" si="406"/>
        <v>0</v>
      </c>
      <c r="I869" s="123">
        <f>'F4.2'!W17</f>
        <v>0</v>
      </c>
      <c r="J869" s="123">
        <f>'F4.2'!AQ17</f>
        <v>0</v>
      </c>
      <c r="K869" s="124"/>
      <c r="L869" s="124"/>
      <c r="M869" s="124">
        <f t="shared" si="407"/>
        <v>0</v>
      </c>
      <c r="N869" s="124">
        <f t="shared" si="408"/>
        <v>0</v>
      </c>
      <c r="O869" s="163">
        <f t="shared" si="404"/>
        <v>0</v>
      </c>
      <c r="P869" s="164">
        <f t="shared" si="405"/>
        <v>0</v>
      </c>
    </row>
    <row r="870" spans="1:16" ht="31.5" hidden="1" outlineLevel="1" x14ac:dyDescent="0.25">
      <c r="A870" s="27">
        <f t="shared" si="400"/>
        <v>3</v>
      </c>
      <c r="B870" s="28" t="str">
        <f t="shared" si="399"/>
        <v>Economiser Upper Bank &amp; Lower Bank coils for Khaperkheda Unit no. 3 and Unit no. 4</v>
      </c>
      <c r="C870" s="31" t="str">
        <f t="shared" si="401"/>
        <v>MERC/CAP/DPR/10/2010-11/1695</v>
      </c>
      <c r="D870" s="65">
        <f t="shared" si="401"/>
        <v>40527</v>
      </c>
      <c r="E870" s="93">
        <f t="shared" si="401"/>
        <v>26.349999999999998</v>
      </c>
      <c r="F870" s="124">
        <f t="shared" si="402"/>
        <v>0</v>
      </c>
      <c r="G870" s="124">
        <f t="shared" si="403"/>
        <v>0</v>
      </c>
      <c r="H870" s="124">
        <f t="shared" si="406"/>
        <v>0</v>
      </c>
      <c r="I870" s="123">
        <f>'F4.2'!W18</f>
        <v>0</v>
      </c>
      <c r="J870" s="123">
        <f>'F4.2'!AQ18</f>
        <v>0</v>
      </c>
      <c r="K870" s="124"/>
      <c r="L870" s="124"/>
      <c r="M870" s="124">
        <f t="shared" si="407"/>
        <v>0</v>
      </c>
      <c r="N870" s="124">
        <f t="shared" si="408"/>
        <v>0</v>
      </c>
      <c r="O870" s="163">
        <f t="shared" si="404"/>
        <v>0</v>
      </c>
      <c r="P870" s="164">
        <f t="shared" si="405"/>
        <v>0</v>
      </c>
    </row>
    <row r="871" spans="1:16" ht="31.5" hidden="1" outlineLevel="1" x14ac:dyDescent="0.25">
      <c r="A871" s="31">
        <f t="shared" si="400"/>
        <v>3.1</v>
      </c>
      <c r="B871" s="106" t="str">
        <f t="shared" si="399"/>
        <v>Economiser Upper Bank &amp; Lower Bank coils for Khaperkheda Unit no. 3 and Unit no. 4</v>
      </c>
      <c r="C871" s="27" t="str">
        <f t="shared" si="401"/>
        <v>MERC/CAP/DPR/10/2010-11/1695</v>
      </c>
      <c r="D871" s="90">
        <f t="shared" si="401"/>
        <v>40527</v>
      </c>
      <c r="E871" s="92">
        <f t="shared" si="401"/>
        <v>26.349999999999998</v>
      </c>
      <c r="F871" s="123">
        <f t="shared" si="402"/>
        <v>11.77</v>
      </c>
      <c r="G871" s="123">
        <f t="shared" si="403"/>
        <v>11.77</v>
      </c>
      <c r="H871" s="123">
        <f t="shared" si="406"/>
        <v>0</v>
      </c>
      <c r="I871" s="123">
        <f>'F4.2'!W19</f>
        <v>0</v>
      </c>
      <c r="J871" s="123">
        <f>'F4.2'!AQ19</f>
        <v>0</v>
      </c>
      <c r="K871" s="123"/>
      <c r="L871" s="123"/>
      <c r="M871" s="123">
        <f t="shared" si="407"/>
        <v>0</v>
      </c>
      <c r="N871" s="123">
        <f t="shared" si="408"/>
        <v>0</v>
      </c>
      <c r="O871" s="163">
        <f t="shared" si="404"/>
        <v>0</v>
      </c>
      <c r="P871" s="164">
        <f t="shared" si="405"/>
        <v>0</v>
      </c>
    </row>
    <row r="872" spans="1:16" ht="47.25" hidden="1" outlineLevel="1" x14ac:dyDescent="0.25">
      <c r="A872" s="27">
        <f t="shared" si="400"/>
        <v>4</v>
      </c>
      <c r="B872" s="28" t="str">
        <f t="shared" si="399"/>
        <v>Economiser &amp; LTSH Upper Bank &amp; Lower Bank coils for Khaperkheda Unit no. 1 and Unit no. 2</v>
      </c>
      <c r="C872" s="31" t="str">
        <f t="shared" si="401"/>
        <v>MERC/CAPEX/20112012/01155</v>
      </c>
      <c r="D872" s="65">
        <f t="shared" si="401"/>
        <v>40753</v>
      </c>
      <c r="E872" s="93">
        <f t="shared" si="401"/>
        <v>34.791566500000002</v>
      </c>
      <c r="F872" s="124">
        <f t="shared" si="402"/>
        <v>0</v>
      </c>
      <c r="G872" s="124">
        <f t="shared" si="403"/>
        <v>0</v>
      </c>
      <c r="H872" s="124">
        <f t="shared" si="406"/>
        <v>0</v>
      </c>
      <c r="I872" s="123">
        <f>'F4.2'!W20</f>
        <v>0</v>
      </c>
      <c r="J872" s="123">
        <f>'F4.2'!AQ20</f>
        <v>0</v>
      </c>
      <c r="K872" s="124"/>
      <c r="L872" s="124"/>
      <c r="M872" s="124">
        <f t="shared" si="407"/>
        <v>0</v>
      </c>
      <c r="N872" s="124">
        <f t="shared" si="408"/>
        <v>0</v>
      </c>
      <c r="O872" s="163">
        <f t="shared" si="404"/>
        <v>0</v>
      </c>
      <c r="P872" s="164">
        <f t="shared" si="405"/>
        <v>0</v>
      </c>
    </row>
    <row r="873" spans="1:16" ht="15.75" hidden="1" outlineLevel="1" x14ac:dyDescent="0.25">
      <c r="A873" s="31">
        <f t="shared" si="400"/>
        <v>4.0999999999999996</v>
      </c>
      <c r="B873" s="106" t="str">
        <f t="shared" si="399"/>
        <v>Economiser &amp; LTSH Coil for Unit 1</v>
      </c>
      <c r="C873" s="27" t="str">
        <f t="shared" si="401"/>
        <v>MERC/CAPEX/20112012/01155</v>
      </c>
      <c r="D873" s="90">
        <f t="shared" si="401"/>
        <v>40753</v>
      </c>
      <c r="E873" s="92">
        <f t="shared" si="401"/>
        <v>15.692358</v>
      </c>
      <c r="F873" s="123">
        <f t="shared" si="402"/>
        <v>15.692358</v>
      </c>
      <c r="G873" s="123">
        <f t="shared" si="403"/>
        <v>15.692358</v>
      </c>
      <c r="H873" s="123">
        <f t="shared" si="406"/>
        <v>0</v>
      </c>
      <c r="I873" s="123">
        <f>'F4.2'!W21</f>
        <v>0</v>
      </c>
      <c r="J873" s="123">
        <f>'F4.2'!AQ21</f>
        <v>0</v>
      </c>
      <c r="K873" s="123"/>
      <c r="L873" s="123"/>
      <c r="M873" s="123">
        <f t="shared" si="407"/>
        <v>0</v>
      </c>
      <c r="N873" s="123">
        <f t="shared" si="408"/>
        <v>0</v>
      </c>
      <c r="O873" s="163">
        <f t="shared" si="404"/>
        <v>0</v>
      </c>
      <c r="P873" s="164">
        <f t="shared" si="405"/>
        <v>0</v>
      </c>
    </row>
    <row r="874" spans="1:16" ht="15.75" hidden="1" outlineLevel="1" x14ac:dyDescent="0.25">
      <c r="A874" s="31">
        <f t="shared" si="400"/>
        <v>4.2</v>
      </c>
      <c r="B874" s="106" t="str">
        <f t="shared" si="399"/>
        <v>Economiser &amp; LTSH Coil for Unit 2</v>
      </c>
      <c r="C874" s="31" t="str">
        <f t="shared" si="401"/>
        <v>MERC/CAPEX/20112012/01155</v>
      </c>
      <c r="D874" s="65">
        <f t="shared" si="401"/>
        <v>40753</v>
      </c>
      <c r="E874" s="93">
        <f t="shared" si="401"/>
        <v>16.1528001</v>
      </c>
      <c r="F874" s="124">
        <f t="shared" si="402"/>
        <v>16.1528001</v>
      </c>
      <c r="G874" s="124">
        <f t="shared" si="403"/>
        <v>16.1528001</v>
      </c>
      <c r="H874" s="124">
        <f t="shared" si="406"/>
        <v>0</v>
      </c>
      <c r="I874" s="123">
        <f>'F4.2'!W22</f>
        <v>0</v>
      </c>
      <c r="J874" s="123">
        <f>'F4.2'!AQ22</f>
        <v>0</v>
      </c>
      <c r="K874" s="124"/>
      <c r="L874" s="124"/>
      <c r="M874" s="124">
        <f t="shared" si="407"/>
        <v>0</v>
      </c>
      <c r="N874" s="124">
        <f t="shared" si="408"/>
        <v>0</v>
      </c>
      <c r="O874" s="163">
        <f t="shared" si="404"/>
        <v>0</v>
      </c>
      <c r="P874" s="164">
        <f t="shared" si="405"/>
        <v>0</v>
      </c>
    </row>
    <row r="875" spans="1:16" ht="15.75" hidden="1" outlineLevel="1" x14ac:dyDescent="0.25">
      <c r="A875" s="130">
        <f t="shared" si="400"/>
        <v>0</v>
      </c>
      <c r="B875" s="131" t="str">
        <f t="shared" si="399"/>
        <v>IDC</v>
      </c>
      <c r="C875" s="31" t="str">
        <f t="shared" si="401"/>
        <v>MERC/CAPEX/20112012/01155</v>
      </c>
      <c r="D875" s="65">
        <f t="shared" si="401"/>
        <v>40753</v>
      </c>
      <c r="E875" s="93">
        <f t="shared" si="401"/>
        <v>2.9464084000000001</v>
      </c>
      <c r="F875" s="124">
        <f t="shared" si="402"/>
        <v>0</v>
      </c>
      <c r="G875" s="124">
        <f t="shared" si="403"/>
        <v>0</v>
      </c>
      <c r="H875" s="124">
        <f t="shared" si="406"/>
        <v>0</v>
      </c>
      <c r="I875" s="123">
        <f>'F4.2'!W23</f>
        <v>0</v>
      </c>
      <c r="J875" s="123">
        <f>'F4.2'!AQ23</f>
        <v>0</v>
      </c>
      <c r="K875" s="124"/>
      <c r="L875" s="124"/>
      <c r="M875" s="124">
        <f t="shared" si="407"/>
        <v>0</v>
      </c>
      <c r="N875" s="124">
        <f t="shared" si="408"/>
        <v>0</v>
      </c>
      <c r="O875" s="163">
        <f t="shared" si="404"/>
        <v>0</v>
      </c>
      <c r="P875" s="164">
        <f t="shared" si="405"/>
        <v>0</v>
      </c>
    </row>
    <row r="876" spans="1:16" ht="47.25" hidden="1" outlineLevel="1" x14ac:dyDescent="0.25">
      <c r="A876" s="27">
        <f t="shared" si="400"/>
        <v>5</v>
      </c>
      <c r="B876" s="28" t="str">
        <f t="shared" si="399"/>
        <v>Procurement &amp; Replacement of Re-heater Rear Pendant Assembly Coils for 2*210MW Khaperkheda Unit no. 1 and Unit no. 2</v>
      </c>
      <c r="C876" s="31" t="str">
        <f t="shared" si="401"/>
        <v>MERC/CAPEX/20122013/00603</v>
      </c>
      <c r="D876" s="65">
        <f t="shared" si="401"/>
        <v>41078</v>
      </c>
      <c r="E876" s="93">
        <f t="shared" si="401"/>
        <v>10.373849700000001</v>
      </c>
      <c r="F876" s="124">
        <f t="shared" si="402"/>
        <v>0</v>
      </c>
      <c r="G876" s="124">
        <f t="shared" si="403"/>
        <v>0</v>
      </c>
      <c r="H876" s="124">
        <f t="shared" si="406"/>
        <v>0</v>
      </c>
      <c r="I876" s="123">
        <f>'F4.2'!W24</f>
        <v>0</v>
      </c>
      <c r="J876" s="123">
        <f>'F4.2'!AQ24</f>
        <v>0</v>
      </c>
      <c r="K876" s="124"/>
      <c r="L876" s="124"/>
      <c r="M876" s="124">
        <f t="shared" si="407"/>
        <v>0</v>
      </c>
      <c r="N876" s="124">
        <f t="shared" si="408"/>
        <v>0</v>
      </c>
      <c r="O876" s="163">
        <f t="shared" si="404"/>
        <v>0</v>
      </c>
      <c r="P876" s="164">
        <f t="shared" si="405"/>
        <v>0</v>
      </c>
    </row>
    <row r="877" spans="1:16" ht="15.75" hidden="1" outlineLevel="1" x14ac:dyDescent="0.25">
      <c r="A877" s="31">
        <f t="shared" si="400"/>
        <v>5.0999999999999996</v>
      </c>
      <c r="B877" s="106" t="str">
        <f t="shared" si="399"/>
        <v>Re-heater coils for unit no. 1</v>
      </c>
      <c r="C877" s="27" t="str">
        <f t="shared" si="401"/>
        <v>MERC/CAPEX/20122013/00603</v>
      </c>
      <c r="D877" s="90">
        <f t="shared" si="401"/>
        <v>41078</v>
      </c>
      <c r="E877" s="92">
        <f t="shared" si="401"/>
        <v>5.1267263500000002</v>
      </c>
      <c r="F877" s="123">
        <f t="shared" si="402"/>
        <v>5.1267263500000002</v>
      </c>
      <c r="G877" s="123">
        <f t="shared" si="403"/>
        <v>5.1267263500000002</v>
      </c>
      <c r="H877" s="123">
        <f t="shared" si="406"/>
        <v>0</v>
      </c>
      <c r="I877" s="123">
        <f>'F4.2'!W25</f>
        <v>0</v>
      </c>
      <c r="J877" s="123">
        <f>'F4.2'!AQ25</f>
        <v>0</v>
      </c>
      <c r="K877" s="123"/>
      <c r="L877" s="123"/>
      <c r="M877" s="123">
        <f t="shared" si="407"/>
        <v>0</v>
      </c>
      <c r="N877" s="123">
        <f t="shared" si="408"/>
        <v>0</v>
      </c>
      <c r="O877" s="163">
        <f t="shared" si="404"/>
        <v>0</v>
      </c>
      <c r="P877" s="164">
        <f t="shared" si="405"/>
        <v>0</v>
      </c>
    </row>
    <row r="878" spans="1:16" ht="15.75" hidden="1" outlineLevel="1" x14ac:dyDescent="0.25">
      <c r="A878" s="31">
        <f t="shared" si="400"/>
        <v>5.2</v>
      </c>
      <c r="B878" s="106" t="str">
        <f t="shared" si="399"/>
        <v>Re-heater coils for unit no. 2</v>
      </c>
      <c r="C878" s="31" t="str">
        <f t="shared" si="401"/>
        <v>MERC/CAPEX/20122013/00603</v>
      </c>
      <c r="D878" s="65">
        <f t="shared" si="401"/>
        <v>41078</v>
      </c>
      <c r="E878" s="93">
        <f t="shared" si="401"/>
        <v>5.1267263500000002</v>
      </c>
      <c r="F878" s="124">
        <f t="shared" si="402"/>
        <v>5.55</v>
      </c>
      <c r="G878" s="124">
        <f t="shared" si="403"/>
        <v>5.55</v>
      </c>
      <c r="H878" s="124">
        <f t="shared" si="406"/>
        <v>0</v>
      </c>
      <c r="I878" s="123">
        <f>'F4.2'!W26</f>
        <v>0</v>
      </c>
      <c r="J878" s="123">
        <f>'F4.2'!AQ26</f>
        <v>0</v>
      </c>
      <c r="K878" s="124"/>
      <c r="L878" s="124"/>
      <c r="M878" s="124">
        <f t="shared" si="407"/>
        <v>0</v>
      </c>
      <c r="N878" s="124">
        <f t="shared" si="408"/>
        <v>0</v>
      </c>
      <c r="O878" s="163">
        <f t="shared" si="404"/>
        <v>0</v>
      </c>
      <c r="P878" s="164">
        <f t="shared" si="405"/>
        <v>0</v>
      </c>
    </row>
    <row r="879" spans="1:16" ht="15.75" hidden="1" outlineLevel="1" x14ac:dyDescent="0.25">
      <c r="A879" s="130">
        <f t="shared" si="400"/>
        <v>0</v>
      </c>
      <c r="B879" s="131" t="str">
        <f t="shared" si="399"/>
        <v>IDC</v>
      </c>
      <c r="C879" s="31" t="str">
        <f t="shared" si="401"/>
        <v>MERC/CAPEX/20122013/00603</v>
      </c>
      <c r="D879" s="65">
        <f t="shared" si="401"/>
        <v>41078</v>
      </c>
      <c r="E879" s="93">
        <f t="shared" si="401"/>
        <v>0.120397</v>
      </c>
      <c r="F879" s="124">
        <f t="shared" si="402"/>
        <v>0</v>
      </c>
      <c r="G879" s="124">
        <f t="shared" si="403"/>
        <v>0</v>
      </c>
      <c r="H879" s="124">
        <f t="shared" si="406"/>
        <v>0</v>
      </c>
      <c r="I879" s="123">
        <f>'F4.2'!W27</f>
        <v>0</v>
      </c>
      <c r="J879" s="123">
        <f>'F4.2'!AQ27</f>
        <v>0</v>
      </c>
      <c r="K879" s="124"/>
      <c r="L879" s="124"/>
      <c r="M879" s="124">
        <f t="shared" si="407"/>
        <v>0</v>
      </c>
      <c r="N879" s="124">
        <f t="shared" si="408"/>
        <v>0</v>
      </c>
      <c r="O879" s="163">
        <f t="shared" si="404"/>
        <v>0</v>
      </c>
      <c r="P879" s="164">
        <f t="shared" si="405"/>
        <v>0</v>
      </c>
    </row>
    <row r="880" spans="1:16" ht="31.5" hidden="1" outlineLevel="1" x14ac:dyDescent="0.25">
      <c r="A880" s="27">
        <f t="shared" si="400"/>
        <v>6</v>
      </c>
      <c r="B880" s="28" t="str">
        <f t="shared" si="399"/>
        <v>Procurement of HPT module suitable for khaperkheda TPS Unit 3 &amp; 4</v>
      </c>
      <c r="C880" s="31" t="str">
        <f t="shared" si="401"/>
        <v>MERC/TECH-1/CAPEX/ 20132014/02001</v>
      </c>
      <c r="D880" s="65">
        <f t="shared" si="401"/>
        <v>41656</v>
      </c>
      <c r="E880" s="93">
        <f t="shared" si="401"/>
        <v>36.200000000000003</v>
      </c>
      <c r="F880" s="124">
        <f t="shared" si="402"/>
        <v>0</v>
      </c>
      <c r="G880" s="124">
        <f t="shared" si="403"/>
        <v>0</v>
      </c>
      <c r="H880" s="124">
        <f t="shared" si="406"/>
        <v>0</v>
      </c>
      <c r="I880" s="123">
        <f>'F4.2'!W28</f>
        <v>0</v>
      </c>
      <c r="J880" s="123">
        <f>'F4.2'!AQ28</f>
        <v>0</v>
      </c>
      <c r="K880" s="124"/>
      <c r="L880" s="124"/>
      <c r="M880" s="124">
        <f t="shared" si="407"/>
        <v>0</v>
      </c>
      <c r="N880" s="124">
        <f t="shared" si="408"/>
        <v>0</v>
      </c>
      <c r="O880" s="163">
        <f t="shared" si="404"/>
        <v>0</v>
      </c>
      <c r="P880" s="164">
        <f t="shared" si="405"/>
        <v>0</v>
      </c>
    </row>
    <row r="881" spans="1:16" ht="31.5" hidden="1" outlineLevel="1" x14ac:dyDescent="0.25">
      <c r="A881" s="31">
        <f t="shared" si="400"/>
        <v>6.1</v>
      </c>
      <c r="B881" s="106" t="str">
        <f t="shared" si="399"/>
        <v>Procurement of HPT module suitable for khaperkheda TPS Unit 3 &amp; 4</v>
      </c>
      <c r="C881" s="27" t="str">
        <f t="shared" si="401"/>
        <v>MERC/TECH-1/CAPEX/ 20132014/02001</v>
      </c>
      <c r="D881" s="90">
        <f t="shared" si="401"/>
        <v>41656</v>
      </c>
      <c r="E881" s="92">
        <f t="shared" si="401"/>
        <v>36.200000000000003</v>
      </c>
      <c r="F881" s="123">
        <f t="shared" si="402"/>
        <v>32.401600000000002</v>
      </c>
      <c r="G881" s="123">
        <f t="shared" si="403"/>
        <v>32.401600000000002</v>
      </c>
      <c r="H881" s="123">
        <f t="shared" si="406"/>
        <v>0</v>
      </c>
      <c r="I881" s="123">
        <f>'F4.2'!W29</f>
        <v>0</v>
      </c>
      <c r="J881" s="123">
        <f>'F4.2'!AQ29</f>
        <v>0</v>
      </c>
      <c r="K881" s="123"/>
      <c r="L881" s="123"/>
      <c r="M881" s="123">
        <f t="shared" si="407"/>
        <v>0</v>
      </c>
      <c r="N881" s="123">
        <f t="shared" si="408"/>
        <v>0</v>
      </c>
      <c r="O881" s="163">
        <f t="shared" si="404"/>
        <v>0</v>
      </c>
      <c r="P881" s="164">
        <f t="shared" si="405"/>
        <v>0</v>
      </c>
    </row>
    <row r="882" spans="1:16" ht="31.5" hidden="1" outlineLevel="1" x14ac:dyDescent="0.25">
      <c r="A882" s="27">
        <f t="shared" si="400"/>
        <v>7</v>
      </c>
      <c r="B882" s="28" t="str">
        <f t="shared" si="399"/>
        <v>Procurement Spare GTR, Locomotive &amp; Compactors</v>
      </c>
      <c r="C882" s="31" t="str">
        <f t="shared" si="401"/>
        <v>MERC/TECH-1/CAPEX/ 20142015/00364</v>
      </c>
      <c r="D882" s="65">
        <f t="shared" si="401"/>
        <v>41779</v>
      </c>
      <c r="E882" s="93">
        <f t="shared" si="401"/>
        <v>18.452125568</v>
      </c>
      <c r="F882" s="124">
        <f t="shared" si="402"/>
        <v>0</v>
      </c>
      <c r="G882" s="124">
        <f t="shared" si="403"/>
        <v>0</v>
      </c>
      <c r="H882" s="124">
        <f t="shared" si="406"/>
        <v>0</v>
      </c>
      <c r="I882" s="123">
        <f>'F4.2'!W30</f>
        <v>0</v>
      </c>
      <c r="J882" s="123">
        <f>'F4.2'!AQ30</f>
        <v>0</v>
      </c>
      <c r="K882" s="124"/>
      <c r="L882" s="124"/>
      <c r="M882" s="124">
        <f t="shared" si="407"/>
        <v>0</v>
      </c>
      <c r="N882" s="124">
        <f t="shared" si="408"/>
        <v>0</v>
      </c>
      <c r="O882" s="163">
        <f t="shared" si="404"/>
        <v>0</v>
      </c>
      <c r="P882" s="164">
        <f t="shared" si="405"/>
        <v>0</v>
      </c>
    </row>
    <row r="883" spans="1:16" ht="31.5" hidden="1" outlineLevel="1" x14ac:dyDescent="0.25">
      <c r="A883" s="31">
        <f t="shared" si="400"/>
        <v>7.1</v>
      </c>
      <c r="B883" s="106" t="str">
        <f t="shared" si="399"/>
        <v>250 MVA Spare GTR</v>
      </c>
      <c r="C883" s="27" t="str">
        <f t="shared" ref="C883:E902" si="409">C457</f>
        <v>MERC/TECH-1/CAPEX/ 20142015/00364</v>
      </c>
      <c r="D883" s="90">
        <f t="shared" si="409"/>
        <v>41779</v>
      </c>
      <c r="E883" s="92">
        <f t="shared" si="409"/>
        <v>10.349649700000001</v>
      </c>
      <c r="F883" s="123">
        <f t="shared" si="402"/>
        <v>11.251108000000002</v>
      </c>
      <c r="G883" s="123">
        <f t="shared" si="403"/>
        <v>11.251108000000002</v>
      </c>
      <c r="H883" s="123">
        <f t="shared" si="406"/>
        <v>0</v>
      </c>
      <c r="I883" s="123">
        <f>'F4.2'!W31</f>
        <v>0</v>
      </c>
      <c r="J883" s="123">
        <f>'F4.2'!AQ31</f>
        <v>0</v>
      </c>
      <c r="K883" s="123"/>
      <c r="L883" s="123"/>
      <c r="M883" s="123">
        <f t="shared" si="407"/>
        <v>0</v>
      </c>
      <c r="N883" s="123">
        <f t="shared" si="408"/>
        <v>0</v>
      </c>
      <c r="O883" s="163">
        <f t="shared" si="404"/>
        <v>0</v>
      </c>
      <c r="P883" s="164">
        <f t="shared" si="405"/>
        <v>0</v>
      </c>
    </row>
    <row r="884" spans="1:16" ht="31.5" hidden="1" outlineLevel="1" x14ac:dyDescent="0.25">
      <c r="A884" s="31">
        <f t="shared" si="400"/>
        <v>7.2</v>
      </c>
      <c r="B884" s="106" t="str">
        <f t="shared" si="399"/>
        <v>Procurement of Locomotive 2no’s.</v>
      </c>
      <c r="C884" s="31" t="str">
        <f t="shared" si="409"/>
        <v>MERC/TECH-1/CAPEX/ 20142015/00364</v>
      </c>
      <c r="D884" s="65">
        <f t="shared" si="409"/>
        <v>41779</v>
      </c>
      <c r="E884" s="93">
        <f t="shared" si="409"/>
        <v>5.9926899479999998</v>
      </c>
      <c r="F884" s="124">
        <f t="shared" si="402"/>
        <v>5.9927000000000001</v>
      </c>
      <c r="G884" s="124">
        <f t="shared" si="403"/>
        <v>5.9927000000000001</v>
      </c>
      <c r="H884" s="124">
        <f t="shared" si="406"/>
        <v>0</v>
      </c>
      <c r="I884" s="123">
        <f>'F4.2'!W32</f>
        <v>0</v>
      </c>
      <c r="J884" s="123">
        <f>'F4.2'!AQ32</f>
        <v>0</v>
      </c>
      <c r="K884" s="124"/>
      <c r="L884" s="124"/>
      <c r="M884" s="124">
        <f t="shared" si="407"/>
        <v>0</v>
      </c>
      <c r="N884" s="124">
        <f t="shared" si="408"/>
        <v>0</v>
      </c>
      <c r="O884" s="163">
        <f t="shared" si="404"/>
        <v>0</v>
      </c>
      <c r="P884" s="164">
        <f t="shared" si="405"/>
        <v>0</v>
      </c>
    </row>
    <row r="885" spans="1:16" ht="31.5" hidden="1" outlineLevel="1" x14ac:dyDescent="0.25">
      <c r="A885" s="31">
        <f t="shared" si="400"/>
        <v>7.3</v>
      </c>
      <c r="B885" s="106" t="str">
        <f t="shared" si="399"/>
        <v>Procurement of Compactors 2 no’s.</v>
      </c>
      <c r="C885" s="31" t="str">
        <f t="shared" si="409"/>
        <v>MERC/TECH-1/CAPEX/ 20142015/00364</v>
      </c>
      <c r="D885" s="65">
        <f t="shared" si="409"/>
        <v>41779</v>
      </c>
      <c r="E885" s="93">
        <f t="shared" si="409"/>
        <v>0.42978591999999999</v>
      </c>
      <c r="F885" s="124">
        <f t="shared" si="402"/>
        <v>0.42980000000000002</v>
      </c>
      <c r="G885" s="124">
        <f t="shared" si="403"/>
        <v>0.42980000000000002</v>
      </c>
      <c r="H885" s="124">
        <f t="shared" si="406"/>
        <v>0</v>
      </c>
      <c r="I885" s="123">
        <f>'F4.2'!W33</f>
        <v>0</v>
      </c>
      <c r="J885" s="123">
        <f>'F4.2'!AQ33</f>
        <v>0</v>
      </c>
      <c r="K885" s="124"/>
      <c r="L885" s="124"/>
      <c r="M885" s="124">
        <f t="shared" si="407"/>
        <v>0</v>
      </c>
      <c r="N885" s="124">
        <f t="shared" si="408"/>
        <v>0</v>
      </c>
      <c r="O885" s="163">
        <f t="shared" si="404"/>
        <v>0</v>
      </c>
      <c r="P885" s="164">
        <f t="shared" si="405"/>
        <v>0</v>
      </c>
    </row>
    <row r="886" spans="1:16" ht="31.5" hidden="1" outlineLevel="1" x14ac:dyDescent="0.25">
      <c r="A886" s="130">
        <f t="shared" si="400"/>
        <v>0</v>
      </c>
      <c r="B886" s="135" t="str">
        <f t="shared" si="399"/>
        <v>IDC</v>
      </c>
      <c r="C886" s="31" t="str">
        <f t="shared" si="409"/>
        <v>MERC/TECH-1/CAPEX/ 20142015/00364</v>
      </c>
      <c r="D886" s="65">
        <f t="shared" si="409"/>
        <v>41779</v>
      </c>
      <c r="E886" s="93">
        <f t="shared" si="409"/>
        <v>1.68</v>
      </c>
      <c r="F886" s="124">
        <f t="shared" si="402"/>
        <v>0</v>
      </c>
      <c r="G886" s="124">
        <f t="shared" si="403"/>
        <v>0</v>
      </c>
      <c r="H886" s="124">
        <f t="shared" si="406"/>
        <v>0</v>
      </c>
      <c r="I886" s="123">
        <f>'F4.2'!W34</f>
        <v>0</v>
      </c>
      <c r="J886" s="123">
        <f>'F4.2'!AQ34</f>
        <v>0</v>
      </c>
      <c r="K886" s="124"/>
      <c r="L886" s="124"/>
      <c r="M886" s="124">
        <f t="shared" si="407"/>
        <v>0</v>
      </c>
      <c r="N886" s="124">
        <f t="shared" si="408"/>
        <v>0</v>
      </c>
      <c r="O886" s="163">
        <f t="shared" si="404"/>
        <v>0</v>
      </c>
      <c r="P886" s="164">
        <f t="shared" si="405"/>
        <v>0</v>
      </c>
    </row>
    <row r="887" spans="1:16" ht="31.5" hidden="1" outlineLevel="1" x14ac:dyDescent="0.25">
      <c r="A887" s="27">
        <f t="shared" si="400"/>
        <v>8</v>
      </c>
      <c r="B887" s="28" t="str">
        <f t="shared" si="399"/>
        <v>Procurement &amp; Replacement of complete set of LTSH coils for Khaperkheda TPS Unit 3&amp;4</v>
      </c>
      <c r="C887" s="31" t="str">
        <f t="shared" si="409"/>
        <v>MERC/TECH-1/CAPEX/ 20142015/00363</v>
      </c>
      <c r="D887" s="65">
        <f t="shared" si="409"/>
        <v>41779</v>
      </c>
      <c r="E887" s="93">
        <f t="shared" si="409"/>
        <v>17.809999999999999</v>
      </c>
      <c r="F887" s="124">
        <f t="shared" si="402"/>
        <v>0</v>
      </c>
      <c r="G887" s="124">
        <f t="shared" si="403"/>
        <v>0</v>
      </c>
      <c r="H887" s="124">
        <f t="shared" si="406"/>
        <v>0</v>
      </c>
      <c r="I887" s="123">
        <f>'F4.2'!W35</f>
        <v>0</v>
      </c>
      <c r="J887" s="123">
        <f>'F4.2'!AQ35</f>
        <v>0</v>
      </c>
      <c r="K887" s="124"/>
      <c r="L887" s="124"/>
      <c r="M887" s="124">
        <f t="shared" si="407"/>
        <v>0</v>
      </c>
      <c r="N887" s="124">
        <f t="shared" si="408"/>
        <v>0</v>
      </c>
      <c r="O887" s="163">
        <f t="shared" si="404"/>
        <v>0</v>
      </c>
      <c r="P887" s="164">
        <f t="shared" si="405"/>
        <v>0</v>
      </c>
    </row>
    <row r="888" spans="1:16" ht="31.5" hidden="1" outlineLevel="1" x14ac:dyDescent="0.25">
      <c r="A888" s="31">
        <f t="shared" si="400"/>
        <v>8.1</v>
      </c>
      <c r="B888" s="106" t="str">
        <f t="shared" si="399"/>
        <v>Procurement and replacement of LTSH coils for Khaperkheda TPS at U3</v>
      </c>
      <c r="C888" s="27" t="str">
        <f t="shared" si="409"/>
        <v>MERC/TECH-1/CAPEX/ 20142015/00363</v>
      </c>
      <c r="D888" s="90">
        <f t="shared" si="409"/>
        <v>41779</v>
      </c>
      <c r="E888" s="92">
        <f t="shared" si="409"/>
        <v>8.58</v>
      </c>
      <c r="F888" s="123">
        <f t="shared" si="402"/>
        <v>3.4291356200000003</v>
      </c>
      <c r="G888" s="123">
        <f t="shared" si="403"/>
        <v>3.4291356200000003</v>
      </c>
      <c r="H888" s="123">
        <f t="shared" si="406"/>
        <v>0</v>
      </c>
      <c r="I888" s="123">
        <f>'F4.2'!W36</f>
        <v>0</v>
      </c>
      <c r="J888" s="123">
        <f>'F4.2'!AQ36</f>
        <v>0</v>
      </c>
      <c r="K888" s="123"/>
      <c r="L888" s="123"/>
      <c r="M888" s="123">
        <f t="shared" si="407"/>
        <v>0</v>
      </c>
      <c r="N888" s="123">
        <f t="shared" si="408"/>
        <v>0</v>
      </c>
      <c r="O888" s="163">
        <f t="shared" si="404"/>
        <v>0</v>
      </c>
      <c r="P888" s="164">
        <f t="shared" si="405"/>
        <v>0</v>
      </c>
    </row>
    <row r="889" spans="1:16" ht="31.5" hidden="1" outlineLevel="1" x14ac:dyDescent="0.25">
      <c r="A889" s="31">
        <f t="shared" si="400"/>
        <v>8.1999999999999993</v>
      </c>
      <c r="B889" s="106" t="str">
        <f t="shared" si="399"/>
        <v>Procurement and replacement of LTSH coils for Khaperkheda TPS at U4</v>
      </c>
      <c r="C889" s="31" t="str">
        <f t="shared" si="409"/>
        <v>MERC/TECH-1/CAPEX/ 20142015/00363</v>
      </c>
      <c r="D889" s="65">
        <f t="shared" si="409"/>
        <v>41779</v>
      </c>
      <c r="E889" s="93">
        <f t="shared" si="409"/>
        <v>8.58</v>
      </c>
      <c r="F889" s="124">
        <f t="shared" si="402"/>
        <v>3.1809037929999997</v>
      </c>
      <c r="G889" s="124">
        <f t="shared" si="403"/>
        <v>3.1809037929999997</v>
      </c>
      <c r="H889" s="124">
        <f t="shared" si="406"/>
        <v>0</v>
      </c>
      <c r="I889" s="123">
        <f>'F4.2'!W37</f>
        <v>0</v>
      </c>
      <c r="J889" s="123">
        <f>'F4.2'!AQ37</f>
        <v>0</v>
      </c>
      <c r="K889" s="124"/>
      <c r="L889" s="124"/>
      <c r="M889" s="124">
        <f t="shared" si="407"/>
        <v>0</v>
      </c>
      <c r="N889" s="124">
        <f t="shared" si="408"/>
        <v>0</v>
      </c>
      <c r="O889" s="163">
        <f t="shared" si="404"/>
        <v>0</v>
      </c>
      <c r="P889" s="164">
        <f t="shared" si="405"/>
        <v>0</v>
      </c>
    </row>
    <row r="890" spans="1:16" ht="31.5" hidden="1" outlineLevel="1" x14ac:dyDescent="0.25">
      <c r="A890" s="130">
        <f t="shared" si="400"/>
        <v>0</v>
      </c>
      <c r="B890" s="135" t="str">
        <f t="shared" si="399"/>
        <v>IDC</v>
      </c>
      <c r="C890" s="31" t="str">
        <f t="shared" si="409"/>
        <v>MERC/TECH-1/CAPEX/ 20142015/00363</v>
      </c>
      <c r="D890" s="65">
        <f t="shared" si="409"/>
        <v>41779</v>
      </c>
      <c r="E890" s="93">
        <f t="shared" si="409"/>
        <v>0.65</v>
      </c>
      <c r="F890" s="124">
        <f t="shared" si="402"/>
        <v>0</v>
      </c>
      <c r="G890" s="124">
        <f t="shared" si="403"/>
        <v>0</v>
      </c>
      <c r="H890" s="124">
        <f t="shared" si="406"/>
        <v>0</v>
      </c>
      <c r="I890" s="123">
        <f>'F4.2'!W38</f>
        <v>0</v>
      </c>
      <c r="J890" s="123">
        <f>'F4.2'!AQ38</f>
        <v>0</v>
      </c>
      <c r="K890" s="124"/>
      <c r="L890" s="124"/>
      <c r="M890" s="124">
        <f t="shared" si="407"/>
        <v>0</v>
      </c>
      <c r="N890" s="124">
        <f t="shared" si="408"/>
        <v>0</v>
      </c>
      <c r="O890" s="163">
        <f t="shared" si="404"/>
        <v>0</v>
      </c>
      <c r="P890" s="164">
        <f t="shared" si="405"/>
        <v>0</v>
      </c>
    </row>
    <row r="891" spans="1:16" ht="31.5" hidden="1" outlineLevel="1" x14ac:dyDescent="0.25">
      <c r="A891" s="27">
        <f t="shared" si="400"/>
        <v>9</v>
      </c>
      <c r="B891" s="28" t="str">
        <f t="shared" si="399"/>
        <v>Development of Ash Bund (Waregaon) at K'kheda TPS</v>
      </c>
      <c r="C891" s="31" t="str">
        <f t="shared" si="409"/>
        <v>MERC/TECH 1/CAPEX/20132014/00823</v>
      </c>
      <c r="D891" s="65">
        <f t="shared" si="409"/>
        <v>41464</v>
      </c>
      <c r="E891" s="93">
        <f t="shared" si="409"/>
        <v>38.745911020999998</v>
      </c>
      <c r="F891" s="124">
        <f t="shared" si="402"/>
        <v>0</v>
      </c>
      <c r="G891" s="124">
        <f t="shared" si="403"/>
        <v>0</v>
      </c>
      <c r="H891" s="124">
        <f t="shared" si="406"/>
        <v>0</v>
      </c>
      <c r="I891" s="123">
        <f>'F4.2'!W39</f>
        <v>0</v>
      </c>
      <c r="J891" s="123">
        <f>'F4.2'!AQ39</f>
        <v>0</v>
      </c>
      <c r="K891" s="124"/>
      <c r="L891" s="124"/>
      <c r="M891" s="124">
        <f t="shared" si="407"/>
        <v>0</v>
      </c>
      <c r="N891" s="124">
        <f t="shared" si="408"/>
        <v>0</v>
      </c>
      <c r="O891" s="163">
        <f t="shared" si="404"/>
        <v>0</v>
      </c>
      <c r="P891" s="164">
        <f t="shared" si="405"/>
        <v>0</v>
      </c>
    </row>
    <row r="892" spans="1:16" ht="47.25" hidden="1" outlineLevel="1" x14ac:dyDescent="0.25">
      <c r="A892" s="31">
        <f t="shared" si="400"/>
        <v>9.1</v>
      </c>
      <c r="B892" s="106" t="str">
        <f t="shared" ref="B892:B923" si="410">B466</f>
        <v>Construction of 3rd upstream raising of existing ash bund from TBL 299.50 Mtr to 302.50 Mtr at Waregaon, Khaperkheda TPS.</v>
      </c>
      <c r="C892" s="27" t="str">
        <f t="shared" si="409"/>
        <v>MERC/TECH 1/CAPEX/20132014/00823</v>
      </c>
      <c r="D892" s="90">
        <f t="shared" si="409"/>
        <v>41464</v>
      </c>
      <c r="E892" s="92">
        <f t="shared" si="409"/>
        <v>33.858543730000001</v>
      </c>
      <c r="F892" s="123">
        <f t="shared" si="402"/>
        <v>32.537513181999998</v>
      </c>
      <c r="G892" s="123">
        <f t="shared" si="403"/>
        <v>32.537513181999998</v>
      </c>
      <c r="H892" s="123">
        <f t="shared" si="406"/>
        <v>0</v>
      </c>
      <c r="I892" s="123">
        <f>'F4.2'!W40</f>
        <v>0</v>
      </c>
      <c r="J892" s="123">
        <f>'F4.2'!AQ40</f>
        <v>0</v>
      </c>
      <c r="K892" s="123"/>
      <c r="L892" s="123"/>
      <c r="M892" s="123">
        <f t="shared" si="407"/>
        <v>0</v>
      </c>
      <c r="N892" s="123">
        <f t="shared" si="408"/>
        <v>0</v>
      </c>
      <c r="O892" s="163">
        <f t="shared" si="404"/>
        <v>0</v>
      </c>
      <c r="P892" s="164">
        <f t="shared" si="405"/>
        <v>0</v>
      </c>
    </row>
    <row r="893" spans="1:16" ht="31.5" hidden="1" outlineLevel="1" x14ac:dyDescent="0.25">
      <c r="A893" s="31">
        <f t="shared" si="400"/>
        <v>9.1999999999999993</v>
      </c>
      <c r="B893" s="106" t="str">
        <f t="shared" si="410"/>
        <v>Construction of masonary dam (Gabion structure) at Waregaon TPS, Khaperkheda.</v>
      </c>
      <c r="C893" s="31" t="str">
        <f t="shared" si="409"/>
        <v>MERC/TECH 1/CAPEX/20132014/00823</v>
      </c>
      <c r="D893" s="65">
        <f t="shared" si="409"/>
        <v>41464</v>
      </c>
      <c r="E893" s="93">
        <f t="shared" si="409"/>
        <v>1.0560882</v>
      </c>
      <c r="F893" s="124">
        <f t="shared" si="402"/>
        <v>0</v>
      </c>
      <c r="G893" s="124">
        <f t="shared" si="403"/>
        <v>0</v>
      </c>
      <c r="H893" s="124">
        <f t="shared" si="406"/>
        <v>0</v>
      </c>
      <c r="I893" s="123">
        <f>'F4.2'!W41</f>
        <v>0</v>
      </c>
      <c r="J893" s="123">
        <f>'F4.2'!AQ41</f>
        <v>0</v>
      </c>
      <c r="K893" s="124"/>
      <c r="L893" s="124"/>
      <c r="M893" s="124">
        <f t="shared" si="407"/>
        <v>0</v>
      </c>
      <c r="N893" s="124">
        <f t="shared" si="408"/>
        <v>0</v>
      </c>
      <c r="O893" s="163">
        <f t="shared" si="404"/>
        <v>0</v>
      </c>
      <c r="P893" s="164">
        <f t="shared" si="405"/>
        <v>0</v>
      </c>
    </row>
    <row r="894" spans="1:16" ht="47.25" hidden="1" outlineLevel="1" x14ac:dyDescent="0.25">
      <c r="A894" s="31">
        <f t="shared" si="400"/>
        <v>9.3000000000000007</v>
      </c>
      <c r="B894" s="106" t="str">
        <f t="shared" si="410"/>
        <v>Construction of approach to drain wells and raising height of drain well no. 1,2 &amp; 3  ash bund at Waregaon, Khaperkheda TPS</v>
      </c>
      <c r="C894" s="31" t="str">
        <f t="shared" si="409"/>
        <v>MERC/TECH 1/CAPEX/20132014/00823</v>
      </c>
      <c r="D894" s="65">
        <f t="shared" si="409"/>
        <v>41464</v>
      </c>
      <c r="E894" s="93">
        <f t="shared" si="409"/>
        <v>0.48487739099999999</v>
      </c>
      <c r="F894" s="124">
        <f t="shared" si="402"/>
        <v>0</v>
      </c>
      <c r="G894" s="124">
        <f t="shared" si="403"/>
        <v>0</v>
      </c>
      <c r="H894" s="124">
        <f t="shared" si="406"/>
        <v>0</v>
      </c>
      <c r="I894" s="123">
        <f>'F4.2'!W42</f>
        <v>0</v>
      </c>
      <c r="J894" s="123">
        <f>'F4.2'!AQ42</f>
        <v>0</v>
      </c>
      <c r="K894" s="124"/>
      <c r="L894" s="124"/>
      <c r="M894" s="124">
        <f t="shared" si="407"/>
        <v>0</v>
      </c>
      <c r="N894" s="124">
        <f t="shared" si="408"/>
        <v>0</v>
      </c>
      <c r="O894" s="163">
        <f t="shared" si="404"/>
        <v>0</v>
      </c>
      <c r="P894" s="164">
        <f t="shared" si="405"/>
        <v>0</v>
      </c>
    </row>
    <row r="895" spans="1:16" ht="31.5" hidden="1" outlineLevel="1" x14ac:dyDescent="0.25">
      <c r="A895" s="130">
        <f t="shared" ref="A895:A926" si="411">A469</f>
        <v>0</v>
      </c>
      <c r="B895" s="135" t="str">
        <f t="shared" si="410"/>
        <v>IDC</v>
      </c>
      <c r="C895" s="31" t="str">
        <f t="shared" si="409"/>
        <v>MERC/TECH 1/CAPEX/20132014/00823</v>
      </c>
      <c r="D895" s="65">
        <f t="shared" si="409"/>
        <v>41464</v>
      </c>
      <c r="E895" s="93">
        <f t="shared" si="409"/>
        <v>3.3464016999999999</v>
      </c>
      <c r="F895" s="124">
        <f t="shared" ref="F895:F926" si="412">F469+I469</f>
        <v>0</v>
      </c>
      <c r="G895" s="124">
        <f t="shared" ref="G895:G926" si="413">G469+M469</f>
        <v>0</v>
      </c>
      <c r="H895" s="124">
        <f t="shared" si="406"/>
        <v>0</v>
      </c>
      <c r="I895" s="123">
        <f>'F4.2'!W43</f>
        <v>0</v>
      </c>
      <c r="J895" s="123">
        <f>'F4.2'!AQ43</f>
        <v>0</v>
      </c>
      <c r="K895" s="124"/>
      <c r="L895" s="124"/>
      <c r="M895" s="124">
        <f t="shared" si="407"/>
        <v>0</v>
      </c>
      <c r="N895" s="124">
        <f t="shared" si="408"/>
        <v>0</v>
      </c>
      <c r="O895" s="163">
        <f t="shared" si="404"/>
        <v>0</v>
      </c>
      <c r="P895" s="164">
        <f t="shared" si="405"/>
        <v>0</v>
      </c>
    </row>
    <row r="896" spans="1:16" ht="63" hidden="1" outlineLevel="1" x14ac:dyDescent="0.25">
      <c r="A896" s="27">
        <f t="shared" si="411"/>
        <v>10</v>
      </c>
      <c r="B896" s="28" t="str">
        <f t="shared" si="410"/>
        <v>Various schemes related to CHP Improvement &amp; Performance Optimization and scheme of conversion of existing Composite OHE to Conventional OHE</v>
      </c>
      <c r="C896" s="31" t="str">
        <f t="shared" si="409"/>
        <v>MERC/CAPEX/20152016/00422</v>
      </c>
      <c r="D896" s="65">
        <f t="shared" si="409"/>
        <v>42585</v>
      </c>
      <c r="E896" s="93">
        <f t="shared" si="409"/>
        <v>10.760000000000002</v>
      </c>
      <c r="F896" s="124">
        <f t="shared" si="412"/>
        <v>0</v>
      </c>
      <c r="G896" s="124">
        <f t="shared" si="413"/>
        <v>0</v>
      </c>
      <c r="H896" s="124">
        <f t="shared" si="406"/>
        <v>0</v>
      </c>
      <c r="I896" s="123">
        <f>'F4.2'!W44</f>
        <v>0</v>
      </c>
      <c r="J896" s="123">
        <f>'F4.2'!AQ44</f>
        <v>0</v>
      </c>
      <c r="K896" s="124"/>
      <c r="L896" s="124"/>
      <c r="M896" s="124">
        <f t="shared" si="407"/>
        <v>0</v>
      </c>
      <c r="N896" s="124">
        <f t="shared" si="408"/>
        <v>0</v>
      </c>
      <c r="O896" s="163">
        <f t="shared" si="404"/>
        <v>0</v>
      </c>
      <c r="P896" s="164">
        <f t="shared" si="405"/>
        <v>0</v>
      </c>
    </row>
    <row r="897" spans="1:16" ht="31.5" hidden="1" outlineLevel="1" x14ac:dyDescent="0.25">
      <c r="A897" s="31">
        <f t="shared" si="411"/>
        <v>10.1</v>
      </c>
      <c r="B897" s="106" t="str">
        <f t="shared" si="410"/>
        <v>Air Cooled Suspension Magnet for Con. 3 &amp; 6 of CHP 210 MW</v>
      </c>
      <c r="C897" s="27" t="str">
        <f t="shared" si="409"/>
        <v>MERC/CAPEX/20152016/00422</v>
      </c>
      <c r="D897" s="90">
        <f t="shared" si="409"/>
        <v>42585</v>
      </c>
      <c r="E897" s="92">
        <f t="shared" si="409"/>
        <v>2.1800000000000002</v>
      </c>
      <c r="F897" s="123">
        <f t="shared" si="412"/>
        <v>2.2613261600000003</v>
      </c>
      <c r="G897" s="123">
        <f t="shared" si="413"/>
        <v>2.2613261600000003</v>
      </c>
      <c r="H897" s="123">
        <f t="shared" si="406"/>
        <v>0</v>
      </c>
      <c r="I897" s="123">
        <f>'F4.2'!W45</f>
        <v>0</v>
      </c>
      <c r="J897" s="123">
        <f>'F4.2'!AQ45</f>
        <v>0</v>
      </c>
      <c r="K897" s="123"/>
      <c r="L897" s="123"/>
      <c r="M897" s="123">
        <f t="shared" si="407"/>
        <v>0</v>
      </c>
      <c r="N897" s="123">
        <f t="shared" si="408"/>
        <v>0</v>
      </c>
      <c r="O897" s="163">
        <f t="shared" si="404"/>
        <v>0</v>
      </c>
      <c r="P897" s="164">
        <f t="shared" si="405"/>
        <v>0</v>
      </c>
    </row>
    <row r="898" spans="1:16" ht="15.75" hidden="1" outlineLevel="1" x14ac:dyDescent="0.25">
      <c r="A898" s="31">
        <f t="shared" si="411"/>
        <v>10.199999999999999</v>
      </c>
      <c r="B898" s="106" t="str">
        <f t="shared" si="410"/>
        <v>Procurement of Impact crusher motor</v>
      </c>
      <c r="C898" s="31" t="str">
        <f t="shared" si="409"/>
        <v>MERC/CAPEX/20152016/00422</v>
      </c>
      <c r="D898" s="65">
        <f t="shared" si="409"/>
        <v>42585</v>
      </c>
      <c r="E898" s="93">
        <f t="shared" si="409"/>
        <v>0.84</v>
      </c>
      <c r="F898" s="124">
        <f t="shared" si="412"/>
        <v>0.52578864000000003</v>
      </c>
      <c r="G898" s="124">
        <f t="shared" si="413"/>
        <v>0.52578864000000003</v>
      </c>
      <c r="H898" s="124">
        <f t="shared" si="406"/>
        <v>0</v>
      </c>
      <c r="I898" s="123">
        <f>'F4.2'!W46</f>
        <v>0</v>
      </c>
      <c r="J898" s="123">
        <f>'F4.2'!AQ46</f>
        <v>0</v>
      </c>
      <c r="K898" s="124"/>
      <c r="L898" s="124"/>
      <c r="M898" s="124">
        <f t="shared" si="407"/>
        <v>0</v>
      </c>
      <c r="N898" s="124">
        <f t="shared" si="408"/>
        <v>0</v>
      </c>
      <c r="O898" s="163">
        <f t="shared" si="404"/>
        <v>0</v>
      </c>
      <c r="P898" s="164">
        <f t="shared" si="405"/>
        <v>0</v>
      </c>
    </row>
    <row r="899" spans="1:16" ht="31.5" hidden="1" outlineLevel="1" x14ac:dyDescent="0.25">
      <c r="A899" s="31">
        <f t="shared" si="411"/>
        <v>10.3</v>
      </c>
      <c r="B899" s="106" t="str">
        <f t="shared" si="410"/>
        <v>Procurement of 360V, 200 AH battery set and 360V 325 AH battery set for U# 1to 4</v>
      </c>
      <c r="C899" s="31" t="str">
        <f t="shared" si="409"/>
        <v>MERC/CAPEX/20152016/00422</v>
      </c>
      <c r="D899" s="65">
        <f t="shared" si="409"/>
        <v>42585</v>
      </c>
      <c r="E899" s="93">
        <f t="shared" si="409"/>
        <v>1.1000000000000001</v>
      </c>
      <c r="F899" s="124">
        <f t="shared" si="412"/>
        <v>1.4576410000000002</v>
      </c>
      <c r="G899" s="124">
        <f t="shared" si="413"/>
        <v>1.4576410000000002</v>
      </c>
      <c r="H899" s="124">
        <f t="shared" si="406"/>
        <v>0</v>
      </c>
      <c r="I899" s="123">
        <f>'F4.2'!W47</f>
        <v>0</v>
      </c>
      <c r="J899" s="123">
        <f>'F4.2'!AQ47</f>
        <v>0</v>
      </c>
      <c r="K899" s="124"/>
      <c r="L899" s="124"/>
      <c r="M899" s="124">
        <f t="shared" si="407"/>
        <v>0</v>
      </c>
      <c r="N899" s="124">
        <f t="shared" si="408"/>
        <v>0</v>
      </c>
      <c r="O899" s="163">
        <f t="shared" si="404"/>
        <v>0</v>
      </c>
      <c r="P899" s="164">
        <f t="shared" si="405"/>
        <v>0</v>
      </c>
    </row>
    <row r="900" spans="1:16" ht="31.5" hidden="1" outlineLevel="1" x14ac:dyDescent="0.25">
      <c r="A900" s="31">
        <f t="shared" si="411"/>
        <v>10.4</v>
      </c>
      <c r="B900" s="106" t="str">
        <f t="shared" si="410"/>
        <v>Procurement of POG Instruments for Unit 1 to 4</v>
      </c>
      <c r="C900" s="31" t="str">
        <f t="shared" si="409"/>
        <v>MERC/CAPEX/20152016/00422</v>
      </c>
      <c r="D900" s="65">
        <f t="shared" si="409"/>
        <v>42585</v>
      </c>
      <c r="E900" s="93">
        <f t="shared" si="409"/>
        <v>0.77</v>
      </c>
      <c r="F900" s="124">
        <f t="shared" si="412"/>
        <v>0.35015072000000003</v>
      </c>
      <c r="G900" s="124">
        <f t="shared" si="413"/>
        <v>0.35015072000000003</v>
      </c>
      <c r="H900" s="124">
        <f t="shared" si="406"/>
        <v>0</v>
      </c>
      <c r="I900" s="123">
        <f>'F4.2'!W48</f>
        <v>0</v>
      </c>
      <c r="J900" s="123">
        <f>'F4.2'!AQ48</f>
        <v>0</v>
      </c>
      <c r="K900" s="124"/>
      <c r="L900" s="124"/>
      <c r="M900" s="124">
        <f t="shared" si="407"/>
        <v>0</v>
      </c>
      <c r="N900" s="124">
        <f t="shared" si="408"/>
        <v>0</v>
      </c>
      <c r="O900" s="163">
        <f t="shared" si="404"/>
        <v>0</v>
      </c>
      <c r="P900" s="164">
        <f t="shared" si="405"/>
        <v>0</v>
      </c>
    </row>
    <row r="901" spans="1:16" ht="47.25" hidden="1" outlineLevel="1" x14ac:dyDescent="0.25">
      <c r="A901" s="130">
        <f t="shared" si="411"/>
        <v>10.5</v>
      </c>
      <c r="B901" s="135" t="str">
        <f t="shared" si="410"/>
        <v>Up gradation of safe scan flame scanner system by BHEL scan system in unit no. 1, 3 &amp; 4</v>
      </c>
      <c r="C901" s="31" t="str">
        <f t="shared" si="409"/>
        <v>MERC/CAPEX/20152016/00422</v>
      </c>
      <c r="D901" s="65">
        <f t="shared" si="409"/>
        <v>42585</v>
      </c>
      <c r="E901" s="93">
        <f t="shared" si="409"/>
        <v>1.35</v>
      </c>
      <c r="F901" s="124">
        <f t="shared" si="412"/>
        <v>0</v>
      </c>
      <c r="G901" s="124">
        <f t="shared" si="413"/>
        <v>0</v>
      </c>
      <c r="H901" s="124">
        <f t="shared" si="406"/>
        <v>0</v>
      </c>
      <c r="I901" s="123">
        <f>'F4.2'!W49</f>
        <v>0</v>
      </c>
      <c r="J901" s="123">
        <f>'F4.2'!AQ49</f>
        <v>0</v>
      </c>
      <c r="K901" s="124"/>
      <c r="L901" s="124"/>
      <c r="M901" s="124">
        <f t="shared" si="407"/>
        <v>0</v>
      </c>
      <c r="N901" s="124">
        <f t="shared" si="408"/>
        <v>0</v>
      </c>
      <c r="O901" s="163">
        <f t="shared" si="404"/>
        <v>0</v>
      </c>
      <c r="P901" s="164">
        <f t="shared" si="405"/>
        <v>0</v>
      </c>
    </row>
    <row r="902" spans="1:16" ht="15.75" hidden="1" outlineLevel="1" x14ac:dyDescent="0.25">
      <c r="A902" s="130">
        <f t="shared" si="411"/>
        <v>10.6</v>
      </c>
      <c r="B902" s="135" t="str">
        <f t="shared" si="410"/>
        <v>Up gradation of old AVR system to  DAVR</v>
      </c>
      <c r="C902" s="31" t="str">
        <f t="shared" si="409"/>
        <v>MERC/CAPEX/20152016/00422</v>
      </c>
      <c r="D902" s="65">
        <f t="shared" si="409"/>
        <v>42585</v>
      </c>
      <c r="E902" s="93">
        <f t="shared" si="409"/>
        <v>1.33</v>
      </c>
      <c r="F902" s="124">
        <f t="shared" si="412"/>
        <v>0</v>
      </c>
      <c r="G902" s="124">
        <f t="shared" si="413"/>
        <v>0</v>
      </c>
      <c r="H902" s="124">
        <f t="shared" si="406"/>
        <v>0</v>
      </c>
      <c r="I902" s="123">
        <f>'F4.2'!W50</f>
        <v>0</v>
      </c>
      <c r="J902" s="123">
        <f>'F4.2'!AQ50</f>
        <v>0</v>
      </c>
      <c r="K902" s="124"/>
      <c r="L902" s="124"/>
      <c r="M902" s="124">
        <f t="shared" si="407"/>
        <v>0</v>
      </c>
      <c r="N902" s="124">
        <f t="shared" si="408"/>
        <v>0</v>
      </c>
      <c r="O902" s="163">
        <f t="shared" si="404"/>
        <v>0</v>
      </c>
      <c r="P902" s="164">
        <f t="shared" si="405"/>
        <v>0</v>
      </c>
    </row>
    <row r="903" spans="1:16" ht="31.5" hidden="1" outlineLevel="1" x14ac:dyDescent="0.25">
      <c r="A903" s="31">
        <f t="shared" si="411"/>
        <v>10.7</v>
      </c>
      <c r="B903" s="106" t="str">
        <f t="shared" si="410"/>
        <v>Conversion of existing Composite OHE to Conventional OHE</v>
      </c>
      <c r="C903" s="31" t="str">
        <f t="shared" ref="C903:E922" si="414">C477</f>
        <v>MERC/CAPEX/20152016/00422</v>
      </c>
      <c r="D903" s="65">
        <f t="shared" si="414"/>
        <v>42585</v>
      </c>
      <c r="E903" s="93">
        <f t="shared" si="414"/>
        <v>2.72</v>
      </c>
      <c r="F903" s="124">
        <f t="shared" si="412"/>
        <v>2.72</v>
      </c>
      <c r="G903" s="124">
        <f t="shared" si="413"/>
        <v>2.72</v>
      </c>
      <c r="H903" s="124">
        <f t="shared" si="406"/>
        <v>0</v>
      </c>
      <c r="I903" s="123">
        <f>'F4.2'!W51</f>
        <v>0</v>
      </c>
      <c r="J903" s="123">
        <f>'F4.2'!AQ51</f>
        <v>0</v>
      </c>
      <c r="K903" s="124"/>
      <c r="L903" s="124"/>
      <c r="M903" s="124">
        <f t="shared" si="407"/>
        <v>0</v>
      </c>
      <c r="N903" s="124">
        <f t="shared" si="408"/>
        <v>0</v>
      </c>
      <c r="O903" s="163">
        <f t="shared" si="404"/>
        <v>0</v>
      </c>
      <c r="P903" s="164">
        <f t="shared" si="405"/>
        <v>0</v>
      </c>
    </row>
    <row r="904" spans="1:16" ht="15.75" hidden="1" outlineLevel="1" x14ac:dyDescent="0.25">
      <c r="A904" s="130">
        <f t="shared" si="411"/>
        <v>0</v>
      </c>
      <c r="B904" s="135" t="str">
        <f t="shared" si="410"/>
        <v>IDC</v>
      </c>
      <c r="C904" s="31" t="str">
        <f t="shared" si="414"/>
        <v>MERC/CAPEX/20152016/00422</v>
      </c>
      <c r="D904" s="65">
        <f t="shared" si="414"/>
        <v>42585</v>
      </c>
      <c r="E904" s="93">
        <f t="shared" si="414"/>
        <v>0.47</v>
      </c>
      <c r="F904" s="124">
        <f t="shared" si="412"/>
        <v>0</v>
      </c>
      <c r="G904" s="124">
        <f t="shared" si="413"/>
        <v>0</v>
      </c>
      <c r="H904" s="124">
        <f t="shared" si="406"/>
        <v>0</v>
      </c>
      <c r="I904" s="123">
        <f>'F4.2'!W52</f>
        <v>0</v>
      </c>
      <c r="J904" s="123">
        <f>'F4.2'!AQ52</f>
        <v>0</v>
      </c>
      <c r="K904" s="124"/>
      <c r="L904" s="124"/>
      <c r="M904" s="124">
        <f t="shared" si="407"/>
        <v>0</v>
      </c>
      <c r="N904" s="124">
        <f t="shared" si="408"/>
        <v>0</v>
      </c>
      <c r="O904" s="163">
        <f t="shared" si="404"/>
        <v>0</v>
      </c>
      <c r="P904" s="164">
        <f t="shared" si="405"/>
        <v>0</v>
      </c>
    </row>
    <row r="905" spans="1:16" ht="31.5" hidden="1" outlineLevel="1" x14ac:dyDescent="0.25">
      <c r="A905" s="136">
        <f t="shared" si="411"/>
        <v>11</v>
      </c>
      <c r="B905" s="137" t="str">
        <f t="shared" si="410"/>
        <v>ESP up-gradation for Unit-1 at Khaperkheda TPS</v>
      </c>
      <c r="C905" s="31" t="str">
        <f t="shared" si="414"/>
        <v>MERC/CAPEX/20152016/01261</v>
      </c>
      <c r="D905" s="65">
        <f t="shared" si="414"/>
        <v>42380</v>
      </c>
      <c r="E905" s="93">
        <f t="shared" si="414"/>
        <v>32.01</v>
      </c>
      <c r="F905" s="124">
        <f t="shared" si="412"/>
        <v>0</v>
      </c>
      <c r="G905" s="124">
        <f t="shared" si="413"/>
        <v>0</v>
      </c>
      <c r="H905" s="124">
        <f t="shared" si="406"/>
        <v>0</v>
      </c>
      <c r="I905" s="123">
        <f>'F4.2'!W53</f>
        <v>0</v>
      </c>
      <c r="J905" s="123">
        <f>'F4.2'!AQ53</f>
        <v>0</v>
      </c>
      <c r="K905" s="124"/>
      <c r="L905" s="124"/>
      <c r="M905" s="124">
        <f t="shared" si="407"/>
        <v>0</v>
      </c>
      <c r="N905" s="124">
        <f t="shared" si="408"/>
        <v>0</v>
      </c>
      <c r="O905" s="163">
        <f t="shared" si="404"/>
        <v>0</v>
      </c>
      <c r="P905" s="164">
        <f t="shared" si="405"/>
        <v>0</v>
      </c>
    </row>
    <row r="906" spans="1:16" ht="31.5" hidden="1" outlineLevel="1" x14ac:dyDescent="0.25">
      <c r="A906" s="130">
        <f t="shared" si="411"/>
        <v>11.1</v>
      </c>
      <c r="B906" s="135" t="str">
        <f t="shared" si="410"/>
        <v>ESP up-gradation for Unit-1 at Khaperkheda TPS</v>
      </c>
      <c r="C906" s="27" t="str">
        <f t="shared" si="414"/>
        <v>MERC/CAPEX/20152016/01261</v>
      </c>
      <c r="D906" s="90">
        <f t="shared" si="414"/>
        <v>42380</v>
      </c>
      <c r="E906" s="92">
        <f t="shared" si="414"/>
        <v>32.01</v>
      </c>
      <c r="F906" s="123">
        <f t="shared" si="412"/>
        <v>0</v>
      </c>
      <c r="G906" s="123">
        <f t="shared" si="413"/>
        <v>0</v>
      </c>
      <c r="H906" s="123">
        <f t="shared" si="406"/>
        <v>0</v>
      </c>
      <c r="I906" s="123">
        <f>'F4.2'!W54</f>
        <v>0</v>
      </c>
      <c r="J906" s="123">
        <f>'F4.2'!AQ54</f>
        <v>0</v>
      </c>
      <c r="K906" s="123"/>
      <c r="L906" s="123"/>
      <c r="M906" s="123">
        <f t="shared" si="407"/>
        <v>0</v>
      </c>
      <c r="N906" s="123">
        <f t="shared" si="408"/>
        <v>0</v>
      </c>
      <c r="O906" s="163">
        <f t="shared" si="404"/>
        <v>0</v>
      </c>
      <c r="P906" s="164">
        <f t="shared" si="405"/>
        <v>0</v>
      </c>
    </row>
    <row r="907" spans="1:16" ht="63" hidden="1" outlineLevel="1" x14ac:dyDescent="0.25">
      <c r="A907" s="27">
        <f t="shared" si="411"/>
        <v>13</v>
      </c>
      <c r="B907" s="28" t="str">
        <f t="shared" si="410"/>
        <v>Procurement, installation and commissioning of Gravimetric Belt / Rotary Type Feeder, VFD for CEP, Up-gradation of BTS system &amp; Environmental schemes at Khaperkheda TPS</v>
      </c>
      <c r="C907" s="31" t="str">
        <f t="shared" si="414"/>
        <v>MERC/CAPEX/20162017/01552</v>
      </c>
      <c r="D907" s="65">
        <f t="shared" si="414"/>
        <v>42780</v>
      </c>
      <c r="E907" s="93">
        <f t="shared" si="414"/>
        <v>20.217955</v>
      </c>
      <c r="F907" s="124">
        <f t="shared" si="412"/>
        <v>0</v>
      </c>
      <c r="G907" s="124">
        <f t="shared" si="413"/>
        <v>0</v>
      </c>
      <c r="H907" s="124">
        <f t="shared" si="406"/>
        <v>0</v>
      </c>
      <c r="I907" s="123">
        <f>'F4.2'!W55</f>
        <v>0</v>
      </c>
      <c r="J907" s="123">
        <f>'F4.2'!AQ55</f>
        <v>0</v>
      </c>
      <c r="K907" s="124"/>
      <c r="L907" s="124"/>
      <c r="M907" s="124">
        <f t="shared" si="407"/>
        <v>0</v>
      </c>
      <c r="N907" s="124">
        <f t="shared" si="408"/>
        <v>0</v>
      </c>
      <c r="O907" s="163">
        <f t="shared" si="404"/>
        <v>0</v>
      </c>
      <c r="P907" s="164">
        <f t="shared" si="405"/>
        <v>0</v>
      </c>
    </row>
    <row r="908" spans="1:16" ht="31.5" hidden="1" outlineLevel="1" x14ac:dyDescent="0.25">
      <c r="A908" s="31">
        <f t="shared" si="411"/>
        <v>13.1</v>
      </c>
      <c r="B908" s="106" t="str">
        <f t="shared" si="410"/>
        <v>Procurement, installation and commissioning of Gravimetric belt/rotary Feeder at U-1 &amp; 2</v>
      </c>
      <c r="C908" s="27" t="str">
        <f t="shared" si="414"/>
        <v>MERC/CAPEX/20162017/01552</v>
      </c>
      <c r="D908" s="90">
        <f t="shared" si="414"/>
        <v>42780</v>
      </c>
      <c r="E908" s="92">
        <f t="shared" si="414"/>
        <v>5.72</v>
      </c>
      <c r="F908" s="123">
        <f t="shared" si="412"/>
        <v>4.7417999999999996</v>
      </c>
      <c r="G908" s="123">
        <f t="shared" si="413"/>
        <v>4.7417999999999996</v>
      </c>
      <c r="H908" s="123">
        <f t="shared" si="406"/>
        <v>0</v>
      </c>
      <c r="I908" s="123">
        <f>'F4.2'!W56</f>
        <v>0</v>
      </c>
      <c r="J908" s="123">
        <f>'F4.2'!AQ56</f>
        <v>0</v>
      </c>
      <c r="K908" s="123"/>
      <c r="L908" s="123"/>
      <c r="M908" s="123">
        <f t="shared" si="407"/>
        <v>0</v>
      </c>
      <c r="N908" s="123">
        <f t="shared" si="408"/>
        <v>0</v>
      </c>
      <c r="O908" s="163">
        <f t="shared" si="404"/>
        <v>0</v>
      </c>
      <c r="P908" s="164">
        <f t="shared" si="405"/>
        <v>0</v>
      </c>
    </row>
    <row r="909" spans="1:16" ht="15.75" hidden="1" outlineLevel="1" x14ac:dyDescent="0.25">
      <c r="A909" s="31">
        <f t="shared" si="411"/>
        <v>13.2</v>
      </c>
      <c r="B909" s="106" t="str">
        <f t="shared" si="410"/>
        <v>Installation of VFD to CEP at U-1 to 4</v>
      </c>
      <c r="C909" s="31" t="str">
        <f t="shared" si="414"/>
        <v>MERC/CAPEX/20162017/01552</v>
      </c>
      <c r="D909" s="65">
        <f t="shared" si="414"/>
        <v>42780</v>
      </c>
      <c r="E909" s="93">
        <f t="shared" si="414"/>
        <v>8.64</v>
      </c>
      <c r="F909" s="124">
        <f t="shared" si="412"/>
        <v>7.9942639999999994</v>
      </c>
      <c r="G909" s="124">
        <f t="shared" si="413"/>
        <v>4.7532879000000001</v>
      </c>
      <c r="H909" s="124">
        <f t="shared" si="406"/>
        <v>3.2409760999999992</v>
      </c>
      <c r="I909" s="123">
        <f>'F4.2'!W57</f>
        <v>0.76326399999999994</v>
      </c>
      <c r="J909" s="123">
        <f>'F4.2'!AQ57</f>
        <v>2.2948919999999999</v>
      </c>
      <c r="K909" s="124"/>
      <c r="L909" s="124"/>
      <c r="M909" s="124">
        <f t="shared" si="407"/>
        <v>2.2948919999999999</v>
      </c>
      <c r="N909" s="124">
        <f t="shared" si="408"/>
        <v>1.7093480999999988</v>
      </c>
      <c r="O909" s="163">
        <f t="shared" si="404"/>
        <v>2.2948919999999999</v>
      </c>
      <c r="P909" s="164">
        <f t="shared" si="405"/>
        <v>0</v>
      </c>
    </row>
    <row r="910" spans="1:16" ht="15.75" hidden="1" outlineLevel="1" x14ac:dyDescent="0.25">
      <c r="A910" s="31">
        <f t="shared" si="411"/>
        <v>13.3</v>
      </c>
      <c r="B910" s="106" t="str">
        <f t="shared" si="410"/>
        <v>Installation of BTS system at U-4</v>
      </c>
      <c r="C910" s="31" t="str">
        <f t="shared" si="414"/>
        <v>MERC/CAPEX/20162017/01552</v>
      </c>
      <c r="D910" s="65">
        <f t="shared" si="414"/>
        <v>42780</v>
      </c>
      <c r="E910" s="93">
        <f t="shared" si="414"/>
        <v>0.98795500000000003</v>
      </c>
      <c r="F910" s="124">
        <f t="shared" si="412"/>
        <v>0.98795500000000003</v>
      </c>
      <c r="G910" s="124">
        <f t="shared" si="413"/>
        <v>0.98795500000000003</v>
      </c>
      <c r="H910" s="124">
        <f t="shared" si="406"/>
        <v>0</v>
      </c>
      <c r="I910" s="123">
        <f>'F4.2'!W58</f>
        <v>0</v>
      </c>
      <c r="J910" s="123">
        <f>'F4.2'!AQ58</f>
        <v>0</v>
      </c>
      <c r="K910" s="124"/>
      <c r="L910" s="124"/>
      <c r="M910" s="124">
        <f t="shared" si="407"/>
        <v>0</v>
      </c>
      <c r="N910" s="124">
        <f t="shared" si="408"/>
        <v>0</v>
      </c>
      <c r="O910" s="163">
        <f t="shared" si="404"/>
        <v>0</v>
      </c>
      <c r="P910" s="164">
        <f t="shared" si="405"/>
        <v>0</v>
      </c>
    </row>
    <row r="911" spans="1:16" ht="15.75" hidden="1" outlineLevel="1" x14ac:dyDescent="0.25">
      <c r="A911" s="31">
        <f t="shared" si="411"/>
        <v>13.4</v>
      </c>
      <c r="B911" s="106" t="str">
        <f t="shared" si="410"/>
        <v>Replacement of SOx/NOx analyzer at U-1 to  4</v>
      </c>
      <c r="C911" s="31" t="str">
        <f t="shared" si="414"/>
        <v>MERC/CAPEX/20162017/01552</v>
      </c>
      <c r="D911" s="65">
        <f t="shared" si="414"/>
        <v>42780</v>
      </c>
      <c r="E911" s="93">
        <f t="shared" si="414"/>
        <v>2.42</v>
      </c>
      <c r="F911" s="124">
        <f t="shared" si="412"/>
        <v>2.3034780000000001</v>
      </c>
      <c r="G911" s="124">
        <f t="shared" si="413"/>
        <v>2.3034780000000001</v>
      </c>
      <c r="H911" s="124">
        <f t="shared" si="406"/>
        <v>0</v>
      </c>
      <c r="I911" s="123">
        <f>'F4.2'!W59</f>
        <v>0</v>
      </c>
      <c r="J911" s="123">
        <f>'F4.2'!AQ59</f>
        <v>0</v>
      </c>
      <c r="K911" s="124"/>
      <c r="L911" s="124"/>
      <c r="M911" s="124">
        <f t="shared" si="407"/>
        <v>0</v>
      </c>
      <c r="N911" s="124">
        <f t="shared" si="408"/>
        <v>0</v>
      </c>
      <c r="O911" s="163">
        <f t="shared" si="404"/>
        <v>0</v>
      </c>
      <c r="P911" s="164">
        <f t="shared" si="405"/>
        <v>0</v>
      </c>
    </row>
    <row r="912" spans="1:16" ht="31.5" hidden="1" outlineLevel="1" x14ac:dyDescent="0.25">
      <c r="A912" s="31">
        <f t="shared" si="411"/>
        <v>13.5</v>
      </c>
      <c r="B912" s="106" t="str">
        <f t="shared" si="410"/>
        <v>Procurement of TGA,CHNS analyzer and Bomb calorimeter at U-5</v>
      </c>
      <c r="C912" s="31" t="str">
        <f t="shared" si="414"/>
        <v>MERC/CAPEX/20162017/01552</v>
      </c>
      <c r="D912" s="65">
        <f t="shared" si="414"/>
        <v>42780</v>
      </c>
      <c r="E912" s="93">
        <f t="shared" si="414"/>
        <v>1.71</v>
      </c>
      <c r="F912" s="124">
        <f t="shared" si="412"/>
        <v>0.2896977</v>
      </c>
      <c r="G912" s="124">
        <f t="shared" si="413"/>
        <v>0.2896977</v>
      </c>
      <c r="H912" s="124">
        <f t="shared" si="406"/>
        <v>0</v>
      </c>
      <c r="I912" s="123">
        <f>'F4.2'!W60</f>
        <v>0</v>
      </c>
      <c r="J912" s="123">
        <f>'F4.2'!AQ60</f>
        <v>0</v>
      </c>
      <c r="K912" s="124"/>
      <c r="L912" s="124"/>
      <c r="M912" s="124">
        <f t="shared" si="407"/>
        <v>0</v>
      </c>
      <c r="N912" s="124">
        <f t="shared" si="408"/>
        <v>0</v>
      </c>
      <c r="O912" s="163">
        <f t="shared" si="404"/>
        <v>0</v>
      </c>
      <c r="P912" s="164">
        <f t="shared" si="405"/>
        <v>0</v>
      </c>
    </row>
    <row r="913" spans="1:16" ht="15.75" hidden="1" outlineLevel="1" x14ac:dyDescent="0.25">
      <c r="A913" s="130">
        <f t="shared" si="411"/>
        <v>0</v>
      </c>
      <c r="B913" s="135" t="str">
        <f t="shared" si="410"/>
        <v>IDC</v>
      </c>
      <c r="C913" s="31" t="str">
        <f t="shared" si="414"/>
        <v>MERC/CAPEX/20162017/01552</v>
      </c>
      <c r="D913" s="65">
        <f t="shared" si="414"/>
        <v>42780</v>
      </c>
      <c r="E913" s="93">
        <f t="shared" si="414"/>
        <v>0.74</v>
      </c>
      <c r="F913" s="124">
        <f t="shared" si="412"/>
        <v>0</v>
      </c>
      <c r="G913" s="124">
        <f t="shared" si="413"/>
        <v>0</v>
      </c>
      <c r="H913" s="124">
        <f t="shared" si="406"/>
        <v>0</v>
      </c>
      <c r="I913" s="123">
        <f>'F4.2'!W61</f>
        <v>0</v>
      </c>
      <c r="J913" s="123">
        <f>'F4.2'!AQ61</f>
        <v>0</v>
      </c>
      <c r="K913" s="124"/>
      <c r="L913" s="124"/>
      <c r="M913" s="124">
        <f t="shared" si="407"/>
        <v>0</v>
      </c>
      <c r="N913" s="124">
        <f t="shared" si="408"/>
        <v>0</v>
      </c>
      <c r="O913" s="163">
        <f t="shared" si="404"/>
        <v>0</v>
      </c>
      <c r="P913" s="164">
        <f t="shared" si="405"/>
        <v>0</v>
      </c>
    </row>
    <row r="914" spans="1:16" ht="31.5" hidden="1" outlineLevel="1" x14ac:dyDescent="0.25">
      <c r="A914" s="27">
        <f t="shared" si="411"/>
        <v>16</v>
      </c>
      <c r="B914" s="28" t="str">
        <f t="shared" si="410"/>
        <v>Up gradation of HMI System at Unit No 3 &amp; 4 at Khaperkheda TPS</v>
      </c>
      <c r="C914" s="31" t="str">
        <f t="shared" si="414"/>
        <v>MERC/CAPEX/20172018/03946</v>
      </c>
      <c r="D914" s="65">
        <f t="shared" si="414"/>
        <v>42935</v>
      </c>
      <c r="E914" s="93">
        <f t="shared" si="414"/>
        <v>13.389999999999999</v>
      </c>
      <c r="F914" s="124">
        <f t="shared" si="412"/>
        <v>0</v>
      </c>
      <c r="G914" s="124">
        <f t="shared" si="413"/>
        <v>0</v>
      </c>
      <c r="H914" s="124">
        <f t="shared" si="406"/>
        <v>0</v>
      </c>
      <c r="I914" s="123">
        <f>'F4.2'!W62</f>
        <v>0</v>
      </c>
      <c r="J914" s="123">
        <f>'F4.2'!AQ62</f>
        <v>0</v>
      </c>
      <c r="K914" s="124"/>
      <c r="L914" s="124"/>
      <c r="M914" s="124">
        <f t="shared" si="407"/>
        <v>0</v>
      </c>
      <c r="N914" s="124">
        <f t="shared" si="408"/>
        <v>0</v>
      </c>
      <c r="O914" s="163">
        <f t="shared" si="404"/>
        <v>0</v>
      </c>
      <c r="P914" s="164">
        <f t="shared" si="405"/>
        <v>0</v>
      </c>
    </row>
    <row r="915" spans="1:16" ht="15.75" hidden="1" outlineLevel="1" x14ac:dyDescent="0.25">
      <c r="A915" s="31">
        <f t="shared" si="411"/>
        <v>16.100000000000001</v>
      </c>
      <c r="B915" s="106" t="str">
        <f t="shared" si="410"/>
        <v>HMI Up-gradation at U# 3 &amp; 4</v>
      </c>
      <c r="C915" s="27" t="str">
        <f t="shared" si="414"/>
        <v>MERC/CAPEX/20172018/03946</v>
      </c>
      <c r="D915" s="90">
        <f t="shared" si="414"/>
        <v>42935</v>
      </c>
      <c r="E915" s="92">
        <f t="shared" si="414"/>
        <v>12.78</v>
      </c>
      <c r="F915" s="123">
        <f t="shared" si="412"/>
        <v>12.5611</v>
      </c>
      <c r="G915" s="123">
        <f t="shared" si="413"/>
        <v>12.5611</v>
      </c>
      <c r="H915" s="123">
        <f t="shared" si="406"/>
        <v>0</v>
      </c>
      <c r="I915" s="123">
        <f>'F4.2'!W63</f>
        <v>0</v>
      </c>
      <c r="J915" s="123">
        <f>'F4.2'!AQ63</f>
        <v>0.62</v>
      </c>
      <c r="K915" s="123"/>
      <c r="L915" s="123"/>
      <c r="M915" s="123">
        <f t="shared" si="407"/>
        <v>0.62</v>
      </c>
      <c r="N915" s="123">
        <f t="shared" si="408"/>
        <v>-0.62</v>
      </c>
      <c r="O915" s="163">
        <f t="shared" si="404"/>
        <v>0.21889999999999965</v>
      </c>
      <c r="P915" s="164">
        <f t="shared" si="405"/>
        <v>0.40110000000000035</v>
      </c>
    </row>
    <row r="916" spans="1:16" ht="15.75" hidden="1" outlineLevel="1" x14ac:dyDescent="0.25">
      <c r="A916" s="130">
        <f t="shared" si="411"/>
        <v>0</v>
      </c>
      <c r="B916" s="131" t="str">
        <f t="shared" si="410"/>
        <v>IDC</v>
      </c>
      <c r="C916" s="31" t="str">
        <f t="shared" si="414"/>
        <v>MERC/CAPEX/20172018/03946</v>
      </c>
      <c r="D916" s="65">
        <f t="shared" si="414"/>
        <v>42935</v>
      </c>
      <c r="E916" s="93">
        <f t="shared" si="414"/>
        <v>0.61</v>
      </c>
      <c r="F916" s="124">
        <f t="shared" si="412"/>
        <v>0</v>
      </c>
      <c r="G916" s="124">
        <f t="shared" si="413"/>
        <v>0</v>
      </c>
      <c r="H916" s="124">
        <f t="shared" si="406"/>
        <v>0</v>
      </c>
      <c r="I916" s="123">
        <f>'F4.2'!W64</f>
        <v>0</v>
      </c>
      <c r="J916" s="123">
        <f>'F4.2'!AQ64</f>
        <v>0</v>
      </c>
      <c r="K916" s="124"/>
      <c r="L916" s="124"/>
      <c r="M916" s="124">
        <f t="shared" si="407"/>
        <v>0</v>
      </c>
      <c r="N916" s="124">
        <f t="shared" si="408"/>
        <v>0</v>
      </c>
      <c r="O916" s="163">
        <f t="shared" si="404"/>
        <v>0</v>
      </c>
      <c r="P916" s="164">
        <f t="shared" si="405"/>
        <v>0</v>
      </c>
    </row>
    <row r="917" spans="1:16" ht="47.25" hidden="1" outlineLevel="1" x14ac:dyDescent="0.25">
      <c r="A917" s="27">
        <f t="shared" si="411"/>
        <v>21</v>
      </c>
      <c r="B917" s="28" t="str">
        <f t="shared" si="410"/>
        <v>Procurement of APH Basket for unit # 1 to 5 and Up-gradation of HT Motor Protection Relay in Unit # 1 to 4 at Khaperkheda TPS</v>
      </c>
      <c r="C917" s="31" t="str">
        <f t="shared" si="414"/>
        <v>MERC/CAPEX/2018-2019/105</v>
      </c>
      <c r="D917" s="65">
        <f t="shared" si="414"/>
        <v>43560</v>
      </c>
      <c r="E917" s="93">
        <f t="shared" si="414"/>
        <v>9.77</v>
      </c>
      <c r="F917" s="124">
        <f t="shared" si="412"/>
        <v>0</v>
      </c>
      <c r="G917" s="124">
        <f t="shared" si="413"/>
        <v>0</v>
      </c>
      <c r="H917" s="124">
        <f t="shared" si="406"/>
        <v>0</v>
      </c>
      <c r="I917" s="123">
        <f>'F4.2'!W65</f>
        <v>0</v>
      </c>
      <c r="J917" s="123">
        <f>'F4.2'!AQ65</f>
        <v>0</v>
      </c>
      <c r="K917" s="124"/>
      <c r="L917" s="124"/>
      <c r="M917" s="124">
        <f t="shared" si="407"/>
        <v>0</v>
      </c>
      <c r="N917" s="124">
        <f t="shared" si="408"/>
        <v>0</v>
      </c>
      <c r="O917" s="163">
        <f t="shared" si="404"/>
        <v>0</v>
      </c>
      <c r="P917" s="164">
        <f t="shared" si="405"/>
        <v>0</v>
      </c>
    </row>
    <row r="918" spans="1:16" ht="78.75" hidden="1" outlineLevel="1" x14ac:dyDescent="0.25">
      <c r="A918" s="31">
        <f t="shared" si="411"/>
        <v>21.1</v>
      </c>
      <c r="B918" s="106" t="str">
        <f t="shared" si="410"/>
        <v>Procurement of assembly of baskets for air preheater of type bisector APH 27 VI: 1850, 12 sector in unit no. 1 &amp; 2 and bisector APH 27 VI: 2000; 24 sector in unit no. 3 &amp; 4 (210MW x 4) at TPS, Khaperkheda</v>
      </c>
      <c r="C918" s="27" t="str">
        <f t="shared" si="414"/>
        <v>MERC/CAPEX/2018-2019/105</v>
      </c>
      <c r="D918" s="90">
        <f t="shared" si="414"/>
        <v>43560</v>
      </c>
      <c r="E918" s="92">
        <f t="shared" si="414"/>
        <v>5.71</v>
      </c>
      <c r="F918" s="123">
        <f t="shared" si="412"/>
        <v>8.0969854239999997</v>
      </c>
      <c r="G918" s="123">
        <f t="shared" si="413"/>
        <v>8.0941404160000001</v>
      </c>
      <c r="H918" s="123">
        <f t="shared" si="406"/>
        <v>2.8450079999995381E-3</v>
      </c>
      <c r="I918" s="123">
        <f>'F4.2'!W66</f>
        <v>0</v>
      </c>
      <c r="J918" s="123">
        <f>'F4.2'!AQ66</f>
        <v>0</v>
      </c>
      <c r="K918" s="123"/>
      <c r="L918" s="123"/>
      <c r="M918" s="123">
        <f t="shared" si="407"/>
        <v>0</v>
      </c>
      <c r="N918" s="123">
        <f t="shared" si="408"/>
        <v>2.8450079999995381E-3</v>
      </c>
      <c r="O918" s="163">
        <f t="shared" si="404"/>
        <v>0</v>
      </c>
      <c r="P918" s="164">
        <f t="shared" si="405"/>
        <v>0</v>
      </c>
    </row>
    <row r="919" spans="1:16" ht="31.5" hidden="1" outlineLevel="1" x14ac:dyDescent="0.25">
      <c r="A919" s="31">
        <f t="shared" si="411"/>
        <v>21.3</v>
      </c>
      <c r="B919" s="106" t="str">
        <f t="shared" si="410"/>
        <v>Up-gradation of H.T. Motor protection relays in Unit 1 to 4 (210MW), Khaperkheda TPS</v>
      </c>
      <c r="C919" s="31" t="str">
        <f t="shared" si="414"/>
        <v>MERC/CAPEX/2018-2019/105</v>
      </c>
      <c r="D919" s="65">
        <f t="shared" si="414"/>
        <v>43560</v>
      </c>
      <c r="E919" s="93">
        <f t="shared" si="414"/>
        <v>3.96</v>
      </c>
      <c r="F919" s="124">
        <f t="shared" si="412"/>
        <v>3.1136659999999998</v>
      </c>
      <c r="G919" s="124">
        <f t="shared" si="413"/>
        <v>3.1136659999999998</v>
      </c>
      <c r="H919" s="124">
        <f t="shared" si="406"/>
        <v>0</v>
      </c>
      <c r="I919" s="123">
        <f>'F4.2'!W67</f>
        <v>0.14000000000000001</v>
      </c>
      <c r="J919" s="123">
        <f>'F4.2'!AQ67</f>
        <v>0.14000000000000001</v>
      </c>
      <c r="K919" s="124"/>
      <c r="L919" s="124"/>
      <c r="M919" s="124">
        <f t="shared" si="407"/>
        <v>0.14000000000000001</v>
      </c>
      <c r="N919" s="124">
        <f t="shared" si="408"/>
        <v>0</v>
      </c>
      <c r="O919" s="163">
        <f t="shared" si="404"/>
        <v>0.14000000000000001</v>
      </c>
      <c r="P919" s="164">
        <f t="shared" si="405"/>
        <v>0</v>
      </c>
    </row>
    <row r="920" spans="1:16" ht="15.75" hidden="1" outlineLevel="1" x14ac:dyDescent="0.25">
      <c r="A920" s="130">
        <f t="shared" si="411"/>
        <v>0</v>
      </c>
      <c r="B920" s="135" t="str">
        <f t="shared" si="410"/>
        <v>IDC</v>
      </c>
      <c r="C920" s="31" t="str">
        <f t="shared" si="414"/>
        <v>MERC/CAPEX/2018-2019/105</v>
      </c>
      <c r="D920" s="65">
        <f t="shared" si="414"/>
        <v>43560</v>
      </c>
      <c r="E920" s="93">
        <f t="shared" si="414"/>
        <v>0.1</v>
      </c>
      <c r="F920" s="124">
        <f t="shared" si="412"/>
        <v>0</v>
      </c>
      <c r="G920" s="124">
        <f t="shared" si="413"/>
        <v>0.18423999999999999</v>
      </c>
      <c r="H920" s="124">
        <f t="shared" si="406"/>
        <v>-0.18423999999999999</v>
      </c>
      <c r="I920" s="123">
        <f>'F4.2'!W68</f>
        <v>0</v>
      </c>
      <c r="J920" s="123">
        <f>'F4.2'!AQ68</f>
        <v>0</v>
      </c>
      <c r="K920" s="124"/>
      <c r="L920" s="124"/>
      <c r="M920" s="124">
        <f t="shared" si="407"/>
        <v>0</v>
      </c>
      <c r="N920" s="124">
        <f t="shared" si="408"/>
        <v>-0.18423999999999999</v>
      </c>
      <c r="O920" s="163">
        <f t="shared" si="404"/>
        <v>0</v>
      </c>
      <c r="P920" s="164">
        <f t="shared" si="405"/>
        <v>0</v>
      </c>
    </row>
    <row r="921" spans="1:16" ht="31.5" hidden="1" outlineLevel="1" x14ac:dyDescent="0.25">
      <c r="A921" s="27">
        <f t="shared" si="411"/>
        <v>22</v>
      </c>
      <c r="B921" s="28" t="str">
        <f t="shared" si="410"/>
        <v>Procurement of LPT rotor suitable for Unit # 3 &amp; 4 of 210 MW at Khaperkheda TPS</v>
      </c>
      <c r="C921" s="31" t="str">
        <f t="shared" si="414"/>
        <v>MERC/CAPEX/2018-2019/132</v>
      </c>
      <c r="D921" s="65">
        <f t="shared" si="414"/>
        <v>43594</v>
      </c>
      <c r="E921" s="93">
        <f t="shared" si="414"/>
        <v>27.190999999999995</v>
      </c>
      <c r="F921" s="124">
        <f t="shared" si="412"/>
        <v>0</v>
      </c>
      <c r="G921" s="124">
        <f t="shared" si="413"/>
        <v>0</v>
      </c>
      <c r="H921" s="124">
        <f t="shared" si="406"/>
        <v>0</v>
      </c>
      <c r="I921" s="123">
        <f>'F4.2'!W69</f>
        <v>0</v>
      </c>
      <c r="J921" s="123">
        <f>'F4.2'!AQ69</f>
        <v>0</v>
      </c>
      <c r="K921" s="124"/>
      <c r="L921" s="124"/>
      <c r="M921" s="124">
        <f t="shared" si="407"/>
        <v>0</v>
      </c>
      <c r="N921" s="124">
        <f t="shared" si="408"/>
        <v>0</v>
      </c>
      <c r="O921" s="163">
        <f t="shared" si="404"/>
        <v>0</v>
      </c>
      <c r="P921" s="164">
        <f t="shared" si="405"/>
        <v>0</v>
      </c>
    </row>
    <row r="922" spans="1:16" ht="31.5" hidden="1" outlineLevel="1" x14ac:dyDescent="0.25">
      <c r="A922" s="31">
        <f t="shared" si="411"/>
        <v>22.1</v>
      </c>
      <c r="B922" s="106" t="str">
        <f t="shared" si="410"/>
        <v>Procurement of LPT rotor suitable for Unit # 3 &amp; 4 of 210 MW at Khaperkheda TPS</v>
      </c>
      <c r="C922" s="27" t="str">
        <f t="shared" si="414"/>
        <v>MERC/CAPEX/2018-2019/132</v>
      </c>
      <c r="D922" s="90">
        <f t="shared" si="414"/>
        <v>43594</v>
      </c>
      <c r="E922" s="92">
        <f t="shared" si="414"/>
        <v>26.490999999999996</v>
      </c>
      <c r="F922" s="123">
        <f t="shared" si="412"/>
        <v>10.7515</v>
      </c>
      <c r="G922" s="123">
        <f t="shared" si="413"/>
        <v>10.7515</v>
      </c>
      <c r="H922" s="123">
        <f t="shared" si="406"/>
        <v>0</v>
      </c>
      <c r="I922" s="123">
        <f>'F4.2'!W70</f>
        <v>0</v>
      </c>
      <c r="J922" s="123">
        <f>'F4.2'!AQ70</f>
        <v>0</v>
      </c>
      <c r="K922" s="123"/>
      <c r="L922" s="123"/>
      <c r="M922" s="123">
        <f t="shared" si="407"/>
        <v>0</v>
      </c>
      <c r="N922" s="123">
        <f t="shared" si="408"/>
        <v>0</v>
      </c>
      <c r="O922" s="163">
        <f t="shared" si="404"/>
        <v>0</v>
      </c>
      <c r="P922" s="164">
        <f t="shared" si="405"/>
        <v>0</v>
      </c>
    </row>
    <row r="923" spans="1:16" ht="15.75" hidden="1" outlineLevel="1" x14ac:dyDescent="0.25">
      <c r="A923" s="130">
        <f t="shared" si="411"/>
        <v>0</v>
      </c>
      <c r="B923" s="135" t="str">
        <f t="shared" si="410"/>
        <v>IDC</v>
      </c>
      <c r="C923" s="31" t="str">
        <f t="shared" ref="C923:E942" si="415">C497</f>
        <v>MERC/CAPEX/2018-2019/132</v>
      </c>
      <c r="D923" s="65">
        <f t="shared" si="415"/>
        <v>43594</v>
      </c>
      <c r="E923" s="93">
        <f t="shared" si="415"/>
        <v>0.7</v>
      </c>
      <c r="F923" s="124">
        <f t="shared" si="412"/>
        <v>0</v>
      </c>
      <c r="G923" s="124">
        <f t="shared" si="413"/>
        <v>0</v>
      </c>
      <c r="H923" s="124">
        <f t="shared" si="406"/>
        <v>0</v>
      </c>
      <c r="I923" s="123">
        <f>'F4.2'!W71</f>
        <v>0</v>
      </c>
      <c r="J923" s="123">
        <f>'F4.2'!AQ71</f>
        <v>0</v>
      </c>
      <c r="K923" s="124"/>
      <c r="L923" s="124"/>
      <c r="M923" s="124">
        <f t="shared" si="407"/>
        <v>0</v>
      </c>
      <c r="N923" s="124">
        <f t="shared" si="408"/>
        <v>0</v>
      </c>
      <c r="O923" s="163">
        <f t="shared" si="404"/>
        <v>0</v>
      </c>
      <c r="P923" s="164">
        <f t="shared" si="405"/>
        <v>0</v>
      </c>
    </row>
    <row r="924" spans="1:16" ht="78.75" hidden="1" outlineLevel="1" x14ac:dyDescent="0.25">
      <c r="A924" s="27">
        <f t="shared" si="411"/>
        <v>23</v>
      </c>
      <c r="B924" s="28" t="str">
        <f t="shared" ref="B924:B955" si="416">B498</f>
        <v>Supply, Erection &amp; commissioning of HT Vacuum circuit Breakers &amp; SF6 contactors at AHP (U#1-4) &amp; CHP (U#1 to 5) and 160 KW VFD Panel with Motor for fire-fighting pumps at U#1 to 4 at Khaperkheda TPS</v>
      </c>
      <c r="C924" s="31" t="str">
        <f t="shared" si="415"/>
        <v>MERC/CAPEX/2019-2020/799</v>
      </c>
      <c r="D924" s="65">
        <f t="shared" si="415"/>
        <v>43735</v>
      </c>
      <c r="E924" s="93">
        <f t="shared" si="415"/>
        <v>10.9</v>
      </c>
      <c r="F924" s="124">
        <f t="shared" si="412"/>
        <v>0</v>
      </c>
      <c r="G924" s="124">
        <f t="shared" si="413"/>
        <v>0</v>
      </c>
      <c r="H924" s="124">
        <f t="shared" si="406"/>
        <v>0</v>
      </c>
      <c r="I924" s="123">
        <f>'F4.2'!W72</f>
        <v>0</v>
      </c>
      <c r="J924" s="123">
        <f>'F4.2'!AQ72</f>
        <v>0</v>
      </c>
      <c r="K924" s="124"/>
      <c r="L924" s="124"/>
      <c r="M924" s="124">
        <f t="shared" si="407"/>
        <v>0</v>
      </c>
      <c r="N924" s="124">
        <f t="shared" si="408"/>
        <v>0</v>
      </c>
      <c r="O924" s="163">
        <f t="shared" si="404"/>
        <v>0</v>
      </c>
      <c r="P924" s="164">
        <f t="shared" si="405"/>
        <v>0</v>
      </c>
    </row>
    <row r="925" spans="1:16" ht="63" hidden="1" outlineLevel="1" x14ac:dyDescent="0.25">
      <c r="A925" s="31">
        <f t="shared" si="411"/>
        <v>23.1</v>
      </c>
      <c r="B925" s="106" t="str">
        <f t="shared" si="416"/>
        <v>Supply, erection &amp; commissioning of HT Vacuum Circuit Breakers &amp; SF6 contactors at AHP (Unit#1 to 4, 210MW), Khaperkheda T.P.S.</v>
      </c>
      <c r="C925" s="27" t="str">
        <f t="shared" si="415"/>
        <v>MERC/CAPEX/2019-2020/799</v>
      </c>
      <c r="D925" s="90">
        <f t="shared" si="415"/>
        <v>43735</v>
      </c>
      <c r="E925" s="92">
        <f t="shared" si="415"/>
        <v>4.17</v>
      </c>
      <c r="F925" s="123">
        <f t="shared" si="412"/>
        <v>3.4843250000000006</v>
      </c>
      <c r="G925" s="123">
        <f t="shared" si="413"/>
        <v>4.8882890000000003</v>
      </c>
      <c r="H925" s="123">
        <f t="shared" si="406"/>
        <v>-1.4039639999999998</v>
      </c>
      <c r="I925" s="123">
        <f>'F4.2'!W73</f>
        <v>0</v>
      </c>
      <c r="J925" s="123">
        <f>'F4.2'!AQ73</f>
        <v>0</v>
      </c>
      <c r="K925" s="123"/>
      <c r="L925" s="123"/>
      <c r="M925" s="123">
        <f t="shared" si="407"/>
        <v>0</v>
      </c>
      <c r="N925" s="123">
        <f t="shared" si="408"/>
        <v>-1.4039639999999998</v>
      </c>
      <c r="O925" s="163">
        <f t="shared" si="404"/>
        <v>0</v>
      </c>
      <c r="P925" s="164">
        <f t="shared" si="405"/>
        <v>0</v>
      </c>
    </row>
    <row r="926" spans="1:16" ht="63" hidden="1" outlineLevel="1" x14ac:dyDescent="0.25">
      <c r="A926" s="31">
        <f t="shared" si="411"/>
        <v>23.2</v>
      </c>
      <c r="B926" s="106" t="str">
        <f t="shared" si="416"/>
        <v>Supply, erection &amp; commissioning of HT Vacuum Circuit Breakers &amp; SF6 contactors at CHP (Unit#1 to 4, 210MW) and CHP (Unit#5, 500MW) Khaperkheda T.P.S.</v>
      </c>
      <c r="C926" s="31" t="str">
        <f t="shared" si="415"/>
        <v>MERC/CAPEX/2019-2020/799</v>
      </c>
      <c r="D926" s="65">
        <f t="shared" si="415"/>
        <v>43735</v>
      </c>
      <c r="E926" s="93">
        <f t="shared" si="415"/>
        <v>3.8100000000000005</v>
      </c>
      <c r="F926" s="124">
        <f t="shared" si="412"/>
        <v>4.0309979999999994</v>
      </c>
      <c r="G926" s="124">
        <f t="shared" si="413"/>
        <v>2.7332339999999999</v>
      </c>
      <c r="H926" s="124">
        <f t="shared" si="406"/>
        <v>1.2977639999999995</v>
      </c>
      <c r="I926" s="123">
        <f>'F4.2'!W74</f>
        <v>0</v>
      </c>
      <c r="J926" s="123">
        <f>'F4.2'!AQ74</f>
        <v>0</v>
      </c>
      <c r="K926" s="124"/>
      <c r="L926" s="124"/>
      <c r="M926" s="124">
        <f t="shared" si="407"/>
        <v>0</v>
      </c>
      <c r="N926" s="124">
        <f t="shared" si="408"/>
        <v>1.2977639999999995</v>
      </c>
      <c r="O926" s="163">
        <f t="shared" si="404"/>
        <v>0</v>
      </c>
      <c r="P926" s="164">
        <f t="shared" si="405"/>
        <v>0</v>
      </c>
    </row>
    <row r="927" spans="1:16" ht="47.25" hidden="1" outlineLevel="1" x14ac:dyDescent="0.25">
      <c r="A927" s="31">
        <f t="shared" ref="A927:A958" si="417">A501</f>
        <v>23.3</v>
      </c>
      <c r="B927" s="106" t="str">
        <f t="shared" si="416"/>
        <v>Supply, Erection &amp; commissioning of 150 KW VFD Panel with motor for fire-fighting pumps at 210 MW Khaperkheda TPS.</v>
      </c>
      <c r="C927" s="31" t="str">
        <f t="shared" si="415"/>
        <v>MERC/CAPEX/2019-2020/799</v>
      </c>
      <c r="D927" s="65">
        <f t="shared" si="415"/>
        <v>43735</v>
      </c>
      <c r="E927" s="93">
        <f t="shared" si="415"/>
        <v>2.34</v>
      </c>
      <c r="F927" s="124">
        <f t="shared" ref="F927:F958" si="418">F501+I501</f>
        <v>2.0956799999999998</v>
      </c>
      <c r="G927" s="124">
        <f t="shared" ref="G927:G958" si="419">G501+M501</f>
        <v>2.0956800000000002</v>
      </c>
      <c r="H927" s="124">
        <f t="shared" si="406"/>
        <v>0</v>
      </c>
      <c r="I927" s="123">
        <f>'F4.2'!W75</f>
        <v>0</v>
      </c>
      <c r="J927" s="123">
        <f>'F4.2'!AQ75</f>
        <v>0</v>
      </c>
      <c r="K927" s="124"/>
      <c r="L927" s="124"/>
      <c r="M927" s="124">
        <f t="shared" si="407"/>
        <v>0</v>
      </c>
      <c r="N927" s="124">
        <f t="shared" si="408"/>
        <v>0</v>
      </c>
      <c r="O927" s="163">
        <f t="shared" ref="O927:O979" si="420">MAX(0,IF(M927=0,0,IF(G927+M927&lt;E927,M927,E927-G927)))</f>
        <v>0</v>
      </c>
      <c r="P927" s="164">
        <f t="shared" ref="P927:P979" si="421">M927-O927</f>
        <v>0</v>
      </c>
    </row>
    <row r="928" spans="1:16" ht="15.75" hidden="1" outlineLevel="1" x14ac:dyDescent="0.25">
      <c r="A928" s="130">
        <f t="shared" si="417"/>
        <v>0</v>
      </c>
      <c r="B928" s="135" t="str">
        <f t="shared" si="416"/>
        <v>IDC</v>
      </c>
      <c r="C928" s="31" t="str">
        <f t="shared" si="415"/>
        <v>MERC/CAPEX/2019-2020/799</v>
      </c>
      <c r="D928" s="65">
        <f t="shared" si="415"/>
        <v>43735</v>
      </c>
      <c r="E928" s="93">
        <f t="shared" si="415"/>
        <v>0.57999999999999996</v>
      </c>
      <c r="F928" s="124">
        <f t="shared" si="418"/>
        <v>0</v>
      </c>
      <c r="G928" s="124">
        <f t="shared" si="419"/>
        <v>0</v>
      </c>
      <c r="H928" s="124">
        <f t="shared" ref="H928:H991" si="422">F928-G928</f>
        <v>0</v>
      </c>
      <c r="I928" s="123">
        <f>'F4.2'!W76</f>
        <v>0</v>
      </c>
      <c r="J928" s="123">
        <f>'F4.2'!AQ76</f>
        <v>0</v>
      </c>
      <c r="K928" s="124"/>
      <c r="L928" s="124"/>
      <c r="M928" s="124">
        <f t="shared" ref="M928:M984" si="423">SUM(J928:L928)</f>
        <v>0</v>
      </c>
      <c r="N928" s="124">
        <f t="shared" ref="N928:N991" si="424">H928+I928-M928</f>
        <v>0</v>
      </c>
      <c r="O928" s="163">
        <f t="shared" si="420"/>
        <v>0</v>
      </c>
      <c r="P928" s="164">
        <f t="shared" si="421"/>
        <v>0</v>
      </c>
    </row>
    <row r="929" spans="1:16" ht="31.5" hidden="1" outlineLevel="1" x14ac:dyDescent="0.25">
      <c r="A929" s="27">
        <f t="shared" si="417"/>
        <v>24</v>
      </c>
      <c r="B929" s="28" t="str">
        <f t="shared" si="416"/>
        <v>Augmentation of Waregaon Ash Water Recovery System at TPS Khaperkheda</v>
      </c>
      <c r="C929" s="31" t="str">
        <f t="shared" si="415"/>
        <v>MERC/CAPEX/2019-20/732</v>
      </c>
      <c r="D929" s="65">
        <f t="shared" si="415"/>
        <v>43724</v>
      </c>
      <c r="E929" s="93">
        <f t="shared" si="415"/>
        <v>17.198399999999999</v>
      </c>
      <c r="F929" s="124">
        <f t="shared" si="418"/>
        <v>0</v>
      </c>
      <c r="G929" s="124">
        <f t="shared" si="419"/>
        <v>0</v>
      </c>
      <c r="H929" s="124">
        <f t="shared" si="422"/>
        <v>0</v>
      </c>
      <c r="I929" s="123">
        <f>'F4.2'!W77</f>
        <v>0</v>
      </c>
      <c r="J929" s="123">
        <f>'F4.2'!AQ77</f>
        <v>0</v>
      </c>
      <c r="K929" s="124"/>
      <c r="L929" s="124"/>
      <c r="M929" s="124">
        <f t="shared" si="423"/>
        <v>0</v>
      </c>
      <c r="N929" s="124">
        <f t="shared" si="424"/>
        <v>0</v>
      </c>
      <c r="O929" s="163">
        <f t="shared" si="420"/>
        <v>0</v>
      </c>
      <c r="P929" s="164">
        <f t="shared" si="421"/>
        <v>0</v>
      </c>
    </row>
    <row r="930" spans="1:16" ht="31.5" hidden="1" outlineLevel="1" x14ac:dyDescent="0.25">
      <c r="A930" s="31">
        <f t="shared" si="417"/>
        <v>24.1</v>
      </c>
      <c r="B930" s="106" t="str">
        <f t="shared" si="416"/>
        <v>Augmentation of Waregaon Ash Water Recovery System at TPS Khaperkheda</v>
      </c>
      <c r="C930" s="27" t="str">
        <f t="shared" si="415"/>
        <v>MERC/CAPEX/2019-20/732</v>
      </c>
      <c r="D930" s="90">
        <f t="shared" si="415"/>
        <v>43724</v>
      </c>
      <c r="E930" s="92">
        <f t="shared" si="415"/>
        <v>15.788399999999999</v>
      </c>
      <c r="F930" s="123">
        <f t="shared" si="418"/>
        <v>13.931471731000002</v>
      </c>
      <c r="G930" s="123">
        <f t="shared" si="419"/>
        <v>13.931471731000002</v>
      </c>
      <c r="H930" s="123">
        <f t="shared" si="422"/>
        <v>0</v>
      </c>
      <c r="I930" s="123">
        <f>'F4.2'!W78</f>
        <v>1.267246399</v>
      </c>
      <c r="J930" s="123">
        <f>'F4.2'!AQ78</f>
        <v>1.267246399</v>
      </c>
      <c r="K930" s="123"/>
      <c r="L930" s="123"/>
      <c r="M930" s="123">
        <f t="shared" si="423"/>
        <v>1.267246399</v>
      </c>
      <c r="N930" s="123">
        <f t="shared" si="424"/>
        <v>0</v>
      </c>
      <c r="O930" s="163">
        <f t="shared" si="420"/>
        <v>1.267246399</v>
      </c>
      <c r="P930" s="164">
        <f t="shared" si="421"/>
        <v>0</v>
      </c>
    </row>
    <row r="931" spans="1:16" ht="15.75" hidden="1" outlineLevel="1" x14ac:dyDescent="0.25">
      <c r="A931" s="130">
        <f t="shared" si="417"/>
        <v>0</v>
      </c>
      <c r="B931" s="135" t="str">
        <f t="shared" si="416"/>
        <v>IDC</v>
      </c>
      <c r="C931" s="31" t="str">
        <f t="shared" si="415"/>
        <v>MERC/CAPEX/2019-20/732</v>
      </c>
      <c r="D931" s="65">
        <f t="shared" si="415"/>
        <v>43724</v>
      </c>
      <c r="E931" s="93">
        <f t="shared" si="415"/>
        <v>1.41</v>
      </c>
      <c r="F931" s="124">
        <f t="shared" si="418"/>
        <v>0.58812410000000004</v>
      </c>
      <c r="G931" s="124">
        <f t="shared" si="419"/>
        <v>0.58812410000000004</v>
      </c>
      <c r="H931" s="124">
        <f t="shared" si="422"/>
        <v>0</v>
      </c>
      <c r="I931" s="123">
        <f>'F4.2'!W79</f>
        <v>0</v>
      </c>
      <c r="J931" s="123">
        <f>'F4.2'!AQ79</f>
        <v>0</v>
      </c>
      <c r="K931" s="124"/>
      <c r="L931" s="124"/>
      <c r="M931" s="124">
        <f t="shared" si="423"/>
        <v>0</v>
      </c>
      <c r="N931" s="124">
        <f t="shared" si="424"/>
        <v>0</v>
      </c>
      <c r="O931" s="163">
        <f t="shared" si="420"/>
        <v>0</v>
      </c>
      <c r="P931" s="164">
        <f t="shared" si="421"/>
        <v>0</v>
      </c>
    </row>
    <row r="932" spans="1:16" ht="94.5" hidden="1" outlineLevel="1" x14ac:dyDescent="0.25">
      <c r="A932" s="27">
        <f t="shared" si="417"/>
        <v>25</v>
      </c>
      <c r="B932" s="28" t="str">
        <f t="shared" si="416"/>
        <v>Procurement of VFD with HMI &amp; Controller &amp; Replacing with existing Eddy-current drives of Coal feeders at U# 3 &amp; 4 and Procurement of Various Critical Components of GEHO Pump (Model-TZPM 800) for AHP-1 at Khaperkheda TPS</v>
      </c>
      <c r="C932" s="31" t="str">
        <f t="shared" si="415"/>
        <v>MERC/CAPEX/2019-2020/734</v>
      </c>
      <c r="D932" s="65">
        <f t="shared" si="415"/>
        <v>43724</v>
      </c>
      <c r="E932" s="93">
        <f t="shared" si="415"/>
        <v>10.653543613</v>
      </c>
      <c r="F932" s="124">
        <f t="shared" si="418"/>
        <v>0</v>
      </c>
      <c r="G932" s="124">
        <f t="shared" si="419"/>
        <v>0</v>
      </c>
      <c r="H932" s="124">
        <f t="shared" si="422"/>
        <v>0</v>
      </c>
      <c r="I932" s="123">
        <f>'F4.2'!W80</f>
        <v>0</v>
      </c>
      <c r="J932" s="123">
        <f>'F4.2'!AQ80</f>
        <v>0</v>
      </c>
      <c r="K932" s="124"/>
      <c r="L932" s="124"/>
      <c r="M932" s="124">
        <f t="shared" si="423"/>
        <v>0</v>
      </c>
      <c r="N932" s="124">
        <f t="shared" si="424"/>
        <v>0</v>
      </c>
      <c r="O932" s="163">
        <f t="shared" si="420"/>
        <v>0</v>
      </c>
      <c r="P932" s="164">
        <f t="shared" si="421"/>
        <v>0</v>
      </c>
    </row>
    <row r="933" spans="1:16" ht="78.75" hidden="1" outlineLevel="1" x14ac:dyDescent="0.25">
      <c r="A933" s="31">
        <f t="shared" si="417"/>
        <v>25.1</v>
      </c>
      <c r="B933" s="106" t="str">
        <f t="shared" si="416"/>
        <v>Up-gradation of Existing BHEL make 36” Gravimetric Coal Feeders control panel with HMI and croprocessor based Controller with VFD, Motor &amp; Weigh Module at Unit 3 &amp; 4, (210MW)</v>
      </c>
      <c r="C933" s="27" t="str">
        <f t="shared" si="415"/>
        <v>MERC/CAPEX/2019-2020/734</v>
      </c>
      <c r="D933" s="90">
        <f t="shared" si="415"/>
        <v>43724</v>
      </c>
      <c r="E933" s="92">
        <f t="shared" si="415"/>
        <v>7.4655436129999995</v>
      </c>
      <c r="F933" s="123">
        <f t="shared" si="418"/>
        <v>0</v>
      </c>
      <c r="G933" s="123">
        <f t="shared" si="419"/>
        <v>0</v>
      </c>
      <c r="H933" s="123">
        <f t="shared" si="422"/>
        <v>0</v>
      </c>
      <c r="I933" s="123">
        <f>'F4.2'!W81</f>
        <v>3.85</v>
      </c>
      <c r="J933" s="123">
        <f>'F4.2'!AQ81</f>
        <v>3.85</v>
      </c>
      <c r="K933" s="123"/>
      <c r="L933" s="123"/>
      <c r="M933" s="123">
        <f t="shared" si="423"/>
        <v>3.85</v>
      </c>
      <c r="N933" s="123">
        <f t="shared" si="424"/>
        <v>0</v>
      </c>
      <c r="O933" s="163">
        <f t="shared" si="420"/>
        <v>3.85</v>
      </c>
      <c r="P933" s="164">
        <f t="shared" si="421"/>
        <v>0</v>
      </c>
    </row>
    <row r="934" spans="1:16" ht="47.25" hidden="1" outlineLevel="1" x14ac:dyDescent="0.25">
      <c r="A934" s="31">
        <f t="shared" si="417"/>
        <v>25.2</v>
      </c>
      <c r="B934" s="106" t="str">
        <f t="shared" si="416"/>
        <v>Procurement of various Critical Components of GEHO Pump (Model-TZPM 800) for AHP-1 (210MW)</v>
      </c>
      <c r="C934" s="31" t="str">
        <f t="shared" si="415"/>
        <v>MERC/CAPEX/2019-2020/734</v>
      </c>
      <c r="D934" s="65">
        <f t="shared" si="415"/>
        <v>43724</v>
      </c>
      <c r="E934" s="93">
        <f t="shared" si="415"/>
        <v>2.698</v>
      </c>
      <c r="F934" s="124">
        <f t="shared" si="418"/>
        <v>2.6465840039999997</v>
      </c>
      <c r="G934" s="124">
        <f t="shared" si="419"/>
        <v>2.6465840039999997</v>
      </c>
      <c r="H934" s="124">
        <f t="shared" si="422"/>
        <v>0</v>
      </c>
      <c r="I934" s="123">
        <f>'F4.2'!W82</f>
        <v>0</v>
      </c>
      <c r="J934" s="123">
        <f>'F4.2'!AQ82</f>
        <v>0</v>
      </c>
      <c r="K934" s="124"/>
      <c r="L934" s="124"/>
      <c r="M934" s="124">
        <f t="shared" si="423"/>
        <v>0</v>
      </c>
      <c r="N934" s="124">
        <f t="shared" si="424"/>
        <v>0</v>
      </c>
      <c r="O934" s="163">
        <f t="shared" si="420"/>
        <v>0</v>
      </c>
      <c r="P934" s="164">
        <f t="shared" si="421"/>
        <v>0</v>
      </c>
    </row>
    <row r="935" spans="1:16" ht="15.75" hidden="1" outlineLevel="1" x14ac:dyDescent="0.25">
      <c r="A935" s="130">
        <f t="shared" si="417"/>
        <v>0</v>
      </c>
      <c r="B935" s="135" t="str">
        <f t="shared" si="416"/>
        <v>IDC</v>
      </c>
      <c r="C935" s="31" t="str">
        <f t="shared" si="415"/>
        <v>MERC/CAPEX/2019-2020/734</v>
      </c>
      <c r="D935" s="65">
        <f t="shared" si="415"/>
        <v>43724</v>
      </c>
      <c r="E935" s="93">
        <f t="shared" si="415"/>
        <v>0.49</v>
      </c>
      <c r="F935" s="124">
        <f t="shared" si="418"/>
        <v>0</v>
      </c>
      <c r="G935" s="124">
        <f t="shared" si="419"/>
        <v>0</v>
      </c>
      <c r="H935" s="124">
        <f t="shared" si="422"/>
        <v>0</v>
      </c>
      <c r="I935" s="123">
        <f>'F4.2'!W83</f>
        <v>0</v>
      </c>
      <c r="J935" s="123">
        <f>'F4.2'!AQ83</f>
        <v>0</v>
      </c>
      <c r="K935" s="124"/>
      <c r="L935" s="124"/>
      <c r="M935" s="124">
        <f t="shared" si="423"/>
        <v>0</v>
      </c>
      <c r="N935" s="124">
        <f t="shared" si="424"/>
        <v>0</v>
      </c>
      <c r="O935" s="163">
        <f t="shared" si="420"/>
        <v>0</v>
      </c>
      <c r="P935" s="164">
        <f t="shared" si="421"/>
        <v>0</v>
      </c>
    </row>
    <row r="936" spans="1:16" ht="63" hidden="1" outlineLevel="1" x14ac:dyDescent="0.25">
      <c r="A936" s="27">
        <f t="shared" si="417"/>
        <v>26</v>
      </c>
      <c r="B936" s="28" t="str">
        <f t="shared" si="416"/>
        <v>Procurement, Replacement of Eco Coils U#1&amp;2 210 MW, &amp; Procurement &amp; replacement of foundation Deck Spring assembly for coal mills U#3,4 at Khaperkheda TPS</v>
      </c>
      <c r="C936" s="31" t="str">
        <f t="shared" si="415"/>
        <v>MERC/CAPEX/2019-2020/853</v>
      </c>
      <c r="D936" s="65">
        <f t="shared" si="415"/>
        <v>43748</v>
      </c>
      <c r="E936" s="93">
        <f t="shared" si="415"/>
        <v>15.4086058</v>
      </c>
      <c r="F936" s="124">
        <f t="shared" si="418"/>
        <v>0</v>
      </c>
      <c r="G936" s="124">
        <f t="shared" si="419"/>
        <v>0</v>
      </c>
      <c r="H936" s="124">
        <f t="shared" si="422"/>
        <v>0</v>
      </c>
      <c r="I936" s="123">
        <f>'F4.2'!W84</f>
        <v>0</v>
      </c>
      <c r="J936" s="123">
        <f>'F4.2'!AQ84</f>
        <v>0</v>
      </c>
      <c r="K936" s="124"/>
      <c r="L936" s="124"/>
      <c r="M936" s="124">
        <f t="shared" si="423"/>
        <v>0</v>
      </c>
      <c r="N936" s="124">
        <f t="shared" si="424"/>
        <v>0</v>
      </c>
      <c r="O936" s="163">
        <f t="shared" si="420"/>
        <v>0</v>
      </c>
      <c r="P936" s="164">
        <f t="shared" si="421"/>
        <v>0</v>
      </c>
    </row>
    <row r="937" spans="1:16" ht="31.5" hidden="1" outlineLevel="1" x14ac:dyDescent="0.25">
      <c r="A937" s="31">
        <f t="shared" si="417"/>
        <v>26.1</v>
      </c>
      <c r="B937" s="106" t="str">
        <f t="shared" si="416"/>
        <v>Procurement, Replacement of Eco Coils U#1&amp;2</v>
      </c>
      <c r="C937" s="27" t="str">
        <f t="shared" si="415"/>
        <v>MERC/CAPEX/2019-2020/853</v>
      </c>
      <c r="D937" s="90">
        <f t="shared" si="415"/>
        <v>43748</v>
      </c>
      <c r="E937" s="92">
        <f t="shared" si="415"/>
        <v>7.4996254959999993</v>
      </c>
      <c r="F937" s="123">
        <f t="shared" si="418"/>
        <v>6.6502515620000002</v>
      </c>
      <c r="G937" s="123">
        <f t="shared" si="419"/>
        <v>6.6502515620000002</v>
      </c>
      <c r="H937" s="123">
        <f t="shared" si="422"/>
        <v>0</v>
      </c>
      <c r="I937" s="123">
        <f>'F4.2'!W85</f>
        <v>0</v>
      </c>
      <c r="J937" s="123">
        <f>'F4.2'!AQ85</f>
        <v>0</v>
      </c>
      <c r="K937" s="123"/>
      <c r="L937" s="123"/>
      <c r="M937" s="123">
        <f t="shared" si="423"/>
        <v>0</v>
      </c>
      <c r="N937" s="123">
        <f t="shared" si="424"/>
        <v>0</v>
      </c>
      <c r="O937" s="163">
        <f t="shared" si="420"/>
        <v>0</v>
      </c>
      <c r="P937" s="164">
        <f t="shared" si="421"/>
        <v>0</v>
      </c>
    </row>
    <row r="938" spans="1:16" ht="31.5" hidden="1" outlineLevel="1" x14ac:dyDescent="0.25">
      <c r="A938" s="31">
        <f t="shared" si="417"/>
        <v>26.2</v>
      </c>
      <c r="B938" s="106" t="str">
        <f t="shared" si="416"/>
        <v>Procurement &amp; replacement of foundation Deck Spring assembly for coal mills U#3,4</v>
      </c>
      <c r="C938" s="31" t="str">
        <f t="shared" si="415"/>
        <v>MERC/CAPEX/2019-2020/853</v>
      </c>
      <c r="D938" s="65">
        <f t="shared" si="415"/>
        <v>43748</v>
      </c>
      <c r="E938" s="93">
        <f t="shared" si="415"/>
        <v>6.6789803039999995</v>
      </c>
      <c r="F938" s="124">
        <f t="shared" si="418"/>
        <v>3.0059642379999998</v>
      </c>
      <c r="G938" s="124">
        <f t="shared" si="419"/>
        <v>0</v>
      </c>
      <c r="H938" s="124">
        <f t="shared" si="422"/>
        <v>3.0059642379999998</v>
      </c>
      <c r="I938" s="123">
        <f>'F4.2'!W86</f>
        <v>4.0895597199999996</v>
      </c>
      <c r="J938" s="123">
        <f>'F4.2'!AQ86</f>
        <v>3.55</v>
      </c>
      <c r="K938" s="124"/>
      <c r="L938" s="124"/>
      <c r="M938" s="124">
        <f t="shared" si="423"/>
        <v>3.55</v>
      </c>
      <c r="N938" s="124">
        <f t="shared" si="424"/>
        <v>3.5455239579999995</v>
      </c>
      <c r="O938" s="163">
        <f t="shared" si="420"/>
        <v>3.55</v>
      </c>
      <c r="P938" s="164">
        <f t="shared" si="421"/>
        <v>0</v>
      </c>
    </row>
    <row r="939" spans="1:16" ht="15.75" hidden="1" outlineLevel="1" x14ac:dyDescent="0.25">
      <c r="A939" s="130">
        <f t="shared" si="417"/>
        <v>0</v>
      </c>
      <c r="B939" s="135" t="str">
        <f t="shared" si="416"/>
        <v>IDC</v>
      </c>
      <c r="C939" s="31" t="str">
        <f t="shared" si="415"/>
        <v>MERC/CAPEX/2019-2020/853</v>
      </c>
      <c r="D939" s="65">
        <f t="shared" si="415"/>
        <v>43748</v>
      </c>
      <c r="E939" s="93">
        <f t="shared" si="415"/>
        <v>1.23</v>
      </c>
      <c r="F939" s="124">
        <f t="shared" si="418"/>
        <v>0</v>
      </c>
      <c r="G939" s="124">
        <f t="shared" si="419"/>
        <v>0</v>
      </c>
      <c r="H939" s="124">
        <f t="shared" si="422"/>
        <v>0</v>
      </c>
      <c r="I939" s="123">
        <f>'F4.2'!W87</f>
        <v>0</v>
      </c>
      <c r="J939" s="123">
        <f>'F4.2'!AQ87</f>
        <v>0</v>
      </c>
      <c r="K939" s="124"/>
      <c r="L939" s="124"/>
      <c r="M939" s="124">
        <f t="shared" si="423"/>
        <v>0</v>
      </c>
      <c r="N939" s="124">
        <f t="shared" si="424"/>
        <v>0</v>
      </c>
      <c r="O939" s="163">
        <f t="shared" si="420"/>
        <v>0</v>
      </c>
      <c r="P939" s="164">
        <f t="shared" si="421"/>
        <v>0</v>
      </c>
    </row>
    <row r="940" spans="1:16" ht="47.25" hidden="1" outlineLevel="1" x14ac:dyDescent="0.25">
      <c r="A940" s="27">
        <f t="shared" si="417"/>
        <v>28</v>
      </c>
      <c r="B940" s="28" t="str">
        <f t="shared" si="416"/>
        <v>ESP Upgradation of 5 Nos. of 210/500MW Units at Khaperkheda, Koradi &amp; Chandrapur TPS</v>
      </c>
      <c r="C940" s="31" t="str">
        <f t="shared" si="415"/>
        <v>MERC/CAPEX/2022-2023/MSPGCL/0453</v>
      </c>
      <c r="D940" s="65">
        <f t="shared" si="415"/>
        <v>44833</v>
      </c>
      <c r="E940" s="93">
        <f t="shared" si="415"/>
        <v>90.353534976020015</v>
      </c>
      <c r="F940" s="124">
        <f t="shared" si="418"/>
        <v>0</v>
      </c>
      <c r="G940" s="124">
        <f t="shared" si="419"/>
        <v>0</v>
      </c>
      <c r="H940" s="124">
        <f t="shared" si="422"/>
        <v>0</v>
      </c>
      <c r="I940" s="123">
        <f>'F4.2'!W88</f>
        <v>0</v>
      </c>
      <c r="J940" s="123">
        <f>'F4.2'!AQ88</f>
        <v>0</v>
      </c>
      <c r="K940" s="124"/>
      <c r="L940" s="124"/>
      <c r="M940" s="124">
        <f t="shared" si="423"/>
        <v>0</v>
      </c>
      <c r="N940" s="124">
        <f t="shared" si="424"/>
        <v>0</v>
      </c>
      <c r="O940" s="163">
        <f t="shared" si="420"/>
        <v>0</v>
      </c>
      <c r="P940" s="164">
        <f t="shared" si="421"/>
        <v>0</v>
      </c>
    </row>
    <row r="941" spans="1:16" ht="31.5" hidden="1" outlineLevel="1" x14ac:dyDescent="0.25">
      <c r="A941" s="31">
        <f t="shared" si="417"/>
        <v>28.1</v>
      </c>
      <c r="B941" s="62" t="str">
        <f t="shared" si="416"/>
        <v>ESP Upgradation at Unit #1, Khaperkheda TPS</v>
      </c>
      <c r="C941" s="27" t="str">
        <f t="shared" si="415"/>
        <v>MERC/CAPEX/2022-2023/MSPGCL/0453</v>
      </c>
      <c r="D941" s="90">
        <f t="shared" si="415"/>
        <v>44833</v>
      </c>
      <c r="E941" s="92">
        <f t="shared" si="415"/>
        <v>42.711414139904079</v>
      </c>
      <c r="F941" s="123">
        <f t="shared" si="418"/>
        <v>41.684999999999995</v>
      </c>
      <c r="G941" s="123">
        <f t="shared" si="419"/>
        <v>0</v>
      </c>
      <c r="H941" s="123">
        <f t="shared" si="422"/>
        <v>41.684999999999995</v>
      </c>
      <c r="I941" s="123">
        <f>'F4.2'!W89</f>
        <v>17.864999999999998</v>
      </c>
      <c r="J941" s="123">
        <f>'F4.2'!AQ89</f>
        <v>0</v>
      </c>
      <c r="K941" s="123"/>
      <c r="L941" s="123"/>
      <c r="M941" s="123">
        <f t="shared" si="423"/>
        <v>0</v>
      </c>
      <c r="N941" s="123">
        <f t="shared" si="424"/>
        <v>59.55</v>
      </c>
      <c r="O941" s="163">
        <f t="shared" si="420"/>
        <v>0</v>
      </c>
      <c r="P941" s="164">
        <f t="shared" si="421"/>
        <v>0</v>
      </c>
    </row>
    <row r="942" spans="1:16" ht="31.5" hidden="1" outlineLevel="1" x14ac:dyDescent="0.25">
      <c r="A942" s="31">
        <f t="shared" si="417"/>
        <v>28.2</v>
      </c>
      <c r="B942" s="62" t="str">
        <f t="shared" si="416"/>
        <v>ESP Upgradation at Unit #2, Khaperkheda TPS</v>
      </c>
      <c r="C942" s="31" t="str">
        <f t="shared" si="415"/>
        <v>MERC/CAPEX/2022-2023/MSPGCL/0453</v>
      </c>
      <c r="D942" s="65">
        <f t="shared" si="415"/>
        <v>44833</v>
      </c>
      <c r="E942" s="93">
        <f t="shared" si="415"/>
        <v>42.711414139904079</v>
      </c>
      <c r="F942" s="124">
        <f t="shared" si="418"/>
        <v>41.684999999999995</v>
      </c>
      <c r="G942" s="124">
        <f t="shared" si="419"/>
        <v>0</v>
      </c>
      <c r="H942" s="124">
        <f t="shared" si="422"/>
        <v>41.684999999999995</v>
      </c>
      <c r="I942" s="123">
        <f>'F4.2'!W90</f>
        <v>17.864999999999998</v>
      </c>
      <c r="J942" s="123">
        <f>'F4.2'!AQ90</f>
        <v>0</v>
      </c>
      <c r="K942" s="124"/>
      <c r="L942" s="124"/>
      <c r="M942" s="124">
        <f t="shared" si="423"/>
        <v>0</v>
      </c>
      <c r="N942" s="124">
        <f t="shared" si="424"/>
        <v>59.55</v>
      </c>
      <c r="O942" s="163">
        <f t="shared" si="420"/>
        <v>0</v>
      </c>
      <c r="P942" s="164">
        <f t="shared" si="421"/>
        <v>0</v>
      </c>
    </row>
    <row r="943" spans="1:16" ht="31.5" hidden="1" outlineLevel="1" x14ac:dyDescent="0.25">
      <c r="A943" s="130">
        <f t="shared" si="417"/>
        <v>0</v>
      </c>
      <c r="B943" s="131" t="str">
        <f t="shared" si="416"/>
        <v>IDC</v>
      </c>
      <c r="C943" s="31" t="str">
        <f t="shared" ref="C943:E962" si="425">C517</f>
        <v>MERC/CAPEX/2022-2023/MSPGCL/0453</v>
      </c>
      <c r="D943" s="65">
        <f t="shared" si="425"/>
        <v>44833</v>
      </c>
      <c r="E943" s="93">
        <f t="shared" si="425"/>
        <v>4.9307066962118604</v>
      </c>
      <c r="F943" s="124">
        <f t="shared" si="418"/>
        <v>0</v>
      </c>
      <c r="G943" s="124">
        <f t="shared" si="419"/>
        <v>0</v>
      </c>
      <c r="H943" s="124">
        <f t="shared" si="422"/>
        <v>0</v>
      </c>
      <c r="I943" s="123">
        <f>'F4.2'!W91</f>
        <v>0</v>
      </c>
      <c r="J943" s="123">
        <f>'F4.2'!AQ91</f>
        <v>0</v>
      </c>
      <c r="K943" s="124"/>
      <c r="L943" s="124"/>
      <c r="M943" s="124">
        <f t="shared" si="423"/>
        <v>0</v>
      </c>
      <c r="N943" s="124">
        <f t="shared" si="424"/>
        <v>0</v>
      </c>
      <c r="O943" s="163">
        <f t="shared" si="420"/>
        <v>0</v>
      </c>
      <c r="P943" s="164">
        <f t="shared" si="421"/>
        <v>0</v>
      </c>
    </row>
    <row r="944" spans="1:16" ht="31.5" hidden="1" outlineLevel="1" x14ac:dyDescent="0.25">
      <c r="A944" s="27">
        <f t="shared" si="417"/>
        <v>29</v>
      </c>
      <c r="B944" s="28" t="str">
        <f t="shared" si="416"/>
        <v>Flue Gas Desulphurisation System for Khaperkheda Unit # 1-4</v>
      </c>
      <c r="C944" s="31" t="str">
        <f t="shared" si="425"/>
        <v>MERC/CAPEX/2021-2022/MSPGCL/097</v>
      </c>
      <c r="D944" s="65">
        <f t="shared" si="425"/>
        <v>44634</v>
      </c>
      <c r="E944" s="93">
        <f t="shared" si="425"/>
        <v>113.45647873314547</v>
      </c>
      <c r="F944" s="124">
        <f t="shared" si="418"/>
        <v>0</v>
      </c>
      <c r="G944" s="124">
        <f t="shared" si="419"/>
        <v>0</v>
      </c>
      <c r="H944" s="124">
        <f t="shared" si="422"/>
        <v>0</v>
      </c>
      <c r="I944" s="123">
        <f>'F4.2'!W92</f>
        <v>0</v>
      </c>
      <c r="J944" s="123">
        <f>'F4.2'!AQ92</f>
        <v>0</v>
      </c>
      <c r="K944" s="124"/>
      <c r="L944" s="124"/>
      <c r="M944" s="124">
        <f t="shared" si="423"/>
        <v>0</v>
      </c>
      <c r="N944" s="124">
        <f t="shared" si="424"/>
        <v>0</v>
      </c>
      <c r="O944" s="163">
        <f t="shared" si="420"/>
        <v>0</v>
      </c>
      <c r="P944" s="164">
        <f t="shared" si="421"/>
        <v>0</v>
      </c>
    </row>
    <row r="945" spans="1:16" ht="31.5" hidden="1" outlineLevel="1" x14ac:dyDescent="0.25">
      <c r="A945" s="31">
        <f t="shared" si="417"/>
        <v>29.1</v>
      </c>
      <c r="B945" s="62" t="str">
        <f t="shared" si="416"/>
        <v>FGD System for Khaperkheda Unit # 1-4</v>
      </c>
      <c r="C945" s="27" t="str">
        <f t="shared" si="425"/>
        <v>MERC/CAPEX/2021-2022/MSPGCL/097</v>
      </c>
      <c r="D945" s="90">
        <f t="shared" si="425"/>
        <v>44634</v>
      </c>
      <c r="E945" s="92">
        <f t="shared" si="425"/>
        <v>109.15</v>
      </c>
      <c r="F945" s="123">
        <f t="shared" si="418"/>
        <v>255.58</v>
      </c>
      <c r="G945" s="123">
        <f t="shared" si="419"/>
        <v>0</v>
      </c>
      <c r="H945" s="123">
        <f t="shared" si="422"/>
        <v>255.58</v>
      </c>
      <c r="I945" s="123">
        <f>'F4.2'!W93</f>
        <v>0</v>
      </c>
      <c r="J945" s="123">
        <f>'F4.2'!AQ93</f>
        <v>130.03</v>
      </c>
      <c r="K945" s="123"/>
      <c r="L945" s="123"/>
      <c r="M945" s="123">
        <f t="shared" si="423"/>
        <v>130.03</v>
      </c>
      <c r="N945" s="123">
        <f t="shared" si="424"/>
        <v>125.55000000000001</v>
      </c>
      <c r="O945" s="163">
        <f t="shared" si="420"/>
        <v>109.15</v>
      </c>
      <c r="P945" s="164">
        <f t="shared" si="421"/>
        <v>20.879999999999995</v>
      </c>
    </row>
    <row r="946" spans="1:16" ht="31.5" hidden="1" outlineLevel="1" x14ac:dyDescent="0.25">
      <c r="A946" s="130">
        <f t="shared" si="417"/>
        <v>0</v>
      </c>
      <c r="B946" s="131" t="str">
        <f t="shared" si="416"/>
        <v>IDC</v>
      </c>
      <c r="C946" s="31" t="str">
        <f t="shared" si="425"/>
        <v>MERC/CAPEX/2021-2022/MSPGCL/097</v>
      </c>
      <c r="D946" s="65">
        <f t="shared" si="425"/>
        <v>44634</v>
      </c>
      <c r="E946" s="93">
        <f t="shared" si="425"/>
        <v>4.3064787331454717</v>
      </c>
      <c r="F946" s="124">
        <f t="shared" si="418"/>
        <v>0</v>
      </c>
      <c r="G946" s="124">
        <f t="shared" si="419"/>
        <v>0</v>
      </c>
      <c r="H946" s="124">
        <f t="shared" si="422"/>
        <v>0</v>
      </c>
      <c r="I946" s="123">
        <f>'F4.2'!W94</f>
        <v>0</v>
      </c>
      <c r="J946" s="123">
        <f>'F4.2'!AQ94</f>
        <v>0</v>
      </c>
      <c r="K946" s="124"/>
      <c r="L946" s="124"/>
      <c r="M946" s="124">
        <f t="shared" si="423"/>
        <v>0</v>
      </c>
      <c r="N946" s="124">
        <f t="shared" si="424"/>
        <v>0</v>
      </c>
      <c r="O946" s="163">
        <f t="shared" si="420"/>
        <v>0</v>
      </c>
      <c r="P946" s="164">
        <f t="shared" si="421"/>
        <v>0</v>
      </c>
    </row>
    <row r="947" spans="1:16" ht="47.25" hidden="1" outlineLevel="1" x14ac:dyDescent="0.25">
      <c r="A947" s="27" t="str">
        <f t="shared" si="417"/>
        <v>HO
DPR 4</v>
      </c>
      <c r="B947" s="28" t="str">
        <f t="shared" si="416"/>
        <v>Construction of coal platform for Chandrapur TPS, Khaperkheda TPS &amp; Parli TPS</v>
      </c>
      <c r="C947" s="31" t="str">
        <f t="shared" si="425"/>
        <v>MERC/TECH 1/CAPEX/20132014/00827</v>
      </c>
      <c r="D947" s="65">
        <f t="shared" si="425"/>
        <v>41464</v>
      </c>
      <c r="E947" s="93">
        <f t="shared" si="425"/>
        <v>5.43</v>
      </c>
      <c r="F947" s="124">
        <f t="shared" si="418"/>
        <v>0</v>
      </c>
      <c r="G947" s="124">
        <f t="shared" si="419"/>
        <v>0</v>
      </c>
      <c r="H947" s="124">
        <f t="shared" si="422"/>
        <v>0</v>
      </c>
      <c r="I947" s="123">
        <f>'F4.2'!W95</f>
        <v>0</v>
      </c>
      <c r="J947" s="123">
        <f>'F4.2'!AQ95</f>
        <v>0</v>
      </c>
      <c r="K947" s="124"/>
      <c r="L947" s="124"/>
      <c r="M947" s="124">
        <f t="shared" si="423"/>
        <v>0</v>
      </c>
      <c r="N947" s="124">
        <f t="shared" si="424"/>
        <v>0</v>
      </c>
      <c r="O947" s="163">
        <f t="shared" si="420"/>
        <v>0</v>
      </c>
      <c r="P947" s="164">
        <f t="shared" si="421"/>
        <v>0</v>
      </c>
    </row>
    <row r="948" spans="1:16" ht="47.25" hidden="1" outlineLevel="1" x14ac:dyDescent="0.25">
      <c r="A948" s="31" t="str">
        <f t="shared" si="417"/>
        <v>HO
DPR 4.2</v>
      </c>
      <c r="B948" s="106" t="str">
        <f t="shared" si="416"/>
        <v>Khaperkheda TPS</v>
      </c>
      <c r="C948" s="27" t="str">
        <f t="shared" si="425"/>
        <v>MERC/TECH 1/CAPEX/20132014/00827</v>
      </c>
      <c r="D948" s="90">
        <f t="shared" si="425"/>
        <v>41464</v>
      </c>
      <c r="E948" s="92">
        <f t="shared" si="425"/>
        <v>5.43</v>
      </c>
      <c r="F948" s="123">
        <f t="shared" si="418"/>
        <v>3.9935999999999998</v>
      </c>
      <c r="G948" s="123">
        <f t="shared" si="419"/>
        <v>3.9935999999999998</v>
      </c>
      <c r="H948" s="123">
        <f t="shared" si="422"/>
        <v>0</v>
      </c>
      <c r="I948" s="123">
        <f>'F4.2'!W96</f>
        <v>0</v>
      </c>
      <c r="J948" s="123">
        <f>'F4.2'!AQ96</f>
        <v>0</v>
      </c>
      <c r="K948" s="123"/>
      <c r="L948" s="123"/>
      <c r="M948" s="123">
        <f t="shared" si="423"/>
        <v>0</v>
      </c>
      <c r="N948" s="123">
        <f t="shared" si="424"/>
        <v>0</v>
      </c>
      <c r="O948" s="163">
        <f t="shared" si="420"/>
        <v>0</v>
      </c>
      <c r="P948" s="164">
        <f t="shared" si="421"/>
        <v>0</v>
      </c>
    </row>
    <row r="949" spans="1:16" ht="31.5" hidden="1" outlineLevel="1" x14ac:dyDescent="0.25">
      <c r="A949" s="130">
        <f t="shared" si="417"/>
        <v>0</v>
      </c>
      <c r="B949" s="131" t="str">
        <f t="shared" si="416"/>
        <v>IDC</v>
      </c>
      <c r="C949" s="31" t="str">
        <f t="shared" si="425"/>
        <v>MERC/TECH 1/CAPEX/20132014/00827</v>
      </c>
      <c r="D949" s="65">
        <f t="shared" si="425"/>
        <v>41464</v>
      </c>
      <c r="E949" s="93">
        <f t="shared" si="425"/>
        <v>0</v>
      </c>
      <c r="F949" s="124">
        <f t="shared" si="418"/>
        <v>0</v>
      </c>
      <c r="G949" s="124">
        <f t="shared" si="419"/>
        <v>0</v>
      </c>
      <c r="H949" s="124">
        <f t="shared" si="422"/>
        <v>0</v>
      </c>
      <c r="I949" s="123">
        <f>'F4.2'!W97</f>
        <v>0</v>
      </c>
      <c r="J949" s="123">
        <f>'F4.2'!AQ97</f>
        <v>0</v>
      </c>
      <c r="K949" s="124"/>
      <c r="L949" s="124"/>
      <c r="M949" s="124">
        <f t="shared" si="423"/>
        <v>0</v>
      </c>
      <c r="N949" s="124">
        <f t="shared" si="424"/>
        <v>0</v>
      </c>
      <c r="O949" s="163">
        <f t="shared" si="420"/>
        <v>0</v>
      </c>
      <c r="P949" s="164">
        <f t="shared" si="421"/>
        <v>0</v>
      </c>
    </row>
    <row r="950" spans="1:16" ht="63" hidden="1" outlineLevel="1" x14ac:dyDescent="0.25">
      <c r="A950" s="27" t="str">
        <f t="shared" si="417"/>
        <v>HO
DPR 5</v>
      </c>
      <c r="B950" s="28" t="str">
        <f t="shared" si="416"/>
        <v>Procurement of energy efficient HT motors at Bhusawal TPS, Koradi TPS, Chandrapur TPS, khaperkheda TPS, Parli TPS &amp; Paras TPS as insurance spares</v>
      </c>
      <c r="C950" s="31" t="str">
        <f t="shared" si="425"/>
        <v>MERC/TECH 1/CAPEX/20142015/01218</v>
      </c>
      <c r="D950" s="65">
        <f t="shared" si="425"/>
        <v>41968</v>
      </c>
      <c r="E950" s="93">
        <f t="shared" si="425"/>
        <v>4.82</v>
      </c>
      <c r="F950" s="124">
        <f t="shared" si="418"/>
        <v>0</v>
      </c>
      <c r="G950" s="124">
        <f t="shared" si="419"/>
        <v>0</v>
      </c>
      <c r="H950" s="124">
        <f t="shared" si="422"/>
        <v>0</v>
      </c>
      <c r="I950" s="123">
        <f>'F4.2'!W98</f>
        <v>0</v>
      </c>
      <c r="J950" s="123">
        <f>'F4.2'!AQ98</f>
        <v>0</v>
      </c>
      <c r="K950" s="124"/>
      <c r="L950" s="124"/>
      <c r="M950" s="124">
        <f t="shared" si="423"/>
        <v>0</v>
      </c>
      <c r="N950" s="124">
        <f t="shared" si="424"/>
        <v>0</v>
      </c>
      <c r="O950" s="163">
        <f t="shared" si="420"/>
        <v>0</v>
      </c>
      <c r="P950" s="164">
        <f t="shared" si="421"/>
        <v>0</v>
      </c>
    </row>
    <row r="951" spans="1:16" ht="126" hidden="1" outlineLevel="1" x14ac:dyDescent="0.25">
      <c r="A951" s="31" t="str">
        <f t="shared" si="417"/>
        <v>HO
DPR 5.4a</v>
      </c>
      <c r="B951" s="128" t="str">
        <f t="shared" si="416"/>
        <v>1. Procurement of 6.6 KV,300 KW, P.A.fan motor for U# 1 &amp; 2
2. Procurement of 6.6 KV,425 KW,CM motor for U # 3 &amp; 4
3. Procurement of 6.6 KV,1400KW,CW pump motor for U-1&amp; 2
4. Procurement of 6.6 KV,1400 KW,CW pump motor for U-3&amp;4</v>
      </c>
      <c r="C951" s="27" t="str">
        <f t="shared" si="425"/>
        <v>MERC/TECH 1/CAPEX/20142015/01218</v>
      </c>
      <c r="D951" s="90">
        <f t="shared" si="425"/>
        <v>41968</v>
      </c>
      <c r="E951" s="92">
        <f t="shared" si="425"/>
        <v>3.8200000000000003</v>
      </c>
      <c r="F951" s="123">
        <f t="shared" si="418"/>
        <v>2.5972885870000004</v>
      </c>
      <c r="G951" s="123">
        <f t="shared" si="419"/>
        <v>2.5972885870000004</v>
      </c>
      <c r="H951" s="123">
        <f t="shared" si="422"/>
        <v>0</v>
      </c>
      <c r="I951" s="123">
        <f>'F4.2'!W99</f>
        <v>0</v>
      </c>
      <c r="J951" s="123">
        <f>'F4.2'!AQ99</f>
        <v>0</v>
      </c>
      <c r="K951" s="123"/>
      <c r="L951" s="123"/>
      <c r="M951" s="123">
        <f t="shared" si="423"/>
        <v>0</v>
      </c>
      <c r="N951" s="123">
        <f t="shared" si="424"/>
        <v>0</v>
      </c>
      <c r="O951" s="163">
        <f t="shared" si="420"/>
        <v>0</v>
      </c>
      <c r="P951" s="164">
        <f t="shared" si="421"/>
        <v>0</v>
      </c>
    </row>
    <row r="952" spans="1:16" ht="47.25" hidden="1" outlineLevel="1" x14ac:dyDescent="0.25">
      <c r="A952" s="31" t="str">
        <f t="shared" si="417"/>
        <v>HO
DPR 5.4b</v>
      </c>
      <c r="B952" s="128" t="str">
        <f t="shared" si="416"/>
        <v>K'kheda: Procurement of HT Motors(GS/HP Water pump)for U-1&amp;2 and Procurement of HT Motors (ACW)for U-3&amp;4</v>
      </c>
      <c r="C952" s="31" t="str">
        <f t="shared" si="425"/>
        <v>MERC/TECH 1/CAPEX/20142015/01218</v>
      </c>
      <c r="D952" s="65">
        <f t="shared" si="425"/>
        <v>41968</v>
      </c>
      <c r="E952" s="93">
        <f t="shared" si="425"/>
        <v>1</v>
      </c>
      <c r="F952" s="124">
        <f t="shared" si="418"/>
        <v>0.4</v>
      </c>
      <c r="G952" s="124">
        <f t="shared" si="419"/>
        <v>0.4</v>
      </c>
      <c r="H952" s="124">
        <f t="shared" si="422"/>
        <v>0</v>
      </c>
      <c r="I952" s="123">
        <f>'F4.2'!W100</f>
        <v>0</v>
      </c>
      <c r="J952" s="123">
        <f>'F4.2'!AQ100</f>
        <v>0</v>
      </c>
      <c r="K952" s="124"/>
      <c r="L952" s="124"/>
      <c r="M952" s="124">
        <f t="shared" si="423"/>
        <v>0</v>
      </c>
      <c r="N952" s="124">
        <f t="shared" si="424"/>
        <v>0</v>
      </c>
      <c r="O952" s="163">
        <f t="shared" si="420"/>
        <v>0</v>
      </c>
      <c r="P952" s="164">
        <f t="shared" si="421"/>
        <v>0</v>
      </c>
    </row>
    <row r="953" spans="1:16" ht="63" hidden="1" outlineLevel="1" x14ac:dyDescent="0.25">
      <c r="A953" s="27" t="str">
        <f t="shared" si="417"/>
        <v>HO
DPR 6</v>
      </c>
      <c r="B953" s="28" t="str">
        <f t="shared" si="416"/>
        <v>Supply, Installation, Commissioning and Operation &amp; Maintenance Services of Continuous Ambient Air Quality Monitoring Stations (CAAQMS) at various TPS</v>
      </c>
      <c r="C953" s="31" t="str">
        <f t="shared" si="425"/>
        <v>MERC/CAPEX/20162017/00423</v>
      </c>
      <c r="D953" s="65">
        <f t="shared" si="425"/>
        <v>42585</v>
      </c>
      <c r="E953" s="93">
        <f t="shared" si="425"/>
        <v>3.96</v>
      </c>
      <c r="F953" s="124">
        <f t="shared" si="418"/>
        <v>0</v>
      </c>
      <c r="G953" s="124">
        <f t="shared" si="419"/>
        <v>0</v>
      </c>
      <c r="H953" s="124">
        <f t="shared" si="422"/>
        <v>0</v>
      </c>
      <c r="I953" s="123">
        <f>'F4.2'!W101</f>
        <v>0</v>
      </c>
      <c r="J953" s="123">
        <f>'F4.2'!AQ101</f>
        <v>0</v>
      </c>
      <c r="K953" s="124"/>
      <c r="L953" s="124"/>
      <c r="M953" s="124">
        <f t="shared" si="423"/>
        <v>0</v>
      </c>
      <c r="N953" s="124">
        <f t="shared" si="424"/>
        <v>0</v>
      </c>
      <c r="O953" s="163">
        <f t="shared" si="420"/>
        <v>0</v>
      </c>
      <c r="P953" s="164">
        <f t="shared" si="421"/>
        <v>0</v>
      </c>
    </row>
    <row r="954" spans="1:16" ht="47.25" hidden="1" outlineLevel="1" x14ac:dyDescent="0.25">
      <c r="A954" s="31" t="str">
        <f t="shared" si="417"/>
        <v>HO
DPR 6.2</v>
      </c>
      <c r="B954" s="62" t="str">
        <f t="shared" si="416"/>
        <v>KHAPERKHEDA (U-1 to 4)</v>
      </c>
      <c r="C954" s="27" t="str">
        <f t="shared" si="425"/>
        <v>MERC/CAPEX/20162017/00423</v>
      </c>
      <c r="D954" s="90">
        <f t="shared" si="425"/>
        <v>42585</v>
      </c>
      <c r="E954" s="92">
        <f t="shared" si="425"/>
        <v>3.96</v>
      </c>
      <c r="F954" s="123">
        <f t="shared" si="418"/>
        <v>3.1173194680000003</v>
      </c>
      <c r="G954" s="123">
        <f t="shared" si="419"/>
        <v>3.1173194680000003</v>
      </c>
      <c r="H954" s="123">
        <f t="shared" si="422"/>
        <v>0</v>
      </c>
      <c r="I954" s="123">
        <f>'F4.2'!W102</f>
        <v>0</v>
      </c>
      <c r="J954" s="123">
        <f>'F4.2'!AQ102</f>
        <v>0</v>
      </c>
      <c r="K954" s="123"/>
      <c r="L954" s="123"/>
      <c r="M954" s="123">
        <f t="shared" si="423"/>
        <v>0</v>
      </c>
      <c r="N954" s="123">
        <f t="shared" si="424"/>
        <v>0</v>
      </c>
      <c r="O954" s="163">
        <f t="shared" si="420"/>
        <v>0</v>
      </c>
      <c r="P954" s="164">
        <f t="shared" si="421"/>
        <v>0</v>
      </c>
    </row>
    <row r="955" spans="1:16" ht="47.25" hidden="1" outlineLevel="1" x14ac:dyDescent="0.25">
      <c r="A955" s="27" t="str">
        <f t="shared" si="417"/>
        <v>HO
DPR 7</v>
      </c>
      <c r="B955" s="28" t="str">
        <f t="shared" si="416"/>
        <v>Installation of Real Time Online Coal-Ash Analyzer at various TPS</v>
      </c>
      <c r="C955" s="31" t="str">
        <f t="shared" si="425"/>
        <v>MERC/CAPEX/20162017/00774</v>
      </c>
      <c r="D955" s="65">
        <f t="shared" si="425"/>
        <v>42643</v>
      </c>
      <c r="E955" s="93">
        <f t="shared" si="425"/>
        <v>4.0552000000000001</v>
      </c>
      <c r="F955" s="124">
        <f t="shared" si="418"/>
        <v>0</v>
      </c>
      <c r="G955" s="124">
        <f t="shared" si="419"/>
        <v>0</v>
      </c>
      <c r="H955" s="124">
        <f t="shared" si="422"/>
        <v>0</v>
      </c>
      <c r="I955" s="123">
        <f>'F4.2'!W103</f>
        <v>0</v>
      </c>
      <c r="J955" s="123">
        <f>'F4.2'!AQ103</f>
        <v>0</v>
      </c>
      <c r="K955" s="124"/>
      <c r="L955" s="124"/>
      <c r="M955" s="124">
        <f t="shared" si="423"/>
        <v>0</v>
      </c>
      <c r="N955" s="124">
        <f t="shared" si="424"/>
        <v>0</v>
      </c>
      <c r="O955" s="163">
        <f t="shared" si="420"/>
        <v>0</v>
      </c>
      <c r="P955" s="164">
        <f t="shared" si="421"/>
        <v>0</v>
      </c>
    </row>
    <row r="956" spans="1:16" ht="47.25" hidden="1" outlineLevel="1" x14ac:dyDescent="0.25">
      <c r="A956" s="31" t="str">
        <f t="shared" si="417"/>
        <v>HO
DPR 7.2</v>
      </c>
      <c r="B956" s="62" t="str">
        <f t="shared" ref="B956:B987" si="426">B530</f>
        <v>Khaperkheda TPS</v>
      </c>
      <c r="C956" s="27" t="str">
        <f t="shared" si="425"/>
        <v>MERC/CAPEX/20162017/00774</v>
      </c>
      <c r="D956" s="90">
        <f t="shared" si="425"/>
        <v>42643</v>
      </c>
      <c r="E956" s="92">
        <f t="shared" si="425"/>
        <v>4.0552000000000001</v>
      </c>
      <c r="F956" s="123">
        <f t="shared" si="418"/>
        <v>0</v>
      </c>
      <c r="G956" s="123">
        <f t="shared" si="419"/>
        <v>0</v>
      </c>
      <c r="H956" s="123">
        <f t="shared" si="422"/>
        <v>0</v>
      </c>
      <c r="I956" s="123">
        <f>'F4.2'!W104</f>
        <v>0</v>
      </c>
      <c r="J956" s="123">
        <f>'F4.2'!AQ104</f>
        <v>0</v>
      </c>
      <c r="K956" s="123"/>
      <c r="L956" s="123"/>
      <c r="M956" s="123">
        <f t="shared" si="423"/>
        <v>0</v>
      </c>
      <c r="N956" s="123">
        <f t="shared" si="424"/>
        <v>0</v>
      </c>
      <c r="O956" s="163">
        <f t="shared" si="420"/>
        <v>0</v>
      </c>
      <c r="P956" s="164">
        <f t="shared" si="421"/>
        <v>0</v>
      </c>
    </row>
    <row r="957" spans="1:16" ht="47.25" hidden="1" outlineLevel="1" x14ac:dyDescent="0.25">
      <c r="A957" s="27" t="str">
        <f t="shared" si="417"/>
        <v>HO
DPR 8</v>
      </c>
      <c r="B957" s="28" t="str">
        <f t="shared" si="426"/>
        <v>Replacement of Fire Tenders at Various Power Stations of Mahagenco</v>
      </c>
      <c r="C957" s="31" t="str">
        <f t="shared" si="425"/>
        <v>MERC/CAPEX/20172018/4653</v>
      </c>
      <c r="D957" s="65">
        <f t="shared" si="425"/>
        <v>43052</v>
      </c>
      <c r="E957" s="93">
        <f t="shared" si="425"/>
        <v>2.7</v>
      </c>
      <c r="F957" s="124">
        <f t="shared" si="418"/>
        <v>0</v>
      </c>
      <c r="G957" s="124">
        <f t="shared" si="419"/>
        <v>0</v>
      </c>
      <c r="H957" s="124">
        <f t="shared" si="422"/>
        <v>0</v>
      </c>
      <c r="I957" s="123">
        <f>'F4.2'!W105</f>
        <v>0</v>
      </c>
      <c r="J957" s="123">
        <f>'F4.2'!AQ105</f>
        <v>0</v>
      </c>
      <c r="K957" s="124"/>
      <c r="L957" s="124"/>
      <c r="M957" s="124">
        <f t="shared" si="423"/>
        <v>0</v>
      </c>
      <c r="N957" s="124">
        <f t="shared" si="424"/>
        <v>0</v>
      </c>
      <c r="O957" s="163">
        <f t="shared" si="420"/>
        <v>0</v>
      </c>
      <c r="P957" s="164">
        <f t="shared" si="421"/>
        <v>0</v>
      </c>
    </row>
    <row r="958" spans="1:16" ht="47.25" hidden="1" outlineLevel="1" x14ac:dyDescent="0.25">
      <c r="A958" s="31" t="str">
        <f t="shared" si="417"/>
        <v>HO
DPR 8.1</v>
      </c>
      <c r="B958" s="62" t="str">
        <f t="shared" si="426"/>
        <v>Advance Multipurpose Fire Tender for KPKD 1-4</v>
      </c>
      <c r="C958" s="27" t="str">
        <f t="shared" si="425"/>
        <v>MERC/CAPEX/20172018/4653</v>
      </c>
      <c r="D958" s="90">
        <f t="shared" si="425"/>
        <v>43052</v>
      </c>
      <c r="E958" s="92">
        <f t="shared" si="425"/>
        <v>1.45</v>
      </c>
      <c r="F958" s="123">
        <f t="shared" si="418"/>
        <v>1.7765</v>
      </c>
      <c r="G958" s="123">
        <f t="shared" si="419"/>
        <v>1.7765</v>
      </c>
      <c r="H958" s="123">
        <f t="shared" si="422"/>
        <v>0</v>
      </c>
      <c r="I958" s="123">
        <f>'F4.2'!W106</f>
        <v>0</v>
      </c>
      <c r="J958" s="123">
        <f>'F4.2'!AQ106</f>
        <v>0</v>
      </c>
      <c r="K958" s="123"/>
      <c r="L958" s="123"/>
      <c r="M958" s="123">
        <f t="shared" si="423"/>
        <v>0</v>
      </c>
      <c r="N958" s="123">
        <f t="shared" si="424"/>
        <v>0</v>
      </c>
      <c r="O958" s="163">
        <f t="shared" si="420"/>
        <v>0</v>
      </c>
      <c r="P958" s="164">
        <f t="shared" si="421"/>
        <v>0</v>
      </c>
    </row>
    <row r="959" spans="1:16" ht="47.25" hidden="1" outlineLevel="1" x14ac:dyDescent="0.25">
      <c r="A959" s="31" t="str">
        <f t="shared" ref="A959:A990" si="427">A533</f>
        <v>HO
DPR 8.2</v>
      </c>
      <c r="B959" s="62" t="str">
        <f t="shared" si="426"/>
        <v>Normal Multipurpose Fire Tender KPKD 1-4</v>
      </c>
      <c r="C959" s="31" t="str">
        <f t="shared" si="425"/>
        <v>MERC/CAPEX/20172018/4653</v>
      </c>
      <c r="D959" s="65">
        <f t="shared" si="425"/>
        <v>43052</v>
      </c>
      <c r="E959" s="93">
        <f t="shared" si="425"/>
        <v>1.25</v>
      </c>
      <c r="F959" s="124">
        <f t="shared" ref="F959:F990" si="428">F533+I533</f>
        <v>2.1846524010000001</v>
      </c>
      <c r="G959" s="124">
        <f t="shared" ref="G959:G990" si="429">G533+M533</f>
        <v>2.1846524010000001</v>
      </c>
      <c r="H959" s="124">
        <f t="shared" si="422"/>
        <v>0</v>
      </c>
      <c r="I959" s="123">
        <f>'F4.2'!W107</f>
        <v>0</v>
      </c>
      <c r="J959" s="123">
        <f>'F4.2'!AQ107</f>
        <v>0</v>
      </c>
      <c r="K959" s="124"/>
      <c r="L959" s="124"/>
      <c r="M959" s="124">
        <f t="shared" si="423"/>
        <v>0</v>
      </c>
      <c r="N959" s="124">
        <f t="shared" si="424"/>
        <v>0</v>
      </c>
      <c r="O959" s="163">
        <f t="shared" si="420"/>
        <v>0</v>
      </c>
      <c r="P959" s="164">
        <f t="shared" si="421"/>
        <v>0</v>
      </c>
    </row>
    <row r="960" spans="1:16" ht="15.75" hidden="1" outlineLevel="1" x14ac:dyDescent="0.25">
      <c r="A960" s="130">
        <f t="shared" si="427"/>
        <v>0</v>
      </c>
      <c r="B960" s="131" t="str">
        <f t="shared" si="426"/>
        <v>IDC</v>
      </c>
      <c r="C960" s="31" t="str">
        <f t="shared" si="425"/>
        <v>MERC/CAPEX/20172018/4653</v>
      </c>
      <c r="D960" s="65">
        <f t="shared" si="425"/>
        <v>43052</v>
      </c>
      <c r="E960" s="93">
        <f t="shared" si="425"/>
        <v>0</v>
      </c>
      <c r="F960" s="124">
        <f t="shared" si="428"/>
        <v>0</v>
      </c>
      <c r="G960" s="124">
        <f t="shared" si="429"/>
        <v>0</v>
      </c>
      <c r="H960" s="124">
        <f t="shared" si="422"/>
        <v>0</v>
      </c>
      <c r="I960" s="123">
        <f>'F4.2'!W108</f>
        <v>0</v>
      </c>
      <c r="J960" s="123">
        <f>'F4.2'!AQ108</f>
        <v>0</v>
      </c>
      <c r="K960" s="124"/>
      <c r="L960" s="124"/>
      <c r="M960" s="124">
        <f t="shared" si="423"/>
        <v>0</v>
      </c>
      <c r="N960" s="124">
        <f t="shared" si="424"/>
        <v>0</v>
      </c>
      <c r="O960" s="163">
        <f t="shared" si="420"/>
        <v>0</v>
      </c>
      <c r="P960" s="164">
        <f t="shared" si="421"/>
        <v>0</v>
      </c>
    </row>
    <row r="961" spans="1:16" ht="47.25" hidden="1" outlineLevel="1" x14ac:dyDescent="0.25">
      <c r="A961" s="27" t="str">
        <f t="shared" si="427"/>
        <v>HO
DPR 9</v>
      </c>
      <c r="B961" s="28" t="str">
        <f t="shared" si="426"/>
        <v>Pipe conveyor system for transporting Coal from WCL Coal mines to Koradi &amp; Khaperkheda TPS</v>
      </c>
      <c r="C961" s="31" t="str">
        <f t="shared" si="425"/>
        <v>MERC/CAPEX/2017-18/0208</v>
      </c>
      <c r="D961" s="65">
        <f t="shared" si="425"/>
        <v>43139</v>
      </c>
      <c r="E961" s="93">
        <f t="shared" si="425"/>
        <v>226.30239130434779</v>
      </c>
      <c r="F961" s="124">
        <f t="shared" si="428"/>
        <v>0</v>
      </c>
      <c r="G961" s="124">
        <f t="shared" si="429"/>
        <v>0</v>
      </c>
      <c r="H961" s="124">
        <f t="shared" si="422"/>
        <v>0</v>
      </c>
      <c r="I961" s="123">
        <f>'F4.2'!W109</f>
        <v>0</v>
      </c>
      <c r="J961" s="123">
        <f>'F4.2'!AQ109</f>
        <v>0</v>
      </c>
      <c r="K961" s="124"/>
      <c r="L961" s="124"/>
      <c r="M961" s="124">
        <f t="shared" si="423"/>
        <v>0</v>
      </c>
      <c r="N961" s="124">
        <f t="shared" si="424"/>
        <v>0</v>
      </c>
      <c r="O961" s="163">
        <f t="shared" si="420"/>
        <v>0</v>
      </c>
      <c r="P961" s="164">
        <f t="shared" si="421"/>
        <v>0</v>
      </c>
    </row>
    <row r="962" spans="1:16" ht="47.25" hidden="1" outlineLevel="1" x14ac:dyDescent="0.25">
      <c r="A962" s="31" t="str">
        <f t="shared" si="427"/>
        <v>HO
DPR 9.1</v>
      </c>
      <c r="B962" s="62" t="str">
        <f t="shared" si="426"/>
        <v>Pipe conveyor system for transporting Coal from WCL Coal mines to Koradi &amp; Khaperkheda TPS</v>
      </c>
      <c r="C962" s="27" t="str">
        <f t="shared" si="425"/>
        <v>MERC/CAPEX/2017-18/0208</v>
      </c>
      <c r="D962" s="90">
        <f t="shared" si="425"/>
        <v>43139</v>
      </c>
      <c r="E962" s="92">
        <f t="shared" si="425"/>
        <v>226.30239130434779</v>
      </c>
      <c r="F962" s="123">
        <f t="shared" si="428"/>
        <v>291.23</v>
      </c>
      <c r="G962" s="123">
        <f t="shared" si="429"/>
        <v>57.607741099000002</v>
      </c>
      <c r="H962" s="123">
        <f t="shared" si="422"/>
        <v>233.62225890100001</v>
      </c>
      <c r="I962" s="123">
        <f>'F4.2'!W110</f>
        <v>0</v>
      </c>
      <c r="J962" s="123">
        <f>'F4.2'!AQ110</f>
        <v>273.81</v>
      </c>
      <c r="K962" s="123"/>
      <c r="L962" s="123"/>
      <c r="M962" s="123">
        <f t="shared" si="423"/>
        <v>273.81</v>
      </c>
      <c r="N962" s="123">
        <f t="shared" si="424"/>
        <v>-40.187741098999993</v>
      </c>
      <c r="O962" s="163">
        <f t="shared" si="420"/>
        <v>168.69465020534778</v>
      </c>
      <c r="P962" s="164">
        <f t="shared" si="421"/>
        <v>105.11534979465222</v>
      </c>
    </row>
    <row r="963" spans="1:16" ht="47.25" hidden="1" outlineLevel="1" x14ac:dyDescent="0.25">
      <c r="A963" s="27" t="str">
        <f t="shared" si="427"/>
        <v>HO
DPR 10</v>
      </c>
      <c r="B963" s="28" t="str">
        <f t="shared" si="426"/>
        <v>Implementation of IB recommendations- Civil works at various TPS of Mahagenco</v>
      </c>
      <c r="C963" s="31" t="str">
        <f t="shared" ref="C963:E982" si="430">C537</f>
        <v>MERC/CAPEX/20172018/0177</v>
      </c>
      <c r="D963" s="65">
        <f t="shared" si="430"/>
        <v>43137</v>
      </c>
      <c r="E963" s="93">
        <f t="shared" si="430"/>
        <v>4.4603999999999999</v>
      </c>
      <c r="F963" s="124">
        <f t="shared" si="428"/>
        <v>0</v>
      </c>
      <c r="G963" s="124">
        <f t="shared" si="429"/>
        <v>0</v>
      </c>
      <c r="H963" s="124">
        <f t="shared" si="422"/>
        <v>0</v>
      </c>
      <c r="I963" s="123">
        <f>'F4.2'!W111</f>
        <v>0</v>
      </c>
      <c r="J963" s="123">
        <f>'F4.2'!AQ111</f>
        <v>0</v>
      </c>
      <c r="K963" s="124"/>
      <c r="L963" s="124"/>
      <c r="M963" s="124">
        <f t="shared" si="423"/>
        <v>0</v>
      </c>
      <c r="N963" s="124">
        <f t="shared" si="424"/>
        <v>0</v>
      </c>
      <c r="O963" s="163">
        <f t="shared" si="420"/>
        <v>0</v>
      </c>
      <c r="P963" s="164">
        <f t="shared" si="421"/>
        <v>0</v>
      </c>
    </row>
    <row r="964" spans="1:16" ht="63" hidden="1" outlineLevel="1" x14ac:dyDescent="0.25">
      <c r="A964" s="31" t="str">
        <f t="shared" si="427"/>
        <v>HO
DPR 10.2a</v>
      </c>
      <c r="B964" s="62" t="str">
        <f t="shared" si="426"/>
        <v>Compond wall (IB recommdation),Plant Patrolling Roads (IB recommdation) TPS KPKD</v>
      </c>
      <c r="C964" s="27" t="str">
        <f t="shared" si="430"/>
        <v>MERC/CAPEX/20172018/0177</v>
      </c>
      <c r="D964" s="90">
        <f t="shared" si="430"/>
        <v>43137</v>
      </c>
      <c r="E964" s="92">
        <f t="shared" si="430"/>
        <v>4.4603999999999999</v>
      </c>
      <c r="F964" s="123">
        <f t="shared" si="428"/>
        <v>3.9506398230000004</v>
      </c>
      <c r="G964" s="123">
        <f t="shared" si="429"/>
        <v>3.9506398230000004</v>
      </c>
      <c r="H964" s="123">
        <f t="shared" si="422"/>
        <v>0</v>
      </c>
      <c r="I964" s="123">
        <f>'F4.2'!W112</f>
        <v>0</v>
      </c>
      <c r="J964" s="123">
        <f>'F4.2'!AQ112</f>
        <v>0</v>
      </c>
      <c r="K964" s="123"/>
      <c r="L964" s="123"/>
      <c r="M964" s="123">
        <f t="shared" si="423"/>
        <v>0</v>
      </c>
      <c r="N964" s="123">
        <f t="shared" si="424"/>
        <v>0</v>
      </c>
      <c r="O964" s="163">
        <f t="shared" si="420"/>
        <v>0</v>
      </c>
      <c r="P964" s="164">
        <f t="shared" si="421"/>
        <v>0</v>
      </c>
    </row>
    <row r="965" spans="1:16" ht="47.25" hidden="1" outlineLevel="1" x14ac:dyDescent="0.25">
      <c r="A965" s="27" t="str">
        <f t="shared" si="427"/>
        <v>HO
DPR 11</v>
      </c>
      <c r="B965" s="28" t="str">
        <f t="shared" si="426"/>
        <v>Reuse of tertiary treated water for Koradi and Khaperkheda Thermal Power Plant from Bhandewadi STP</v>
      </c>
      <c r="C965" s="31" t="str">
        <f t="shared" si="430"/>
        <v>MERC/CAPEX/MSPGCL/2018-19/1156</v>
      </c>
      <c r="D965" s="65">
        <f t="shared" si="430"/>
        <v>43305</v>
      </c>
      <c r="E965" s="93">
        <f t="shared" si="430"/>
        <v>9.23</v>
      </c>
      <c r="F965" s="124">
        <f t="shared" si="428"/>
        <v>0</v>
      </c>
      <c r="G965" s="124">
        <f t="shared" si="429"/>
        <v>0</v>
      </c>
      <c r="H965" s="124">
        <f t="shared" si="422"/>
        <v>0</v>
      </c>
      <c r="I965" s="123">
        <f>'F4.2'!W113</f>
        <v>0</v>
      </c>
      <c r="J965" s="123">
        <f>'F4.2'!AQ113</f>
        <v>0</v>
      </c>
      <c r="K965" s="124"/>
      <c r="L965" s="124"/>
      <c r="M965" s="124">
        <f t="shared" si="423"/>
        <v>0</v>
      </c>
      <c r="N965" s="124">
        <f t="shared" si="424"/>
        <v>0</v>
      </c>
      <c r="O965" s="163">
        <f t="shared" si="420"/>
        <v>0</v>
      </c>
      <c r="P965" s="164">
        <f t="shared" si="421"/>
        <v>0</v>
      </c>
    </row>
    <row r="966" spans="1:16" ht="47.25" hidden="1" outlineLevel="1" x14ac:dyDescent="0.25">
      <c r="A966" s="31" t="str">
        <f t="shared" si="427"/>
        <v>HO
DPR 11.1</v>
      </c>
      <c r="B966" s="62" t="str">
        <f t="shared" si="426"/>
        <v>Reuse of tertiary treated water for Koradi and Khaperkheda Thermal Power Plant from Bhandewadi STP</v>
      </c>
      <c r="C966" s="27" t="str">
        <f t="shared" si="430"/>
        <v>MERC/CAPEX/MSPGCL/2018-19/1156</v>
      </c>
      <c r="D966" s="90">
        <f t="shared" si="430"/>
        <v>43305</v>
      </c>
      <c r="E966" s="92">
        <f t="shared" si="430"/>
        <v>9.0500000000000007</v>
      </c>
      <c r="F966" s="123">
        <f t="shared" si="428"/>
        <v>13.3056650336394</v>
      </c>
      <c r="G966" s="123">
        <f t="shared" si="429"/>
        <v>13.3056650336394</v>
      </c>
      <c r="H966" s="123">
        <f t="shared" si="422"/>
        <v>0</v>
      </c>
      <c r="I966" s="123">
        <f>'F4.2'!W114</f>
        <v>0</v>
      </c>
      <c r="J966" s="123">
        <f>'F4.2'!AQ114</f>
        <v>0</v>
      </c>
      <c r="K966" s="123"/>
      <c r="L966" s="123"/>
      <c r="M966" s="123">
        <f t="shared" si="423"/>
        <v>0</v>
      </c>
      <c r="N966" s="123">
        <f t="shared" si="424"/>
        <v>0</v>
      </c>
      <c r="O966" s="163">
        <f t="shared" si="420"/>
        <v>0</v>
      </c>
      <c r="P966" s="164">
        <f t="shared" si="421"/>
        <v>0</v>
      </c>
    </row>
    <row r="967" spans="1:16" ht="31.5" hidden="1" outlineLevel="1" x14ac:dyDescent="0.25">
      <c r="A967" s="130">
        <f t="shared" si="427"/>
        <v>0</v>
      </c>
      <c r="B967" s="138" t="str">
        <f t="shared" si="426"/>
        <v>IDC</v>
      </c>
      <c r="C967" s="31" t="str">
        <f t="shared" si="430"/>
        <v>MERC/CAPEX/MSPGCL/2018-19/1156</v>
      </c>
      <c r="D967" s="65">
        <f t="shared" si="430"/>
        <v>43305</v>
      </c>
      <c r="E967" s="93">
        <f t="shared" si="430"/>
        <v>0.18</v>
      </c>
      <c r="F967" s="124">
        <f t="shared" si="428"/>
        <v>0</v>
      </c>
      <c r="G967" s="124">
        <f t="shared" si="429"/>
        <v>0</v>
      </c>
      <c r="H967" s="124">
        <f t="shared" si="422"/>
        <v>0</v>
      </c>
      <c r="I967" s="123">
        <f>'F4.2'!W115</f>
        <v>0</v>
      </c>
      <c r="J967" s="123">
        <f>'F4.2'!AQ115</f>
        <v>0</v>
      </c>
      <c r="K967" s="124"/>
      <c r="L967" s="124"/>
      <c r="M967" s="124">
        <f t="shared" si="423"/>
        <v>0</v>
      </c>
      <c r="N967" s="124">
        <f t="shared" si="424"/>
        <v>0</v>
      </c>
      <c r="O967" s="163">
        <f t="shared" si="420"/>
        <v>0</v>
      </c>
      <c r="P967" s="164">
        <f t="shared" si="421"/>
        <v>0</v>
      </c>
    </row>
    <row r="968" spans="1:16" ht="47.25" hidden="1" outlineLevel="1" x14ac:dyDescent="0.25">
      <c r="A968" s="27" t="str">
        <f t="shared" si="427"/>
        <v>HO
DPR 15</v>
      </c>
      <c r="B968" s="28" t="str">
        <f t="shared" si="426"/>
        <v>Implementation of Water Flow Monitoring system at Chandrapur STPS &amp; Khaperkheda TPS</v>
      </c>
      <c r="C968" s="31" t="str">
        <f t="shared" si="430"/>
        <v>MERC/CAPEX/2020-2021/WFH/SBR/37</v>
      </c>
      <c r="D968" s="65">
        <f t="shared" si="430"/>
        <v>44131</v>
      </c>
      <c r="E968" s="93">
        <f t="shared" si="430"/>
        <v>5.1754800000000003</v>
      </c>
      <c r="F968" s="124">
        <f t="shared" si="428"/>
        <v>0</v>
      </c>
      <c r="G968" s="124">
        <f t="shared" si="429"/>
        <v>0</v>
      </c>
      <c r="H968" s="124">
        <f t="shared" si="422"/>
        <v>0</v>
      </c>
      <c r="I968" s="123">
        <f>'F4.2'!W116</f>
        <v>0</v>
      </c>
      <c r="J968" s="123">
        <f>'F4.2'!AQ116</f>
        <v>0</v>
      </c>
      <c r="K968" s="124"/>
      <c r="L968" s="124"/>
      <c r="M968" s="124">
        <f t="shared" si="423"/>
        <v>0</v>
      </c>
      <c r="N968" s="124">
        <f t="shared" si="424"/>
        <v>0</v>
      </c>
      <c r="O968" s="163">
        <f t="shared" si="420"/>
        <v>0</v>
      </c>
      <c r="P968" s="164">
        <f t="shared" si="421"/>
        <v>0</v>
      </c>
    </row>
    <row r="969" spans="1:16" ht="47.25" hidden="1" outlineLevel="1" x14ac:dyDescent="0.25">
      <c r="A969" s="31" t="str">
        <f t="shared" si="427"/>
        <v>HO
DPR 15.3</v>
      </c>
      <c r="B969" s="108" t="str">
        <f t="shared" si="426"/>
        <v>Electromagnetic Flow meters at various lines &amp; Locations of 210 MW</v>
      </c>
      <c r="C969" s="27" t="str">
        <f t="shared" si="430"/>
        <v>MERC/CAPEX/2020-2021/WFH/SBR/37</v>
      </c>
      <c r="D969" s="90">
        <f t="shared" si="430"/>
        <v>44131</v>
      </c>
      <c r="E969" s="92">
        <f t="shared" si="430"/>
        <v>3.8515199999999998</v>
      </c>
      <c r="F969" s="123">
        <f t="shared" si="428"/>
        <v>0</v>
      </c>
      <c r="G969" s="123">
        <f t="shared" si="429"/>
        <v>0</v>
      </c>
      <c r="H969" s="123">
        <f t="shared" si="422"/>
        <v>0</v>
      </c>
      <c r="I969" s="123">
        <f>'F4.2'!W117</f>
        <v>3.8515199999999998</v>
      </c>
      <c r="J969" s="123">
        <f>'F4.2'!AQ117</f>
        <v>3.8515199999999998</v>
      </c>
      <c r="K969" s="123"/>
      <c r="L969" s="123"/>
      <c r="M969" s="123">
        <f t="shared" si="423"/>
        <v>3.8515199999999998</v>
      </c>
      <c r="N969" s="123">
        <f t="shared" si="424"/>
        <v>0</v>
      </c>
      <c r="O969" s="163">
        <f t="shared" si="420"/>
        <v>3.8515199999999998</v>
      </c>
      <c r="P969" s="164">
        <f t="shared" si="421"/>
        <v>0</v>
      </c>
    </row>
    <row r="970" spans="1:16" ht="63" hidden="1" outlineLevel="1" x14ac:dyDescent="0.25">
      <c r="A970" s="31" t="str">
        <f t="shared" si="427"/>
        <v>HO
DPR 15.4</v>
      </c>
      <c r="B970" s="108" t="str">
        <f t="shared" si="426"/>
        <v xml:space="preserve">Automation: Centralized SCADA, RTU, MODBUS Cable, Power cable &amp; mandatory spares
</v>
      </c>
      <c r="C970" s="31" t="str">
        <f t="shared" si="430"/>
        <v>MERC/CAPEX/2020-2021/WFH/SBR/37</v>
      </c>
      <c r="D970" s="65">
        <f t="shared" si="430"/>
        <v>44131</v>
      </c>
      <c r="E970" s="93">
        <f t="shared" si="430"/>
        <v>1.32396</v>
      </c>
      <c r="F970" s="124">
        <f t="shared" si="428"/>
        <v>0</v>
      </c>
      <c r="G970" s="124">
        <f t="shared" si="429"/>
        <v>0</v>
      </c>
      <c r="H970" s="124">
        <f t="shared" si="422"/>
        <v>0</v>
      </c>
      <c r="I970" s="123">
        <f>'F4.2'!W118</f>
        <v>1.32396</v>
      </c>
      <c r="J970" s="123">
        <f>'F4.2'!AQ118</f>
        <v>1.32396</v>
      </c>
      <c r="K970" s="124"/>
      <c r="L970" s="124"/>
      <c r="M970" s="124">
        <f t="shared" si="423"/>
        <v>1.32396</v>
      </c>
      <c r="N970" s="124">
        <f t="shared" si="424"/>
        <v>0</v>
      </c>
      <c r="O970" s="163">
        <f t="shared" si="420"/>
        <v>1.32396</v>
      </c>
      <c r="P970" s="164">
        <f t="shared" si="421"/>
        <v>0</v>
      </c>
    </row>
    <row r="971" spans="1:16" ht="31.5" hidden="1" outlineLevel="1" x14ac:dyDescent="0.25">
      <c r="A971" s="130">
        <f t="shared" si="427"/>
        <v>0</v>
      </c>
      <c r="B971" s="131" t="str">
        <f t="shared" si="426"/>
        <v>IDC</v>
      </c>
      <c r="C971" s="31" t="str">
        <f t="shared" si="430"/>
        <v>MERC/CAPEX/2020-2021/WFH/SBR/37</v>
      </c>
      <c r="D971" s="65">
        <f t="shared" si="430"/>
        <v>44131</v>
      </c>
      <c r="E971" s="93">
        <f t="shared" si="430"/>
        <v>0</v>
      </c>
      <c r="F971" s="124">
        <f t="shared" si="428"/>
        <v>0</v>
      </c>
      <c r="G971" s="124">
        <f t="shared" si="429"/>
        <v>0</v>
      </c>
      <c r="H971" s="124">
        <f t="shared" si="422"/>
        <v>0</v>
      </c>
      <c r="I971" s="123">
        <f>'F4.2'!W119</f>
        <v>0</v>
      </c>
      <c r="J971" s="123">
        <f>'F4.2'!AQ119</f>
        <v>0</v>
      </c>
      <c r="K971" s="124"/>
      <c r="L971" s="124"/>
      <c r="M971" s="124">
        <f t="shared" si="423"/>
        <v>0</v>
      </c>
      <c r="N971" s="124">
        <f t="shared" si="424"/>
        <v>0</v>
      </c>
      <c r="O971" s="163">
        <f t="shared" si="420"/>
        <v>0</v>
      </c>
      <c r="P971" s="164">
        <f t="shared" si="421"/>
        <v>0</v>
      </c>
    </row>
    <row r="972" spans="1:16" ht="31.5" hidden="1" outlineLevel="1" x14ac:dyDescent="0.25">
      <c r="A972" s="27">
        <f t="shared" si="427"/>
        <v>30</v>
      </c>
      <c r="B972" s="28" t="str">
        <f t="shared" si="426"/>
        <v>Supply of spare Generator Rotor for UNIT 1 &amp; 2, 210MW</v>
      </c>
      <c r="C972" s="31" t="str">
        <f t="shared" si="430"/>
        <v>MERC/CAPEX/2023-24/0184</v>
      </c>
      <c r="D972" s="65">
        <f t="shared" si="430"/>
        <v>45363</v>
      </c>
      <c r="E972" s="93">
        <f t="shared" si="430"/>
        <v>37.11</v>
      </c>
      <c r="F972" s="124">
        <f t="shared" si="428"/>
        <v>0</v>
      </c>
      <c r="G972" s="124">
        <f t="shared" si="429"/>
        <v>0</v>
      </c>
      <c r="H972" s="124">
        <f t="shared" si="422"/>
        <v>0</v>
      </c>
      <c r="I972" s="123">
        <f>'F4.2'!W120</f>
        <v>0</v>
      </c>
      <c r="J972" s="123">
        <f>'F4.2'!AQ120</f>
        <v>0</v>
      </c>
      <c r="K972" s="124"/>
      <c r="L972" s="124"/>
      <c r="M972" s="124">
        <f t="shared" si="423"/>
        <v>0</v>
      </c>
      <c r="N972" s="124">
        <f t="shared" si="424"/>
        <v>0</v>
      </c>
      <c r="O972" s="163">
        <f t="shared" si="420"/>
        <v>0</v>
      </c>
      <c r="P972" s="164">
        <f t="shared" si="421"/>
        <v>0</v>
      </c>
    </row>
    <row r="973" spans="1:16" ht="31.5" hidden="1" outlineLevel="1" x14ac:dyDescent="0.25">
      <c r="A973" s="9">
        <f t="shared" si="427"/>
        <v>30.1</v>
      </c>
      <c r="B973" s="165" t="str">
        <f t="shared" si="426"/>
        <v>Supply of spare Generator Rotor for UNIT 1 &amp; 2, 210MW</v>
      </c>
      <c r="C973" s="31" t="str">
        <f t="shared" si="430"/>
        <v>MERC/CAPEX/2023-24/0184</v>
      </c>
      <c r="D973" s="65">
        <f t="shared" si="430"/>
        <v>45363</v>
      </c>
      <c r="E973" s="93">
        <f t="shared" si="430"/>
        <v>36.700000000000003</v>
      </c>
      <c r="F973" s="124">
        <f t="shared" si="428"/>
        <v>36.700000000000003</v>
      </c>
      <c r="G973" s="124">
        <f t="shared" si="429"/>
        <v>0</v>
      </c>
      <c r="H973" s="124">
        <f t="shared" si="422"/>
        <v>36.700000000000003</v>
      </c>
      <c r="I973" s="123">
        <f>'F4.2'!W121</f>
        <v>0</v>
      </c>
      <c r="J973" s="123">
        <f>'F4.2'!AQ121</f>
        <v>36.700000000000003</v>
      </c>
      <c r="K973" s="124"/>
      <c r="L973" s="124"/>
      <c r="M973" s="124">
        <f t="shared" si="423"/>
        <v>36.700000000000003</v>
      </c>
      <c r="N973" s="124">
        <f t="shared" si="424"/>
        <v>0</v>
      </c>
      <c r="O973" s="163">
        <f t="shared" si="420"/>
        <v>36.700000000000003</v>
      </c>
      <c r="P973" s="164">
        <f t="shared" si="421"/>
        <v>0</v>
      </c>
    </row>
    <row r="974" spans="1:16" ht="15.75" hidden="1" outlineLevel="1" x14ac:dyDescent="0.25">
      <c r="A974" s="130">
        <f t="shared" si="427"/>
        <v>0</v>
      </c>
      <c r="B974" s="131" t="str">
        <f t="shared" si="426"/>
        <v>IDC</v>
      </c>
      <c r="C974" s="31" t="str">
        <f t="shared" si="430"/>
        <v>MERC/CAPEX/2023-24/0184</v>
      </c>
      <c r="D974" s="65">
        <f t="shared" si="430"/>
        <v>45363</v>
      </c>
      <c r="E974" s="93">
        <f t="shared" si="430"/>
        <v>0.41</v>
      </c>
      <c r="F974" s="124">
        <f t="shared" si="428"/>
        <v>0</v>
      </c>
      <c r="G974" s="124">
        <f t="shared" si="429"/>
        <v>0</v>
      </c>
      <c r="H974" s="124">
        <f t="shared" si="422"/>
        <v>0</v>
      </c>
      <c r="I974" s="123">
        <f>'F4.2'!W122</f>
        <v>0</v>
      </c>
      <c r="J974" s="123">
        <f>'F4.2'!AQ122</f>
        <v>0</v>
      </c>
      <c r="K974" s="124"/>
      <c r="L974" s="124"/>
      <c r="M974" s="124">
        <f t="shared" si="423"/>
        <v>0</v>
      </c>
      <c r="N974" s="124">
        <f t="shared" si="424"/>
        <v>0</v>
      </c>
      <c r="O974" s="163">
        <f t="shared" si="420"/>
        <v>0</v>
      </c>
      <c r="P974" s="164">
        <f t="shared" si="421"/>
        <v>0</v>
      </c>
    </row>
    <row r="975" spans="1:16" ht="78.75" hidden="1" outlineLevel="1" x14ac:dyDescent="0.25">
      <c r="A975" s="27">
        <f t="shared" si="427"/>
        <v>31</v>
      </c>
      <c r="B975" s="28" t="str">
        <f t="shared" si="426"/>
        <v>Construction of 4th upstream raising of Waregaon Ash Bund from T.B.L 302.50 M to T.B.L. 305.50 M with raising of drain wells and modification of Masonary Dam (Waste Weir),       4 x210 MW, TPS, Khaperkheda</v>
      </c>
      <c r="C975" s="31" t="str">
        <f t="shared" si="430"/>
        <v>MERC/CAPEX/2023-2024/MSPGCL/0510</v>
      </c>
      <c r="D975" s="65">
        <f t="shared" si="430"/>
        <v>45208</v>
      </c>
      <c r="E975" s="93">
        <f t="shared" si="430"/>
        <v>45.053462686567165</v>
      </c>
      <c r="F975" s="124">
        <f t="shared" si="428"/>
        <v>0</v>
      </c>
      <c r="G975" s="124">
        <f t="shared" si="429"/>
        <v>0</v>
      </c>
      <c r="H975" s="124">
        <f t="shared" si="422"/>
        <v>0</v>
      </c>
      <c r="I975" s="123">
        <f>'F4.2'!W123</f>
        <v>0</v>
      </c>
      <c r="J975" s="123">
        <f>'F4.2'!AQ123</f>
        <v>0</v>
      </c>
      <c r="K975" s="124"/>
      <c r="L975" s="124"/>
      <c r="M975" s="124">
        <f t="shared" si="423"/>
        <v>0</v>
      </c>
      <c r="N975" s="124">
        <f t="shared" si="424"/>
        <v>0</v>
      </c>
      <c r="O975" s="163">
        <f t="shared" si="420"/>
        <v>0</v>
      </c>
      <c r="P975" s="164">
        <f t="shared" si="421"/>
        <v>0</v>
      </c>
    </row>
    <row r="976" spans="1:16" ht="63" hidden="1" outlineLevel="1" x14ac:dyDescent="0.25">
      <c r="A976" s="9">
        <f t="shared" si="427"/>
        <v>31.1</v>
      </c>
      <c r="B976" s="165" t="str">
        <f t="shared" si="426"/>
        <v>Construction of 4th  upstream raising of Waregaon Ash Bund from T.B.L   302.50 M to T.B.L. 305.50 M at TPS, Khaperkheda.</v>
      </c>
      <c r="C976" s="31" t="str">
        <f t="shared" si="430"/>
        <v>MERC/CAPEX/2023-2024/MSPGCL/0510</v>
      </c>
      <c r="D976" s="65">
        <f t="shared" si="430"/>
        <v>45208</v>
      </c>
      <c r="E976" s="93">
        <f t="shared" si="430"/>
        <v>31.023080597014925</v>
      </c>
      <c r="F976" s="124">
        <f t="shared" si="428"/>
        <v>0</v>
      </c>
      <c r="G976" s="124">
        <f t="shared" si="429"/>
        <v>0</v>
      </c>
      <c r="H976" s="124">
        <f t="shared" si="422"/>
        <v>0</v>
      </c>
      <c r="I976" s="123">
        <f>'F4.2'!W124</f>
        <v>31.22</v>
      </c>
      <c r="J976" s="123">
        <f>'F4.2'!AQ124</f>
        <v>31.22</v>
      </c>
      <c r="K976" s="124"/>
      <c r="L976" s="124"/>
      <c r="M976" s="124">
        <f t="shared" si="423"/>
        <v>31.22</v>
      </c>
      <c r="N976" s="124">
        <f t="shared" si="424"/>
        <v>0</v>
      </c>
      <c r="O976" s="163">
        <f t="shared" si="420"/>
        <v>31.023080597014925</v>
      </c>
      <c r="P976" s="164">
        <f t="shared" si="421"/>
        <v>0.19691940298507404</v>
      </c>
    </row>
    <row r="977" spans="1:16" ht="31.5" hidden="1" outlineLevel="1" x14ac:dyDescent="0.25">
      <c r="A977" s="9">
        <f t="shared" si="427"/>
        <v>31.2</v>
      </c>
      <c r="B977" s="165" t="str">
        <f t="shared" si="426"/>
        <v>Raising of drain wells of Waregaon Ash Bund  TPS, Khaperkheda.</v>
      </c>
      <c r="C977" s="31" t="str">
        <f t="shared" si="430"/>
        <v>MERC/CAPEX/2023-2024/MSPGCL/0510</v>
      </c>
      <c r="D977" s="65">
        <f t="shared" si="430"/>
        <v>45208</v>
      </c>
      <c r="E977" s="93">
        <f t="shared" si="430"/>
        <v>1.6569313432835822</v>
      </c>
      <c r="F977" s="124">
        <f t="shared" si="428"/>
        <v>0</v>
      </c>
      <c r="G977" s="124">
        <f t="shared" si="429"/>
        <v>0</v>
      </c>
      <c r="H977" s="124">
        <f t="shared" si="422"/>
        <v>0</v>
      </c>
      <c r="I977" s="123">
        <f>'F4.2'!W125</f>
        <v>0</v>
      </c>
      <c r="J977" s="123">
        <f>'F4.2'!AQ125</f>
        <v>0</v>
      </c>
      <c r="K977" s="124"/>
      <c r="L977" s="124"/>
      <c r="M977" s="124">
        <f t="shared" si="423"/>
        <v>0</v>
      </c>
      <c r="N977" s="124">
        <f t="shared" si="424"/>
        <v>0</v>
      </c>
      <c r="O977" s="163">
        <f t="shared" si="420"/>
        <v>0</v>
      </c>
      <c r="P977" s="164">
        <f t="shared" si="421"/>
        <v>0</v>
      </c>
    </row>
    <row r="978" spans="1:16" ht="47.25" hidden="1" outlineLevel="1" x14ac:dyDescent="0.25">
      <c r="A978" s="9">
        <f t="shared" si="427"/>
        <v>31.3</v>
      </c>
      <c r="B978" s="165" t="str">
        <f t="shared" si="426"/>
        <v>Modification of Masonary Dam (Waste Weir) of Waregaon Ash Bund  TPS, Khaperkheda.</v>
      </c>
      <c r="C978" s="31" t="str">
        <f t="shared" si="430"/>
        <v>MERC/CAPEX/2023-2024/MSPGCL/0510</v>
      </c>
      <c r="D978" s="65">
        <f t="shared" si="430"/>
        <v>45208</v>
      </c>
      <c r="E978" s="93">
        <f t="shared" si="430"/>
        <v>10.185689552238806</v>
      </c>
      <c r="F978" s="124">
        <f t="shared" si="428"/>
        <v>0</v>
      </c>
      <c r="G978" s="58">
        <f t="shared" si="429"/>
        <v>0</v>
      </c>
      <c r="H978" s="58">
        <f t="shared" si="422"/>
        <v>0</v>
      </c>
      <c r="I978" s="123">
        <f>'F4.2'!W126</f>
        <v>0</v>
      </c>
      <c r="J978" s="123">
        <f>'F4.2'!AQ126</f>
        <v>0</v>
      </c>
      <c r="K978" s="58"/>
      <c r="L978" s="58"/>
      <c r="M978" s="124">
        <f t="shared" si="423"/>
        <v>0</v>
      </c>
      <c r="N978" s="58">
        <f t="shared" si="424"/>
        <v>0</v>
      </c>
      <c r="O978" s="163">
        <f t="shared" si="420"/>
        <v>0</v>
      </c>
      <c r="P978" s="164">
        <f t="shared" si="421"/>
        <v>0</v>
      </c>
    </row>
    <row r="979" spans="1:16" ht="15.75" hidden="1" outlineLevel="1" x14ac:dyDescent="0.25">
      <c r="A979" s="130">
        <f t="shared" si="427"/>
        <v>0</v>
      </c>
      <c r="B979" s="131" t="str">
        <f t="shared" si="426"/>
        <v>IDC</v>
      </c>
      <c r="C979" s="9" t="str">
        <f t="shared" si="430"/>
        <v>MERC/CAPEX/2023-2024/MSPGCL/0510</v>
      </c>
      <c r="D979" s="65">
        <f t="shared" si="430"/>
        <v>45208</v>
      </c>
      <c r="E979" s="58">
        <f t="shared" si="430"/>
        <v>2.1877611940298509</v>
      </c>
      <c r="F979" s="58">
        <f t="shared" si="428"/>
        <v>0</v>
      </c>
      <c r="G979" s="58">
        <f t="shared" si="429"/>
        <v>0</v>
      </c>
      <c r="H979" s="58">
        <f t="shared" si="422"/>
        <v>0</v>
      </c>
      <c r="I979" s="123">
        <f>'F4.2'!W127</f>
        <v>0</v>
      </c>
      <c r="J979" s="123">
        <f>'F4.2'!AQ127</f>
        <v>0</v>
      </c>
      <c r="K979" s="58"/>
      <c r="L979" s="58"/>
      <c r="M979" s="58">
        <f t="shared" si="423"/>
        <v>0</v>
      </c>
      <c r="N979" s="58">
        <f t="shared" si="424"/>
        <v>0</v>
      </c>
      <c r="O979" s="163">
        <f t="shared" si="420"/>
        <v>0</v>
      </c>
      <c r="P979" s="164">
        <f t="shared" si="421"/>
        <v>0</v>
      </c>
    </row>
    <row r="980" spans="1:16" ht="31.5" hidden="1" outlineLevel="1" x14ac:dyDescent="0.25">
      <c r="A980" s="27">
        <f t="shared" si="427"/>
        <v>32</v>
      </c>
      <c r="B980" s="28" t="str">
        <f t="shared" si="426"/>
        <v>Flue Gas Desulphurisation (FGD) System for Khaperkheda Unit # 1 &amp; 2</v>
      </c>
      <c r="C980" s="27" t="str">
        <f t="shared" si="430"/>
        <v>MERC/CAPEX/MSPGCL/2023-2024/0459</v>
      </c>
      <c r="D980" s="90">
        <f t="shared" si="430"/>
        <v>45174</v>
      </c>
      <c r="E980" s="92">
        <f t="shared" si="430"/>
        <v>115.34000000000002</v>
      </c>
      <c r="F980" s="123">
        <f t="shared" si="428"/>
        <v>0</v>
      </c>
      <c r="G980" s="123">
        <f t="shared" si="429"/>
        <v>0</v>
      </c>
      <c r="H980" s="123">
        <f t="shared" si="422"/>
        <v>0</v>
      </c>
      <c r="I980" s="123">
        <f>'F4.2'!W128</f>
        <v>0</v>
      </c>
      <c r="J980" s="123">
        <f>'F4.2'!AQ128</f>
        <v>0</v>
      </c>
      <c r="K980" s="123"/>
      <c r="L980" s="123"/>
      <c r="M980" s="123">
        <f t="shared" si="423"/>
        <v>0</v>
      </c>
      <c r="N980" s="123">
        <f t="shared" si="424"/>
        <v>0</v>
      </c>
    </row>
    <row r="981" spans="1:16" ht="31.5" hidden="1" outlineLevel="1" x14ac:dyDescent="0.25">
      <c r="A981" s="9">
        <f t="shared" si="427"/>
        <v>32.1</v>
      </c>
      <c r="B981" s="165" t="str">
        <f t="shared" si="426"/>
        <v>Flue Gas Desulphurisation (FGD) System for Khaperkheda Unit # 1 &amp; 2</v>
      </c>
      <c r="C981" s="31" t="str">
        <f t="shared" si="430"/>
        <v>MERC/CAPEX/MSPGCL/2023-2024/0459</v>
      </c>
      <c r="D981" s="65">
        <f t="shared" si="430"/>
        <v>45174</v>
      </c>
      <c r="E981" s="93">
        <f t="shared" si="430"/>
        <v>109.80000000000001</v>
      </c>
      <c r="F981" s="124">
        <f t="shared" si="428"/>
        <v>0</v>
      </c>
      <c r="G981" s="124">
        <f t="shared" si="429"/>
        <v>0</v>
      </c>
      <c r="H981" s="124">
        <f t="shared" si="422"/>
        <v>0</v>
      </c>
      <c r="I981" s="123">
        <f>'F4.2'!W129</f>
        <v>0</v>
      </c>
      <c r="J981" s="123">
        <f>'F4.2'!AQ129</f>
        <v>29.98</v>
      </c>
      <c r="K981" s="124"/>
      <c r="L981" s="124"/>
      <c r="M981" s="124">
        <f t="shared" si="423"/>
        <v>29.98</v>
      </c>
      <c r="N981" s="124">
        <f t="shared" si="424"/>
        <v>-29.98</v>
      </c>
    </row>
    <row r="982" spans="1:16" ht="31.5" hidden="1" outlineLevel="1" x14ac:dyDescent="0.25">
      <c r="A982" s="130">
        <f t="shared" si="427"/>
        <v>0</v>
      </c>
      <c r="B982" s="131" t="str">
        <f t="shared" si="426"/>
        <v>IDC</v>
      </c>
      <c r="C982" s="31" t="str">
        <f t="shared" si="430"/>
        <v>MERC/CAPEX/MSPGCL/2023-2024/0459</v>
      </c>
      <c r="D982" s="65">
        <f t="shared" si="430"/>
        <v>45174</v>
      </c>
      <c r="E982" s="93">
        <f t="shared" si="430"/>
        <v>5.54</v>
      </c>
      <c r="F982" s="124">
        <f t="shared" si="428"/>
        <v>0</v>
      </c>
      <c r="G982" s="124">
        <f t="shared" si="429"/>
        <v>0</v>
      </c>
      <c r="H982" s="124">
        <f t="shared" si="422"/>
        <v>0</v>
      </c>
      <c r="I982" s="123">
        <f>'F4.2'!W130</f>
        <v>0</v>
      </c>
      <c r="J982" s="123">
        <f>'F4.2'!AQ130</f>
        <v>0</v>
      </c>
      <c r="K982" s="124"/>
      <c r="L982" s="124"/>
      <c r="M982" s="124">
        <f t="shared" si="423"/>
        <v>0</v>
      </c>
      <c r="N982" s="124">
        <f t="shared" si="424"/>
        <v>0</v>
      </c>
    </row>
    <row r="983" spans="1:16" ht="31.5" hidden="1" outlineLevel="1" x14ac:dyDescent="0.25">
      <c r="A983" s="27">
        <f t="shared" si="427"/>
        <v>33</v>
      </c>
      <c r="B983" s="28" t="str">
        <f t="shared" si="426"/>
        <v>Upgradation of DDC/DCS system for 
UNIT 1 &amp; 3 of 210 MWKhaperkheda TPS</v>
      </c>
      <c r="C983" s="31" t="str">
        <f t="shared" ref="C983:E1002" si="431">C557</f>
        <v>MERC/CAPEX/MSPGCL/2023-24/601</v>
      </c>
      <c r="D983" s="65">
        <f t="shared" si="431"/>
        <v>45240</v>
      </c>
      <c r="E983" s="93">
        <f t="shared" si="431"/>
        <v>39.14</v>
      </c>
      <c r="F983" s="124">
        <f t="shared" si="428"/>
        <v>0</v>
      </c>
      <c r="G983" s="124">
        <f t="shared" si="429"/>
        <v>0</v>
      </c>
      <c r="H983" s="124">
        <f t="shared" si="422"/>
        <v>0</v>
      </c>
      <c r="I983" s="123">
        <f>'F4.2'!W131</f>
        <v>0</v>
      </c>
      <c r="J983" s="123">
        <f>'F4.2'!AQ131</f>
        <v>0</v>
      </c>
      <c r="K983" s="124"/>
      <c r="L983" s="124"/>
      <c r="M983" s="124">
        <f t="shared" si="423"/>
        <v>0</v>
      </c>
      <c r="N983" s="124">
        <f t="shared" si="424"/>
        <v>0</v>
      </c>
    </row>
    <row r="984" spans="1:16" ht="31.5" hidden="1" outlineLevel="1" x14ac:dyDescent="0.25">
      <c r="A984" s="9">
        <f t="shared" si="427"/>
        <v>33.1</v>
      </c>
      <c r="B984" s="165" t="str">
        <f t="shared" si="426"/>
        <v>Upgradation of DDC/DCS system for 
UNIT 1 &amp; 3 of 210 MWKhaperkheda TPS</v>
      </c>
      <c r="C984" s="31" t="str">
        <f t="shared" si="431"/>
        <v>MERC/CAPEX/MSPGCL/2023-24/601</v>
      </c>
      <c r="D984" s="65">
        <f t="shared" si="431"/>
        <v>45240</v>
      </c>
      <c r="E984" s="93">
        <f t="shared" si="431"/>
        <v>38.700000000000003</v>
      </c>
      <c r="F984" s="124">
        <f t="shared" si="428"/>
        <v>0</v>
      </c>
      <c r="G984" s="124">
        <f t="shared" si="429"/>
        <v>0</v>
      </c>
      <c r="H984" s="124">
        <f t="shared" si="422"/>
        <v>0</v>
      </c>
      <c r="I984" s="123">
        <f>'F4.2'!W132</f>
        <v>0</v>
      </c>
      <c r="J984" s="123">
        <f>'F4.2'!AQ132</f>
        <v>0</v>
      </c>
      <c r="K984" s="124"/>
      <c r="L984" s="124"/>
      <c r="M984" s="124">
        <f t="shared" si="423"/>
        <v>0</v>
      </c>
      <c r="N984" s="124">
        <f t="shared" si="424"/>
        <v>0</v>
      </c>
    </row>
    <row r="985" spans="1:16" ht="31.5" hidden="1" outlineLevel="1" x14ac:dyDescent="0.25">
      <c r="A985" s="9">
        <f t="shared" si="427"/>
        <v>0</v>
      </c>
      <c r="B985" s="165" t="str">
        <f t="shared" si="426"/>
        <v>IDC</v>
      </c>
      <c r="C985" s="31" t="str">
        <f t="shared" si="431"/>
        <v>MERC/CAPEX/MSPGCL/2023-24/601</v>
      </c>
      <c r="D985" s="65">
        <f t="shared" si="431"/>
        <v>45240</v>
      </c>
      <c r="E985" s="93">
        <f t="shared" si="431"/>
        <v>0.44</v>
      </c>
      <c r="F985" s="124">
        <f t="shared" si="428"/>
        <v>0</v>
      </c>
      <c r="G985" s="124">
        <f t="shared" si="429"/>
        <v>0</v>
      </c>
      <c r="H985" s="124">
        <f t="shared" si="422"/>
        <v>0</v>
      </c>
      <c r="I985" s="123">
        <f>'F4.2'!W133</f>
        <v>0</v>
      </c>
      <c r="J985" s="123">
        <f>'F4.2'!AQ133</f>
        <v>0</v>
      </c>
      <c r="K985" s="124"/>
      <c r="L985" s="124"/>
      <c r="M985" s="124">
        <f t="shared" ref="M985:M1048" si="432">SUM(J985:L985)</f>
        <v>0</v>
      </c>
      <c r="N985" s="124">
        <f t="shared" si="424"/>
        <v>0</v>
      </c>
    </row>
    <row r="986" spans="1:16" ht="94.5" hidden="1" outlineLevel="1" x14ac:dyDescent="0.25">
      <c r="A986" s="27">
        <f t="shared" si="427"/>
        <v>34</v>
      </c>
      <c r="B986" s="28" t="str">
        <f t="shared" si="426"/>
        <v>Supply &amp; commissioning of interconnection conveyor belt, Elecon make complete impact type crusher, Procurement of 4 NOs. Bull Dozer BEML BD-155 and Eco friendly and power efficient chiller system at Khaperkheda TPS</v>
      </c>
      <c r="C986" s="31" t="str">
        <f t="shared" si="431"/>
        <v>MERC/CAPEX/2023-2024/MSPGCL/0142</v>
      </c>
      <c r="D986" s="65">
        <f t="shared" si="431"/>
        <v>45349</v>
      </c>
      <c r="E986" s="93">
        <f t="shared" si="431"/>
        <v>28.32</v>
      </c>
      <c r="F986" s="124">
        <f t="shared" si="428"/>
        <v>0</v>
      </c>
      <c r="G986" s="124">
        <f t="shared" si="429"/>
        <v>0</v>
      </c>
      <c r="H986" s="124">
        <f t="shared" si="422"/>
        <v>0</v>
      </c>
      <c r="I986" s="123">
        <f>'F4.2'!W134</f>
        <v>0</v>
      </c>
      <c r="J986" s="123">
        <f>'F4.2'!AQ134</f>
        <v>0</v>
      </c>
      <c r="K986" s="124"/>
      <c r="L986" s="124"/>
      <c r="M986" s="124">
        <f t="shared" si="432"/>
        <v>0</v>
      </c>
      <c r="N986" s="124">
        <f t="shared" si="424"/>
        <v>0</v>
      </c>
    </row>
    <row r="987" spans="1:16" ht="78.75" hidden="1" outlineLevel="1" x14ac:dyDescent="0.25">
      <c r="A987" s="9">
        <f t="shared" si="427"/>
        <v>34.1</v>
      </c>
      <c r="B987" s="165" t="str">
        <f t="shared" si="426"/>
        <v>Design, engineering, manufacturing, supply, erection &amp; commissioning of interconnection conveyor belt from 1 X 500MW to 4 X 210MW stack yard at CHP Khaperkheda TPS</v>
      </c>
      <c r="C987" s="31" t="str">
        <f t="shared" si="431"/>
        <v>MERC/CAPEX/2023-2024/MSPGCL/0142</v>
      </c>
      <c r="D987" s="65">
        <f t="shared" si="431"/>
        <v>45349</v>
      </c>
      <c r="E987" s="93">
        <f t="shared" si="431"/>
        <v>5.43</v>
      </c>
      <c r="F987" s="124">
        <f t="shared" si="428"/>
        <v>0</v>
      </c>
      <c r="G987" s="124">
        <f t="shared" si="429"/>
        <v>0</v>
      </c>
      <c r="H987" s="124">
        <f t="shared" si="422"/>
        <v>0</v>
      </c>
      <c r="I987" s="123">
        <f>'F4.2'!W135</f>
        <v>0</v>
      </c>
      <c r="J987" s="123">
        <f>'F4.2'!AQ135</f>
        <v>0</v>
      </c>
      <c r="K987" s="124"/>
      <c r="L987" s="124"/>
      <c r="M987" s="124">
        <f t="shared" si="432"/>
        <v>0</v>
      </c>
      <c r="N987" s="124">
        <f t="shared" si="424"/>
        <v>0</v>
      </c>
    </row>
    <row r="988" spans="1:16" ht="47.25" hidden="1" outlineLevel="1" x14ac:dyDescent="0.25">
      <c r="A988" s="9">
        <f t="shared" si="427"/>
        <v>34.200000000000003</v>
      </c>
      <c r="B988" s="165" t="str">
        <f t="shared" ref="B988:B1008" si="433">B562</f>
        <v>Supply &amp; installation of Elecon–make complete impact type crusher at CHP-I, Khaperkheda TPS</v>
      </c>
      <c r="C988" s="31" t="str">
        <f t="shared" si="431"/>
        <v>MERC/CAPEX/2023-2024/MSPGCL/0142</v>
      </c>
      <c r="D988" s="90">
        <f t="shared" si="431"/>
        <v>45349</v>
      </c>
      <c r="E988" s="92">
        <f t="shared" si="431"/>
        <v>4.29</v>
      </c>
      <c r="F988" s="123">
        <f t="shared" si="428"/>
        <v>0</v>
      </c>
      <c r="G988" s="123">
        <f t="shared" si="429"/>
        <v>0</v>
      </c>
      <c r="H988" s="123">
        <f t="shared" si="422"/>
        <v>0</v>
      </c>
      <c r="I988" s="123">
        <f>'F4.2'!W136</f>
        <v>4.1500000000000004</v>
      </c>
      <c r="J988" s="123">
        <f>'F4.2'!AQ136</f>
        <v>4.1500000000000004</v>
      </c>
      <c r="K988" s="123"/>
      <c r="L988" s="123"/>
      <c r="M988" s="123">
        <f t="shared" si="432"/>
        <v>4.1500000000000004</v>
      </c>
      <c r="N988" s="123">
        <f t="shared" si="424"/>
        <v>0</v>
      </c>
    </row>
    <row r="989" spans="1:16" ht="31.5" hidden="1" outlineLevel="1" x14ac:dyDescent="0.25">
      <c r="A989" s="9">
        <f t="shared" si="427"/>
        <v>34.299999999999997</v>
      </c>
      <c r="B989" s="165" t="str">
        <f t="shared" si="433"/>
        <v>Procurement of 4 NOs. Bull Dozer BEML BD-155  at CHP, Khaperkheda TPS</v>
      </c>
      <c r="C989" s="31" t="str">
        <f t="shared" si="431"/>
        <v>MERC/CAPEX/2023-2024/MSPGCL/0142</v>
      </c>
      <c r="D989" s="65">
        <f t="shared" si="431"/>
        <v>45349</v>
      </c>
      <c r="E989" s="93">
        <f t="shared" si="431"/>
        <v>5.2549999999999999</v>
      </c>
      <c r="F989" s="124">
        <f t="shared" si="428"/>
        <v>0</v>
      </c>
      <c r="G989" s="124">
        <f t="shared" si="429"/>
        <v>12.0596</v>
      </c>
      <c r="H989" s="124">
        <f t="shared" si="422"/>
        <v>-12.0596</v>
      </c>
      <c r="I989" s="123">
        <f>'F4.2'!W137</f>
        <v>12.0596</v>
      </c>
      <c r="J989" s="123">
        <f>'F4.2'!AQ137</f>
        <v>0</v>
      </c>
      <c r="K989" s="124"/>
      <c r="L989" s="124"/>
      <c r="M989" s="124">
        <f t="shared" si="432"/>
        <v>0</v>
      </c>
      <c r="N989" s="124">
        <f t="shared" si="424"/>
        <v>0</v>
      </c>
    </row>
    <row r="990" spans="1:16" ht="78.75" hidden="1" outlineLevel="1" x14ac:dyDescent="0.25">
      <c r="A990" s="9">
        <f t="shared" si="427"/>
        <v>34.4</v>
      </c>
      <c r="B990" s="165" t="str">
        <f t="shared" si="433"/>
        <v>Supply, erection, &amp; commissioning of Eco friendly and power efficient chiller system for khaperkheda TPS Unit 1 to 4, Service Building and WTP in place of present reciprocating type Chiller system</v>
      </c>
      <c r="C990" s="31" t="str">
        <f t="shared" si="431"/>
        <v>MERC/CAPEX/2023-2024/MSPGCL/0142</v>
      </c>
      <c r="D990" s="65">
        <f t="shared" si="431"/>
        <v>45349</v>
      </c>
      <c r="E990" s="93">
        <f t="shared" si="431"/>
        <v>11.96</v>
      </c>
      <c r="F990" s="124">
        <f t="shared" si="428"/>
        <v>0</v>
      </c>
      <c r="G990" s="124">
        <f t="shared" si="429"/>
        <v>0</v>
      </c>
      <c r="H990" s="124">
        <f t="shared" si="422"/>
        <v>0</v>
      </c>
      <c r="I990" s="123">
        <f>'F4.2'!W138</f>
        <v>3.78</v>
      </c>
      <c r="J990" s="123">
        <f>'F4.2'!AQ138</f>
        <v>3.78</v>
      </c>
      <c r="K990" s="124"/>
      <c r="L990" s="124"/>
      <c r="M990" s="124">
        <f t="shared" si="432"/>
        <v>3.78</v>
      </c>
      <c r="N990" s="124">
        <f t="shared" si="424"/>
        <v>0</v>
      </c>
    </row>
    <row r="991" spans="1:16" ht="31.5" hidden="1" outlineLevel="1" x14ac:dyDescent="0.25">
      <c r="A991" s="9">
        <f t="shared" ref="A991:A1008" si="434">A565</f>
        <v>0</v>
      </c>
      <c r="B991" s="165" t="str">
        <f t="shared" si="433"/>
        <v>IDC</v>
      </c>
      <c r="C991" s="31" t="str">
        <f t="shared" si="431"/>
        <v>MERC/CAPEX/2023-2024/MSPGCL/0142</v>
      </c>
      <c r="D991" s="65">
        <f t="shared" si="431"/>
        <v>45349</v>
      </c>
      <c r="E991" s="93">
        <f t="shared" si="431"/>
        <v>1.385</v>
      </c>
      <c r="F991" s="124">
        <f t="shared" ref="F991:F1008" si="435">F565+I565</f>
        <v>0</v>
      </c>
      <c r="G991" s="124">
        <f t="shared" ref="G991:G1008" si="436">G565+M565</f>
        <v>0</v>
      </c>
      <c r="H991" s="124">
        <f t="shared" si="422"/>
        <v>0</v>
      </c>
      <c r="I991" s="123">
        <f>'F4.2'!W139</f>
        <v>0</v>
      </c>
      <c r="J991" s="123">
        <f>'F4.2'!AQ139</f>
        <v>0</v>
      </c>
      <c r="K991" s="124"/>
      <c r="L991" s="124"/>
      <c r="M991" s="124">
        <f t="shared" si="432"/>
        <v>0</v>
      </c>
      <c r="N991" s="124">
        <f t="shared" si="424"/>
        <v>0</v>
      </c>
    </row>
    <row r="992" spans="1:16" ht="31.5" hidden="1" outlineLevel="1" x14ac:dyDescent="0.25">
      <c r="A992" s="27">
        <f t="shared" si="434"/>
        <v>35</v>
      </c>
      <c r="B992" s="28" t="str">
        <f t="shared" si="433"/>
        <v>5 Nos. of Boiler Improvement Schemes for Unit No. 1 to 4</v>
      </c>
      <c r="C992" s="31" t="str">
        <f t="shared" si="431"/>
        <v>MERC/CAPEX/2024-2025/MSPGCL/0251</v>
      </c>
      <c r="D992" s="65">
        <f t="shared" si="431"/>
        <v>45400</v>
      </c>
      <c r="E992" s="93">
        <f t="shared" si="431"/>
        <v>32.44</v>
      </c>
      <c r="F992" s="124">
        <f t="shared" si="435"/>
        <v>0</v>
      </c>
      <c r="G992" s="124">
        <f t="shared" si="436"/>
        <v>0</v>
      </c>
      <c r="H992" s="124">
        <f t="shared" ref="H992:H1055" si="437">F992-G992</f>
        <v>0</v>
      </c>
      <c r="I992" s="123">
        <f>'F4.2'!W140</f>
        <v>0</v>
      </c>
      <c r="J992" s="123">
        <f>'F4.2'!AQ140</f>
        <v>0</v>
      </c>
      <c r="K992" s="124"/>
      <c r="L992" s="124"/>
      <c r="M992" s="124">
        <f t="shared" si="432"/>
        <v>0</v>
      </c>
      <c r="N992" s="124">
        <f t="shared" ref="N992:N1055" si="438">H992+I992-M992</f>
        <v>0</v>
      </c>
    </row>
    <row r="993" spans="1:14" ht="47.25" hidden="1" outlineLevel="1" x14ac:dyDescent="0.25">
      <c r="A993" s="9">
        <f t="shared" si="434"/>
        <v>35.1</v>
      </c>
      <c r="B993" s="165" t="str">
        <f t="shared" si="433"/>
        <v>Procurement &amp; replacement of Re-Heater Rear Pendent Assembly Coils for unit no. 3 &amp; 4 (210 MW)</v>
      </c>
      <c r="C993" s="31" t="str">
        <f t="shared" si="431"/>
        <v>MERC/CAPEX/2024-2025/MSPGCL/0251</v>
      </c>
      <c r="D993" s="65">
        <f t="shared" si="431"/>
        <v>45400</v>
      </c>
      <c r="E993" s="93">
        <f t="shared" si="431"/>
        <v>8.86</v>
      </c>
      <c r="F993" s="124">
        <f t="shared" si="435"/>
        <v>0</v>
      </c>
      <c r="G993" s="124">
        <f t="shared" si="436"/>
        <v>0</v>
      </c>
      <c r="H993" s="124">
        <f t="shared" si="437"/>
        <v>0</v>
      </c>
      <c r="I993" s="123">
        <f>'F4.2'!W141</f>
        <v>0</v>
      </c>
      <c r="J993" s="123">
        <f>'F4.2'!AQ141</f>
        <v>0</v>
      </c>
      <c r="K993" s="124"/>
      <c r="L993" s="124"/>
      <c r="M993" s="124">
        <f t="shared" si="432"/>
        <v>0</v>
      </c>
      <c r="N993" s="124">
        <f t="shared" si="438"/>
        <v>0</v>
      </c>
    </row>
    <row r="994" spans="1:14" ht="31.5" hidden="1" outlineLevel="1" x14ac:dyDescent="0.25">
      <c r="A994" s="9">
        <f t="shared" si="434"/>
        <v>35.200000000000003</v>
      </c>
      <c r="B994" s="165" t="str">
        <f t="shared" si="433"/>
        <v>Procurement Complete Set of Sky Climber For Unit#1 To 5 Boilers.</v>
      </c>
      <c r="C994" s="31" t="str">
        <f t="shared" si="431"/>
        <v>MERC/CAPEX/2024-2025/MSPGCL/0251</v>
      </c>
      <c r="D994" s="65">
        <f t="shared" si="431"/>
        <v>45400</v>
      </c>
      <c r="E994" s="93">
        <f t="shared" si="431"/>
        <v>3.32</v>
      </c>
      <c r="F994" s="124">
        <f t="shared" si="435"/>
        <v>0</v>
      </c>
      <c r="G994" s="124">
        <f t="shared" si="436"/>
        <v>0</v>
      </c>
      <c r="H994" s="124">
        <f t="shared" si="437"/>
        <v>0</v>
      </c>
      <c r="I994" s="123">
        <f>'F4.2'!W142</f>
        <v>2.4300000000000002</v>
      </c>
      <c r="J994" s="123">
        <f>'F4.2'!AQ142</f>
        <v>2.4300000000000002</v>
      </c>
      <c r="K994" s="124"/>
      <c r="L994" s="124"/>
      <c r="M994" s="124">
        <f t="shared" si="432"/>
        <v>2.4300000000000002</v>
      </c>
      <c r="N994" s="124">
        <f t="shared" si="438"/>
        <v>0</v>
      </c>
    </row>
    <row r="995" spans="1:14" ht="63" hidden="1" outlineLevel="1" x14ac:dyDescent="0.25">
      <c r="A995" s="9">
        <f t="shared" si="434"/>
        <v>35.299999999999997</v>
      </c>
      <c r="B995" s="165" t="str">
        <f t="shared" si="433"/>
        <v>Replacement of glasswool insulation and GI/CORRUGATED sheets of boiler and hot air ducts at unit 1to 4 KHAPERKHEDA TPS</v>
      </c>
      <c r="C995" s="31" t="str">
        <f t="shared" si="431"/>
        <v>MERC/CAPEX/2024-2025/MSPGCL/0251</v>
      </c>
      <c r="D995" s="65">
        <f t="shared" si="431"/>
        <v>45400</v>
      </c>
      <c r="E995" s="93">
        <f t="shared" si="431"/>
        <v>2.19</v>
      </c>
      <c r="F995" s="124">
        <f t="shared" si="435"/>
        <v>0</v>
      </c>
      <c r="G995" s="124">
        <f t="shared" si="436"/>
        <v>0</v>
      </c>
      <c r="H995" s="124">
        <f t="shared" si="437"/>
        <v>0</v>
      </c>
      <c r="I995" s="123">
        <f>'F4.2'!W143</f>
        <v>1.99</v>
      </c>
      <c r="J995" s="123">
        <f>'F4.2'!AQ143</f>
        <v>1.99</v>
      </c>
      <c r="K995" s="124"/>
      <c r="L995" s="124"/>
      <c r="M995" s="124">
        <f t="shared" si="432"/>
        <v>1.99</v>
      </c>
      <c r="N995" s="124">
        <f t="shared" si="438"/>
        <v>0</v>
      </c>
    </row>
    <row r="996" spans="1:14" ht="78.75" hidden="1" outlineLevel="1" x14ac:dyDescent="0.25">
      <c r="A996" s="9">
        <f t="shared" si="434"/>
        <v>35.4</v>
      </c>
      <c r="B996" s="165" t="str">
        <f t="shared" si="433"/>
        <v>Procurement, design, manufacture, supply &amp; delivery, dismantling, retrofitting, erection, commissioning and testing of gravimetric belt conveyor type coal feeders for unit no. 1 &amp; 2.</v>
      </c>
      <c r="C996" s="31" t="str">
        <f t="shared" si="431"/>
        <v>MERC/CAPEX/2024-2025/MSPGCL/0251</v>
      </c>
      <c r="D996" s="65">
        <f t="shared" si="431"/>
        <v>45400</v>
      </c>
      <c r="E996" s="93">
        <f t="shared" si="431"/>
        <v>6.68</v>
      </c>
      <c r="F996" s="124">
        <f t="shared" si="435"/>
        <v>0</v>
      </c>
      <c r="G996" s="124">
        <f t="shared" si="436"/>
        <v>0</v>
      </c>
      <c r="H996" s="124">
        <f t="shared" si="437"/>
        <v>0</v>
      </c>
      <c r="I996" s="123">
        <f>'F4.2'!W144</f>
        <v>0</v>
      </c>
      <c r="J996" s="123">
        <f>'F4.2'!AQ144</f>
        <v>0</v>
      </c>
      <c r="K996" s="124"/>
      <c r="L996" s="124"/>
      <c r="M996" s="124">
        <f t="shared" si="432"/>
        <v>0</v>
      </c>
      <c r="N996" s="124">
        <f t="shared" si="438"/>
        <v>0</v>
      </c>
    </row>
    <row r="997" spans="1:14" ht="47.25" hidden="1" outlineLevel="1" x14ac:dyDescent="0.25">
      <c r="A997" s="9">
        <f t="shared" si="434"/>
        <v>35.5</v>
      </c>
      <c r="B997" s="165" t="str">
        <f t="shared" si="433"/>
        <v>Procurement and Replacement of Air Preheater Baskets for Unit no. 1 to 4 (4x 210MW).</v>
      </c>
      <c r="C997" s="31" t="str">
        <f t="shared" si="431"/>
        <v>MERC/CAPEX/2024-2025/MSPGCL/0251</v>
      </c>
      <c r="D997" s="65">
        <f t="shared" si="431"/>
        <v>45400</v>
      </c>
      <c r="E997" s="93">
        <f t="shared" si="431"/>
        <v>9.0500000000000007</v>
      </c>
      <c r="F997" s="124">
        <f t="shared" si="435"/>
        <v>2.7935458879999997</v>
      </c>
      <c r="G997" s="124">
        <f t="shared" si="436"/>
        <v>2.7935458879999997</v>
      </c>
      <c r="H997" s="124">
        <f t="shared" si="437"/>
        <v>0</v>
      </c>
      <c r="I997" s="123">
        <f>'F4.2'!W145</f>
        <v>2.84</v>
      </c>
      <c r="J997" s="123">
        <f>'F4.2'!AQ145</f>
        <v>2.84</v>
      </c>
      <c r="K997" s="124"/>
      <c r="L997" s="124"/>
      <c r="M997" s="124">
        <f t="shared" si="432"/>
        <v>2.84</v>
      </c>
      <c r="N997" s="124">
        <f t="shared" si="438"/>
        <v>0</v>
      </c>
    </row>
    <row r="998" spans="1:14" ht="31.5" hidden="1" outlineLevel="1" x14ac:dyDescent="0.25">
      <c r="A998" s="27">
        <f t="shared" si="434"/>
        <v>0</v>
      </c>
      <c r="B998" s="165" t="str">
        <f t="shared" si="433"/>
        <v>IDC</v>
      </c>
      <c r="C998" s="31" t="str">
        <f t="shared" si="431"/>
        <v>MERC/CAPEX/2024-2025/MSPGCL/0251</v>
      </c>
      <c r="D998" s="65">
        <f t="shared" si="431"/>
        <v>45400</v>
      </c>
      <c r="E998" s="93">
        <f t="shared" si="431"/>
        <v>2.34</v>
      </c>
      <c r="F998" s="124">
        <f t="shared" si="435"/>
        <v>0</v>
      </c>
      <c r="G998" s="124">
        <f t="shared" si="436"/>
        <v>0</v>
      </c>
      <c r="H998" s="124">
        <f t="shared" si="437"/>
        <v>0</v>
      </c>
      <c r="I998" s="123">
        <f>'F4.2'!W146</f>
        <v>0</v>
      </c>
      <c r="J998" s="123">
        <f>'F4.2'!AQ146</f>
        <v>0</v>
      </c>
      <c r="K998" s="124"/>
      <c r="L998" s="124"/>
      <c r="M998" s="124">
        <f t="shared" si="432"/>
        <v>0</v>
      </c>
      <c r="N998" s="124">
        <f t="shared" si="438"/>
        <v>0</v>
      </c>
    </row>
    <row r="999" spans="1:14" ht="47.25" hidden="1" outlineLevel="1" x14ac:dyDescent="0.25">
      <c r="A999" s="27" t="str">
        <f t="shared" si="434"/>
        <v>HO
DPR 13</v>
      </c>
      <c r="B999" s="28" t="str">
        <f t="shared" si="433"/>
        <v>Construction of new Administrative Building for Mahagenco at Vidyut Bhawan, Katol Road, Nagpur</v>
      </c>
      <c r="C999" s="31" t="str">
        <f t="shared" si="431"/>
        <v>MERC/CAPEX/2021-2022/MSPGCL/063</v>
      </c>
      <c r="D999" s="65">
        <f t="shared" si="431"/>
        <v>44604</v>
      </c>
      <c r="E999" s="93">
        <f t="shared" si="431"/>
        <v>57</v>
      </c>
      <c r="F999" s="124">
        <f t="shared" si="435"/>
        <v>0</v>
      </c>
      <c r="G999" s="124">
        <f t="shared" si="436"/>
        <v>0</v>
      </c>
      <c r="H999" s="124">
        <f t="shared" si="437"/>
        <v>0</v>
      </c>
      <c r="I999" s="123">
        <f>'F4.2'!W147</f>
        <v>0</v>
      </c>
      <c r="J999" s="123">
        <f>'F4.2'!AQ147</f>
        <v>0</v>
      </c>
      <c r="K999" s="124"/>
      <c r="L999" s="124"/>
      <c r="M999" s="124">
        <f t="shared" si="432"/>
        <v>0</v>
      </c>
      <c r="N999" s="124">
        <f t="shared" si="438"/>
        <v>0</v>
      </c>
    </row>
    <row r="1000" spans="1:14" ht="47.25" hidden="1" outlineLevel="1" x14ac:dyDescent="0.25">
      <c r="A1000" s="9">
        <f t="shared" si="434"/>
        <v>1</v>
      </c>
      <c r="B1000" s="165" t="str">
        <f t="shared" si="433"/>
        <v>Construction of new Administrative Building for Mahagenco at Vidyut Bhawan, Katol Road, Nagpur</v>
      </c>
      <c r="C1000" s="31" t="str">
        <f t="shared" si="431"/>
        <v>MERC/CAPEX/2021-2022/MSPGCL/063</v>
      </c>
      <c r="D1000" s="65">
        <f t="shared" si="431"/>
        <v>44604</v>
      </c>
      <c r="E1000" s="93">
        <f t="shared" si="431"/>
        <v>54.24</v>
      </c>
      <c r="F1000" s="124">
        <f t="shared" si="435"/>
        <v>0</v>
      </c>
      <c r="G1000" s="124">
        <f t="shared" si="436"/>
        <v>0</v>
      </c>
      <c r="H1000" s="124">
        <f t="shared" si="437"/>
        <v>0</v>
      </c>
      <c r="I1000" s="123">
        <f>'F4.2'!W148</f>
        <v>0</v>
      </c>
      <c r="J1000" s="123">
        <f>'F4.2'!AQ148</f>
        <v>0</v>
      </c>
      <c r="K1000" s="124"/>
      <c r="L1000" s="124"/>
      <c r="M1000" s="124">
        <f t="shared" si="432"/>
        <v>0</v>
      </c>
      <c r="N1000" s="124">
        <f t="shared" si="438"/>
        <v>0</v>
      </c>
    </row>
    <row r="1001" spans="1:14" ht="31.5" hidden="1" outlineLevel="1" x14ac:dyDescent="0.25">
      <c r="A1001" s="107">
        <f t="shared" si="434"/>
        <v>0</v>
      </c>
      <c r="B1001" s="62" t="str">
        <f t="shared" si="433"/>
        <v>IDC</v>
      </c>
      <c r="C1001" s="31" t="str">
        <f t="shared" si="431"/>
        <v>MERC/CAPEX/2021-2022/MSPGCL/063</v>
      </c>
      <c r="D1001" s="65">
        <f t="shared" si="431"/>
        <v>44604</v>
      </c>
      <c r="E1001" s="93">
        <f t="shared" si="431"/>
        <v>2.76</v>
      </c>
      <c r="F1001" s="124">
        <f t="shared" si="435"/>
        <v>0</v>
      </c>
      <c r="G1001" s="124">
        <f t="shared" si="436"/>
        <v>0</v>
      </c>
      <c r="H1001" s="124">
        <f t="shared" si="437"/>
        <v>0</v>
      </c>
      <c r="I1001" s="123">
        <f>'F4.2'!W149</f>
        <v>0</v>
      </c>
      <c r="J1001" s="123">
        <f>'F4.2'!AQ149</f>
        <v>0</v>
      </c>
      <c r="K1001" s="124"/>
      <c r="L1001" s="124"/>
      <c r="M1001" s="124">
        <f t="shared" si="432"/>
        <v>0</v>
      </c>
      <c r="N1001" s="124">
        <f t="shared" si="438"/>
        <v>0</v>
      </c>
    </row>
    <row r="1002" spans="1:14" ht="47.25" hidden="1" outlineLevel="1" x14ac:dyDescent="0.25">
      <c r="A1002" s="27" t="str">
        <f t="shared" si="434"/>
        <v>HO
DPR 16</v>
      </c>
      <c r="B1002" s="28" t="str">
        <f t="shared" si="433"/>
        <v>Centralized Monitoring Solution</v>
      </c>
      <c r="C1002" s="31" t="str">
        <f t="shared" si="431"/>
        <v>MERC/CAPEX/MSPGCL/2023-24/0576</v>
      </c>
      <c r="D1002" s="65">
        <f t="shared" si="431"/>
        <v>45232</v>
      </c>
      <c r="E1002" s="93">
        <f t="shared" si="431"/>
        <v>69.308999999999997</v>
      </c>
      <c r="F1002" s="124">
        <f t="shared" si="435"/>
        <v>0</v>
      </c>
      <c r="G1002" s="124">
        <f t="shared" si="436"/>
        <v>0</v>
      </c>
      <c r="H1002" s="124">
        <f t="shared" si="437"/>
        <v>0</v>
      </c>
      <c r="I1002" s="123">
        <f>'F4.2'!W150</f>
        <v>0</v>
      </c>
      <c r="J1002" s="123">
        <f>'F4.2'!AQ150</f>
        <v>0</v>
      </c>
      <c r="K1002" s="124"/>
      <c r="L1002" s="124"/>
      <c r="M1002" s="124">
        <f t="shared" si="432"/>
        <v>0</v>
      </c>
      <c r="N1002" s="124">
        <f t="shared" si="438"/>
        <v>0</v>
      </c>
    </row>
    <row r="1003" spans="1:14" ht="31.5" hidden="1" outlineLevel="1" x14ac:dyDescent="0.25">
      <c r="A1003" s="9">
        <f t="shared" si="434"/>
        <v>1</v>
      </c>
      <c r="B1003" s="165" t="str">
        <f t="shared" si="433"/>
        <v>Centralized Monitoring Solution</v>
      </c>
      <c r="C1003" s="31" t="str">
        <f t="shared" ref="C1003:E1008" si="439">C577</f>
        <v>MERC/CAPEX/MSPGCL/2023-24/0576</v>
      </c>
      <c r="D1003" s="65">
        <f t="shared" si="439"/>
        <v>45232</v>
      </c>
      <c r="E1003" s="93">
        <f t="shared" si="439"/>
        <v>66.009</v>
      </c>
      <c r="F1003" s="124">
        <f t="shared" si="435"/>
        <v>0</v>
      </c>
      <c r="G1003" s="124">
        <f t="shared" si="436"/>
        <v>0</v>
      </c>
      <c r="H1003" s="124">
        <f t="shared" si="437"/>
        <v>0</v>
      </c>
      <c r="I1003" s="123">
        <f>'F4.2'!W151</f>
        <v>0</v>
      </c>
      <c r="J1003" s="123">
        <f>'F4.2'!AQ151</f>
        <v>0</v>
      </c>
      <c r="K1003" s="124"/>
      <c r="L1003" s="124"/>
      <c r="M1003" s="124">
        <f t="shared" si="432"/>
        <v>0</v>
      </c>
      <c r="N1003" s="124">
        <f t="shared" si="438"/>
        <v>0</v>
      </c>
    </row>
    <row r="1004" spans="1:14" ht="31.5" hidden="1" outlineLevel="1" x14ac:dyDescent="0.25">
      <c r="A1004" s="107">
        <f t="shared" si="434"/>
        <v>0</v>
      </c>
      <c r="B1004" s="62" t="str">
        <f t="shared" si="433"/>
        <v>IDC</v>
      </c>
      <c r="C1004" s="31" t="str">
        <f t="shared" si="439"/>
        <v>MERC/CAPEX/MSPGCL/2023-24/0576</v>
      </c>
      <c r="D1004" s="65">
        <f t="shared" si="439"/>
        <v>45232</v>
      </c>
      <c r="E1004" s="93">
        <f t="shared" si="439"/>
        <v>3.3</v>
      </c>
      <c r="F1004" s="124">
        <f t="shared" si="435"/>
        <v>0</v>
      </c>
      <c r="G1004" s="124">
        <f t="shared" si="436"/>
        <v>0</v>
      </c>
      <c r="H1004" s="124">
        <f t="shared" si="437"/>
        <v>0</v>
      </c>
      <c r="I1004" s="123">
        <f>'F4.2'!W152</f>
        <v>0</v>
      </c>
      <c r="J1004" s="123">
        <f>'F4.2'!AQ152</f>
        <v>0</v>
      </c>
      <c r="K1004" s="124"/>
      <c r="L1004" s="124"/>
      <c r="M1004" s="124">
        <f t="shared" si="432"/>
        <v>0</v>
      </c>
      <c r="N1004" s="124">
        <f t="shared" si="438"/>
        <v>0</v>
      </c>
    </row>
    <row r="1005" spans="1:14" ht="94.5" hidden="1" outlineLevel="1" x14ac:dyDescent="0.25">
      <c r="A1005" s="168" t="str">
        <f t="shared" si="434"/>
        <v>HO
DPR-17</v>
      </c>
      <c r="B1005" s="28" t="str">
        <f t="shared" si="433"/>
        <v>Various DPR Schemes for The work of maintaining the zero discharge condition of Pond No. 2 &amp; Pond No.3 and providing the facilities on peripheral area of Pond No.3 such as roads / bridges with lightening arrangement at Koradi TPS</v>
      </c>
      <c r="C1005" s="9" t="str">
        <f t="shared" si="439"/>
        <v>MERC/CAPEX/2018-2019/1242</v>
      </c>
      <c r="D1005" s="65">
        <f t="shared" si="439"/>
        <v>43365</v>
      </c>
      <c r="E1005" s="58">
        <f t="shared" si="439"/>
        <v>15.744307644459999</v>
      </c>
      <c r="F1005" s="58">
        <f t="shared" si="435"/>
        <v>0</v>
      </c>
      <c r="G1005" s="58">
        <f t="shared" si="436"/>
        <v>0</v>
      </c>
      <c r="H1005" s="58">
        <f t="shared" si="437"/>
        <v>0</v>
      </c>
      <c r="I1005" s="123">
        <f>'F4.2'!W153</f>
        <v>0</v>
      </c>
      <c r="J1005" s="123">
        <f>'F4.2'!AQ153</f>
        <v>0</v>
      </c>
      <c r="K1005" s="58"/>
      <c r="L1005" s="58"/>
      <c r="M1005" s="58">
        <f t="shared" si="432"/>
        <v>0</v>
      </c>
      <c r="N1005" s="58">
        <f t="shared" si="438"/>
        <v>0</v>
      </c>
    </row>
    <row r="1006" spans="1:14" ht="47.25" hidden="1" outlineLevel="1" x14ac:dyDescent="0.25">
      <c r="A1006" s="173" t="str">
        <f t="shared" si="434"/>
        <v>HO
DPR 17.1</v>
      </c>
      <c r="B1006" s="174" t="str">
        <f t="shared" si="433"/>
        <v>The work of maintaining the zero discharge condition of Pond No.2 &amp; Pond No.3 at KTPS Koradi</v>
      </c>
      <c r="C1006" s="9" t="str">
        <f t="shared" si="439"/>
        <v>MERC/CAPEX/2018-2019/1242</v>
      </c>
      <c r="D1006" s="65">
        <f t="shared" si="439"/>
        <v>43365</v>
      </c>
      <c r="E1006" s="58">
        <f t="shared" si="439"/>
        <v>4.2067621104799997</v>
      </c>
      <c r="F1006" s="58">
        <f t="shared" si="435"/>
        <v>0</v>
      </c>
      <c r="G1006" s="58">
        <f t="shared" si="436"/>
        <v>0</v>
      </c>
      <c r="H1006" s="58">
        <f t="shared" si="437"/>
        <v>0</v>
      </c>
      <c r="I1006" s="123">
        <f>'F4.2'!W154</f>
        <v>0</v>
      </c>
      <c r="J1006" s="123">
        <f>'F4.2'!AQ154</f>
        <v>0</v>
      </c>
      <c r="K1006" s="58"/>
      <c r="L1006" s="58"/>
      <c r="M1006" s="58">
        <f t="shared" si="432"/>
        <v>0</v>
      </c>
      <c r="N1006" s="58">
        <f t="shared" si="438"/>
        <v>0</v>
      </c>
    </row>
    <row r="1007" spans="1:14" ht="47.25" hidden="1" outlineLevel="1" x14ac:dyDescent="0.25">
      <c r="A1007" s="173" t="str">
        <f t="shared" si="434"/>
        <v>HO
DPR 17.2</v>
      </c>
      <c r="B1007" s="174" t="str">
        <f t="shared" si="433"/>
        <v>Providing the facilities on peripheral area of Pond No.3 such as roads / bridges with lightening arrangement at Koradi TPS</v>
      </c>
      <c r="C1007" s="9" t="str">
        <f t="shared" si="439"/>
        <v>MERC/CAPEX/2018-2019/1242</v>
      </c>
      <c r="D1007" s="65">
        <f t="shared" si="439"/>
        <v>43365</v>
      </c>
      <c r="E1007" s="58">
        <f t="shared" si="439"/>
        <v>11.537545533979999</v>
      </c>
      <c r="F1007" s="58">
        <f t="shared" si="435"/>
        <v>0</v>
      </c>
      <c r="G1007" s="58">
        <f t="shared" si="436"/>
        <v>0</v>
      </c>
      <c r="H1007" s="58">
        <f t="shared" si="437"/>
        <v>0</v>
      </c>
      <c r="I1007" s="123">
        <f>'F4.2'!W155</f>
        <v>0</v>
      </c>
      <c r="J1007" s="123">
        <f>'F4.2'!AQ155</f>
        <v>0</v>
      </c>
      <c r="K1007" s="58"/>
      <c r="L1007" s="58"/>
      <c r="M1007" s="58">
        <f t="shared" si="432"/>
        <v>0</v>
      </c>
      <c r="N1007" s="58">
        <f t="shared" si="438"/>
        <v>0</v>
      </c>
    </row>
    <row r="1008" spans="1:14" ht="110.25" hidden="1" outlineLevel="1" x14ac:dyDescent="0.25">
      <c r="A1008" s="27">
        <f t="shared" si="434"/>
        <v>2</v>
      </c>
      <c r="B1008" s="28" t="str">
        <f t="shared" si="433"/>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008" s="9" t="str">
        <f t="shared" si="439"/>
        <v>MERC/CAPEX/2024-2025/478</v>
      </c>
      <c r="D1008" s="65">
        <f t="shared" si="439"/>
        <v>45510</v>
      </c>
      <c r="E1008" s="58">
        <f t="shared" si="439"/>
        <v>33.76</v>
      </c>
      <c r="F1008" s="58">
        <f t="shared" si="435"/>
        <v>0</v>
      </c>
      <c r="G1008" s="58">
        <f t="shared" si="436"/>
        <v>0</v>
      </c>
      <c r="H1008" s="58">
        <f t="shared" si="437"/>
        <v>0</v>
      </c>
      <c r="I1008" s="123">
        <f>'F4.2'!W156</f>
        <v>0</v>
      </c>
      <c r="J1008" s="123">
        <f>'F4.2'!AQ156</f>
        <v>0</v>
      </c>
      <c r="K1008" s="58"/>
      <c r="L1008" s="58"/>
      <c r="M1008" s="58">
        <f t="shared" si="432"/>
        <v>0</v>
      </c>
      <c r="N1008" s="58">
        <f t="shared" si="438"/>
        <v>0</v>
      </c>
    </row>
    <row r="1009" spans="1:14" ht="45" hidden="1" outlineLevel="1" x14ac:dyDescent="0.25">
      <c r="A1009" s="9">
        <f t="shared" ref="A1009:E1009" si="440">A583</f>
        <v>2.7</v>
      </c>
      <c r="B1009" s="167" t="str">
        <f t="shared" si="440"/>
        <v>Up-gradation of Generator Protections Relays in Unit 1 to 4 of 210 MW Khaperkheda TPS.</v>
      </c>
      <c r="C1009" s="9" t="str">
        <f t="shared" si="440"/>
        <v>MERC/CAPEX/2024-2025/478</v>
      </c>
      <c r="D1009" s="65">
        <f t="shared" si="440"/>
        <v>45510</v>
      </c>
      <c r="E1009" s="58">
        <f t="shared" si="440"/>
        <v>8.31</v>
      </c>
      <c r="F1009" s="58">
        <f t="shared" ref="F1009:F1072" si="441">F583+I583</f>
        <v>0</v>
      </c>
      <c r="G1009" s="58">
        <f t="shared" ref="G1009:G1072" si="442">G583+M583</f>
        <v>0</v>
      </c>
      <c r="H1009" s="58">
        <f t="shared" si="437"/>
        <v>0</v>
      </c>
      <c r="I1009" s="123">
        <f>'F4.2'!W157</f>
        <v>0</v>
      </c>
      <c r="J1009" s="123">
        <f>'F4.2'!AQ157</f>
        <v>0</v>
      </c>
      <c r="K1009" s="58"/>
      <c r="L1009" s="58"/>
      <c r="M1009" s="58">
        <f t="shared" si="432"/>
        <v>0</v>
      </c>
      <c r="N1009" s="58">
        <f t="shared" si="438"/>
        <v>0</v>
      </c>
    </row>
    <row r="1010" spans="1:14" ht="15.75" hidden="1" outlineLevel="1" x14ac:dyDescent="0.25">
      <c r="A1010" s="9">
        <f t="shared" ref="A1010:E1010" si="443">A584</f>
        <v>0</v>
      </c>
      <c r="B1010" s="166" t="str">
        <f t="shared" si="443"/>
        <v>IDC</v>
      </c>
      <c r="C1010" s="9" t="str">
        <f t="shared" si="443"/>
        <v>MERC/CAPEX/2024-2025/478</v>
      </c>
      <c r="D1010" s="65" t="str">
        <f t="shared" si="443"/>
        <v>-</v>
      </c>
      <c r="E1010" s="58">
        <f t="shared" si="443"/>
        <v>0.86</v>
      </c>
      <c r="F1010" s="58">
        <f t="shared" si="441"/>
        <v>0</v>
      </c>
      <c r="G1010" s="58">
        <f t="shared" si="442"/>
        <v>0</v>
      </c>
      <c r="H1010" s="58">
        <f t="shared" si="437"/>
        <v>0</v>
      </c>
      <c r="I1010" s="123">
        <f>'F4.2'!W158</f>
        <v>0</v>
      </c>
      <c r="J1010" s="123">
        <f>'F4.2'!AQ158</f>
        <v>0</v>
      </c>
      <c r="K1010" s="58"/>
      <c r="L1010" s="58"/>
      <c r="M1010" s="58">
        <f t="shared" si="432"/>
        <v>0</v>
      </c>
      <c r="N1010" s="58">
        <f t="shared" si="438"/>
        <v>0</v>
      </c>
    </row>
    <row r="1011" spans="1:14" ht="15.75" hidden="1" outlineLevel="1" x14ac:dyDescent="0.25">
      <c r="A1011" s="9">
        <f t="shared" ref="A1011:E1011" si="444">A585</f>
        <v>0</v>
      </c>
      <c r="B1011" s="166">
        <f t="shared" si="444"/>
        <v>0</v>
      </c>
      <c r="C1011" s="9">
        <f t="shared" si="444"/>
        <v>0</v>
      </c>
      <c r="D1011" s="65" t="str">
        <f t="shared" si="444"/>
        <v>-</v>
      </c>
      <c r="E1011" s="58">
        <f t="shared" si="444"/>
        <v>0</v>
      </c>
      <c r="F1011" s="58">
        <f t="shared" si="441"/>
        <v>0</v>
      </c>
      <c r="G1011" s="58">
        <f t="shared" si="442"/>
        <v>0</v>
      </c>
      <c r="H1011" s="58">
        <f t="shared" si="437"/>
        <v>0</v>
      </c>
      <c r="I1011" s="123">
        <f>'F4.2'!W159</f>
        <v>0</v>
      </c>
      <c r="J1011" s="123">
        <f>'F4.2'!AQ159</f>
        <v>0</v>
      </c>
      <c r="K1011" s="58"/>
      <c r="L1011" s="58"/>
      <c r="M1011" s="58">
        <f t="shared" si="432"/>
        <v>0</v>
      </c>
      <c r="N1011" s="58">
        <f t="shared" si="438"/>
        <v>0</v>
      </c>
    </row>
    <row r="1012" spans="1:14" ht="15.75" hidden="1" outlineLevel="1" x14ac:dyDescent="0.25">
      <c r="A1012" s="9">
        <f t="shared" ref="A1012:E1012" si="445">A586</f>
        <v>0</v>
      </c>
      <c r="B1012" s="26" t="str">
        <f t="shared" si="445"/>
        <v>(ii) Submitted to MERC, Yet to receive approval</v>
      </c>
      <c r="C1012" s="9">
        <f t="shared" si="445"/>
        <v>0</v>
      </c>
      <c r="D1012" s="65" t="str">
        <f t="shared" si="445"/>
        <v>-</v>
      </c>
      <c r="E1012" s="58">
        <f t="shared" si="445"/>
        <v>0</v>
      </c>
      <c r="F1012" s="58">
        <f t="shared" si="441"/>
        <v>0</v>
      </c>
      <c r="G1012" s="58">
        <f t="shared" si="442"/>
        <v>0</v>
      </c>
      <c r="H1012" s="58">
        <f t="shared" si="437"/>
        <v>0</v>
      </c>
      <c r="I1012" s="123">
        <f>'F4.2'!W160</f>
        <v>0</v>
      </c>
      <c r="J1012" s="123">
        <f>'F4.2'!AQ160</f>
        <v>0</v>
      </c>
      <c r="K1012" s="58"/>
      <c r="L1012" s="58"/>
      <c r="M1012" s="58">
        <f t="shared" si="432"/>
        <v>0</v>
      </c>
      <c r="N1012" s="58">
        <f t="shared" si="438"/>
        <v>0</v>
      </c>
    </row>
    <row r="1013" spans="1:14" ht="78.75" hidden="1" outlineLevel="1" x14ac:dyDescent="0.25">
      <c r="A1013" s="27">
        <f t="shared" ref="A1013:E1013" si="446">A587</f>
        <v>1</v>
      </c>
      <c r="B1013" s="28" t="str">
        <f t="shared" si="446"/>
        <v>DPR on Refurbishment of Spare HPT Module Unit 1 &amp; 2 at TM-I and Procurement of Complete Gear Box Assemblies of Coal Mills XRP 803 ½ HP &amp; XRP 883 for Unit No. 1 to 4 (4x210 MW), Khaperkheda TPS</v>
      </c>
      <c r="C1013" s="9" t="str">
        <f t="shared" si="446"/>
        <v>Yet to be approved</v>
      </c>
      <c r="D1013" s="65" t="str">
        <f t="shared" si="446"/>
        <v>-</v>
      </c>
      <c r="E1013" s="58">
        <f t="shared" si="446"/>
        <v>0</v>
      </c>
      <c r="F1013" s="58">
        <f t="shared" si="441"/>
        <v>0</v>
      </c>
      <c r="G1013" s="58">
        <f t="shared" si="442"/>
        <v>0</v>
      </c>
      <c r="H1013" s="58">
        <f t="shared" si="437"/>
        <v>0</v>
      </c>
      <c r="I1013" s="123">
        <f>'F4.2'!W161</f>
        <v>0</v>
      </c>
      <c r="J1013" s="123">
        <f>'F4.2'!AQ161</f>
        <v>0</v>
      </c>
      <c r="K1013" s="58"/>
      <c r="L1013" s="58"/>
      <c r="M1013" s="58">
        <f t="shared" si="432"/>
        <v>0</v>
      </c>
      <c r="N1013" s="58">
        <f t="shared" si="438"/>
        <v>0</v>
      </c>
    </row>
    <row r="1014" spans="1:14" ht="45" hidden="1" outlineLevel="1" x14ac:dyDescent="0.25">
      <c r="A1014" s="9">
        <f t="shared" ref="A1014:E1014" si="447">A588</f>
        <v>1.1000000000000001</v>
      </c>
      <c r="B1014" s="166" t="str">
        <f t="shared" si="447"/>
        <v>Refurbishment of spare HPT module Unit 1 &amp; 2 at TM-I (4X210 MW), KHAPERKHEDA TPS</v>
      </c>
      <c r="C1014" s="9" t="str">
        <f t="shared" si="447"/>
        <v>Yet to be approved</v>
      </c>
      <c r="D1014" s="65" t="str">
        <f t="shared" si="447"/>
        <v>-</v>
      </c>
      <c r="E1014" s="58">
        <f t="shared" si="447"/>
        <v>0</v>
      </c>
      <c r="F1014" s="58">
        <f t="shared" si="441"/>
        <v>0</v>
      </c>
      <c r="G1014" s="58">
        <f t="shared" si="442"/>
        <v>0</v>
      </c>
      <c r="H1014" s="58">
        <f t="shared" si="437"/>
        <v>0</v>
      </c>
      <c r="I1014" s="123">
        <f>'F4.2'!W162</f>
        <v>0</v>
      </c>
      <c r="J1014" s="123">
        <f>'F4.2'!AQ162</f>
        <v>0</v>
      </c>
      <c r="K1014" s="58"/>
      <c r="L1014" s="58"/>
      <c r="M1014" s="58">
        <f t="shared" si="432"/>
        <v>0</v>
      </c>
      <c r="N1014" s="58">
        <f t="shared" si="438"/>
        <v>0</v>
      </c>
    </row>
    <row r="1015" spans="1:14" ht="45" hidden="1" outlineLevel="1" x14ac:dyDescent="0.25">
      <c r="A1015" s="9">
        <f t="shared" ref="A1015:E1015" si="448">A589</f>
        <v>1.2</v>
      </c>
      <c r="B1015" s="166" t="str">
        <f t="shared" si="448"/>
        <v>Procurement of Complete Gear Box Assemblies of Coal Mills XRP 883 for Unit-1 to 4 (210MW).</v>
      </c>
      <c r="C1015" s="9" t="str">
        <f t="shared" si="448"/>
        <v>Yet to be approved</v>
      </c>
      <c r="D1015" s="65" t="str">
        <f t="shared" si="448"/>
        <v>-</v>
      </c>
      <c r="E1015" s="58">
        <f t="shared" si="448"/>
        <v>0</v>
      </c>
      <c r="F1015" s="58">
        <f t="shared" si="441"/>
        <v>0</v>
      </c>
      <c r="G1015" s="58">
        <f t="shared" si="442"/>
        <v>0</v>
      </c>
      <c r="H1015" s="58">
        <f t="shared" si="437"/>
        <v>0</v>
      </c>
      <c r="I1015" s="123">
        <f>'F4.2'!W163</f>
        <v>0</v>
      </c>
      <c r="J1015" s="123">
        <f>'F4.2'!AQ163</f>
        <v>0</v>
      </c>
      <c r="K1015" s="58"/>
      <c r="L1015" s="58"/>
      <c r="M1015" s="58">
        <f t="shared" si="432"/>
        <v>0</v>
      </c>
      <c r="N1015" s="58">
        <f t="shared" si="438"/>
        <v>0</v>
      </c>
    </row>
    <row r="1016" spans="1:14" ht="15.75" hidden="1" outlineLevel="1" x14ac:dyDescent="0.25">
      <c r="A1016" s="9">
        <f t="shared" ref="A1016:E1016" si="449">A590</f>
        <v>0</v>
      </c>
      <c r="B1016" s="166" t="str">
        <f t="shared" si="449"/>
        <v>IDC</v>
      </c>
      <c r="C1016" s="9" t="str">
        <f t="shared" si="449"/>
        <v>Yet to be approved</v>
      </c>
      <c r="D1016" s="65" t="str">
        <f t="shared" si="449"/>
        <v>-</v>
      </c>
      <c r="E1016" s="58">
        <f t="shared" si="449"/>
        <v>0</v>
      </c>
      <c r="F1016" s="58">
        <f t="shared" si="441"/>
        <v>0</v>
      </c>
      <c r="G1016" s="58">
        <f t="shared" si="442"/>
        <v>0</v>
      </c>
      <c r="H1016" s="58">
        <f t="shared" si="437"/>
        <v>0</v>
      </c>
      <c r="I1016" s="123">
        <f>'F4.2'!W164</f>
        <v>0</v>
      </c>
      <c r="J1016" s="123">
        <f>'F4.2'!AQ164</f>
        <v>0</v>
      </c>
      <c r="K1016" s="58"/>
      <c r="L1016" s="58"/>
      <c r="M1016" s="58">
        <f t="shared" si="432"/>
        <v>0</v>
      </c>
      <c r="N1016" s="58">
        <f t="shared" si="438"/>
        <v>0</v>
      </c>
    </row>
    <row r="1017" spans="1:14" ht="15.75" hidden="1" outlineLevel="1" x14ac:dyDescent="0.25">
      <c r="A1017" s="9">
        <f t="shared" ref="A1017:E1017" si="450">A591</f>
        <v>0</v>
      </c>
      <c r="B1017" s="26" t="str">
        <f t="shared" si="450"/>
        <v>(ii) Yet to be submitted to MERC</v>
      </c>
      <c r="C1017" s="9">
        <f t="shared" si="450"/>
        <v>0</v>
      </c>
      <c r="D1017" s="65" t="str">
        <f t="shared" si="450"/>
        <v>-</v>
      </c>
      <c r="E1017" s="58">
        <f t="shared" si="450"/>
        <v>0</v>
      </c>
      <c r="F1017" s="58">
        <f t="shared" si="441"/>
        <v>0</v>
      </c>
      <c r="G1017" s="58">
        <f t="shared" si="442"/>
        <v>0</v>
      </c>
      <c r="H1017" s="58">
        <f t="shared" si="437"/>
        <v>0</v>
      </c>
      <c r="I1017" s="123">
        <f>'F4.2'!W165</f>
        <v>0</v>
      </c>
      <c r="J1017" s="123">
        <f>'F4.2'!AQ165</f>
        <v>0</v>
      </c>
      <c r="K1017" s="58"/>
      <c r="L1017" s="58"/>
      <c r="M1017" s="58">
        <f t="shared" si="432"/>
        <v>0</v>
      </c>
      <c r="N1017" s="58">
        <f t="shared" si="438"/>
        <v>0</v>
      </c>
    </row>
    <row r="1018" spans="1:14" ht="94.5" hidden="1" outlineLevel="1" x14ac:dyDescent="0.25">
      <c r="A1018" s="27">
        <f t="shared" ref="A1018:E1018" si="451">A592</f>
        <v>1</v>
      </c>
      <c r="B1018" s="28" t="str">
        <f t="shared" si="451"/>
        <v>SUPPLY INSTALLATION TESTING &amp; COMMISSIONING REVAMPING OF FIRE DETECTION &amp; ALARM AND PROTECTION SYSTEM FROM FIRE AND PROVIDING RAPID EXTINGUISHING CLEAN AGENT (CA) SYSTEM AT UNIT -3,4 &amp; 5 ATKPKD TPS</v>
      </c>
      <c r="C1018" s="9">
        <f t="shared" si="451"/>
        <v>0</v>
      </c>
      <c r="D1018" s="65" t="str">
        <f t="shared" si="451"/>
        <v>-</v>
      </c>
      <c r="E1018" s="58">
        <f t="shared" si="451"/>
        <v>0</v>
      </c>
      <c r="F1018" s="58">
        <f t="shared" si="441"/>
        <v>0</v>
      </c>
      <c r="G1018" s="58">
        <f t="shared" si="442"/>
        <v>0</v>
      </c>
      <c r="H1018" s="58">
        <f t="shared" si="437"/>
        <v>0</v>
      </c>
      <c r="I1018" s="123">
        <f>'F4.2'!W166</f>
        <v>0</v>
      </c>
      <c r="J1018" s="123">
        <f>'F4.2'!AQ166</f>
        <v>0</v>
      </c>
      <c r="K1018" s="58"/>
      <c r="L1018" s="58"/>
      <c r="M1018" s="58">
        <f t="shared" si="432"/>
        <v>0</v>
      </c>
      <c r="N1018" s="58">
        <f t="shared" si="438"/>
        <v>0</v>
      </c>
    </row>
    <row r="1019" spans="1:14" ht="90" hidden="1" outlineLevel="1" x14ac:dyDescent="0.25">
      <c r="A1019" s="9">
        <f t="shared" ref="A1019:E1019" si="452">A593</f>
        <v>1.1000000000000001</v>
      </c>
      <c r="B1019" s="167" t="str">
        <f t="shared" si="452"/>
        <v xml:space="preserve">Supply Installation Testing &amp; Commissioning , Revamping of fire protection and providing rapid extinguishing clean agent (CA) system at unit # 3 ,4 210 MW TPS, KHAPERKHEDA </v>
      </c>
      <c r="C1019" s="9">
        <f t="shared" si="452"/>
        <v>0</v>
      </c>
      <c r="D1019" s="65" t="str">
        <f t="shared" si="452"/>
        <v>-</v>
      </c>
      <c r="E1019" s="58">
        <f t="shared" si="452"/>
        <v>0</v>
      </c>
      <c r="F1019" s="58">
        <f t="shared" si="441"/>
        <v>0</v>
      </c>
      <c r="G1019" s="58">
        <f t="shared" si="442"/>
        <v>0</v>
      </c>
      <c r="H1019" s="58">
        <f t="shared" si="437"/>
        <v>0</v>
      </c>
      <c r="I1019" s="123">
        <f>'F4.2'!W167</f>
        <v>0</v>
      </c>
      <c r="J1019" s="123">
        <f>'F4.2'!AQ167</f>
        <v>0</v>
      </c>
      <c r="K1019" s="58"/>
      <c r="L1019" s="58"/>
      <c r="M1019" s="58">
        <f t="shared" si="432"/>
        <v>0</v>
      </c>
      <c r="N1019" s="58">
        <f t="shared" si="438"/>
        <v>0</v>
      </c>
    </row>
    <row r="1020" spans="1:14" ht="31.5" hidden="1" outlineLevel="1" x14ac:dyDescent="0.25">
      <c r="A1020" s="27">
        <f t="shared" ref="A1020:E1020" si="453">A594</f>
        <v>2</v>
      </c>
      <c r="B1020" s="28" t="str">
        <f t="shared" si="453"/>
        <v>Restoration of various Fire protection system at Khaperkheda TPS</v>
      </c>
      <c r="C1020" s="9">
        <f t="shared" si="453"/>
        <v>0</v>
      </c>
      <c r="D1020" s="65" t="str">
        <f t="shared" si="453"/>
        <v>-</v>
      </c>
      <c r="E1020" s="58">
        <f t="shared" si="453"/>
        <v>0</v>
      </c>
      <c r="F1020" s="58">
        <f t="shared" si="441"/>
        <v>0</v>
      </c>
      <c r="G1020" s="58">
        <f t="shared" si="442"/>
        <v>0</v>
      </c>
      <c r="H1020" s="58">
        <f t="shared" si="437"/>
        <v>0</v>
      </c>
      <c r="I1020" s="123">
        <f>'F4.2'!W168</f>
        <v>0</v>
      </c>
      <c r="J1020" s="123">
        <f>'F4.2'!AQ168</f>
        <v>0</v>
      </c>
      <c r="K1020" s="58"/>
      <c r="L1020" s="58"/>
      <c r="M1020" s="58">
        <f t="shared" si="432"/>
        <v>0</v>
      </c>
      <c r="N1020" s="58">
        <f t="shared" si="438"/>
        <v>0</v>
      </c>
    </row>
    <row r="1021" spans="1:14" ht="45" hidden="1" outlineLevel="1" x14ac:dyDescent="0.25">
      <c r="A1021" s="9">
        <f t="shared" ref="A1021:E1021" si="454">A595</f>
        <v>2.1</v>
      </c>
      <c r="B1021" s="167" t="str">
        <f t="shared" si="454"/>
        <v xml:space="preserve">Restoration of fire hydrant ring and fire water spray Header at Khaperkheda TPS   </v>
      </c>
      <c r="C1021" s="9">
        <f t="shared" si="454"/>
        <v>0</v>
      </c>
      <c r="D1021" s="65" t="str">
        <f t="shared" si="454"/>
        <v>-</v>
      </c>
      <c r="E1021" s="58">
        <f t="shared" si="454"/>
        <v>0</v>
      </c>
      <c r="F1021" s="58">
        <f t="shared" si="441"/>
        <v>0</v>
      </c>
      <c r="G1021" s="58">
        <f t="shared" si="442"/>
        <v>0</v>
      </c>
      <c r="H1021" s="58">
        <f t="shared" si="437"/>
        <v>0</v>
      </c>
      <c r="I1021" s="123">
        <f>'F4.2'!W169</f>
        <v>0</v>
      </c>
      <c r="J1021" s="123">
        <f>'F4.2'!AQ169</f>
        <v>0</v>
      </c>
      <c r="K1021" s="58"/>
      <c r="L1021" s="58"/>
      <c r="M1021" s="58">
        <f t="shared" si="432"/>
        <v>0</v>
      </c>
      <c r="N1021" s="58">
        <f t="shared" si="438"/>
        <v>0</v>
      </c>
    </row>
    <row r="1022" spans="1:14" ht="30" hidden="1" outlineLevel="1" x14ac:dyDescent="0.25">
      <c r="A1022" s="9">
        <f t="shared" ref="A1022:E1022" si="455">A596</f>
        <v>2.2000000000000002</v>
      </c>
      <c r="B1022" s="167" t="str">
        <f t="shared" si="455"/>
        <v>Restoration of deluge valve system at CHP-210MW</v>
      </c>
      <c r="C1022" s="9">
        <f t="shared" si="455"/>
        <v>0</v>
      </c>
      <c r="D1022" s="65" t="str">
        <f t="shared" si="455"/>
        <v>-</v>
      </c>
      <c r="E1022" s="58">
        <f t="shared" si="455"/>
        <v>0</v>
      </c>
      <c r="F1022" s="58">
        <f t="shared" si="441"/>
        <v>0</v>
      </c>
      <c r="G1022" s="58">
        <f t="shared" si="442"/>
        <v>0</v>
      </c>
      <c r="H1022" s="58">
        <f t="shared" si="437"/>
        <v>0</v>
      </c>
      <c r="I1022" s="123">
        <f>'F4.2'!W170</f>
        <v>0</v>
      </c>
      <c r="J1022" s="123">
        <f>'F4.2'!AQ170</f>
        <v>0</v>
      </c>
      <c r="K1022" s="58"/>
      <c r="L1022" s="58"/>
      <c r="M1022" s="58">
        <f t="shared" si="432"/>
        <v>0</v>
      </c>
      <c r="N1022" s="58">
        <f t="shared" si="438"/>
        <v>0</v>
      </c>
    </row>
    <row r="1023" spans="1:14" ht="31.5" hidden="1" outlineLevel="1" x14ac:dyDescent="0.25">
      <c r="A1023" s="27">
        <f t="shared" ref="A1023:E1023" si="456">A597</f>
        <v>3</v>
      </c>
      <c r="B1023" s="28" t="str">
        <f t="shared" si="456"/>
        <v>VARIOUS SCHEMES PROPOSED FOR IMPROVEMENT OF CHP-I (4 X 210 MW).</v>
      </c>
      <c r="C1023" s="9">
        <f t="shared" si="456"/>
        <v>0</v>
      </c>
      <c r="D1023" s="65" t="str">
        <f t="shared" si="456"/>
        <v>-</v>
      </c>
      <c r="E1023" s="58">
        <f t="shared" si="456"/>
        <v>0</v>
      </c>
      <c r="F1023" s="58">
        <f t="shared" si="441"/>
        <v>0</v>
      </c>
      <c r="G1023" s="58">
        <f t="shared" si="442"/>
        <v>0</v>
      </c>
      <c r="H1023" s="58">
        <f t="shared" si="437"/>
        <v>0</v>
      </c>
      <c r="I1023" s="123">
        <f>'F4.2'!W171</f>
        <v>0</v>
      </c>
      <c r="J1023" s="123">
        <f>'F4.2'!AQ171</f>
        <v>0</v>
      </c>
      <c r="K1023" s="58"/>
      <c r="L1023" s="58"/>
      <c r="M1023" s="58">
        <f t="shared" si="432"/>
        <v>0</v>
      </c>
      <c r="N1023" s="58">
        <f t="shared" si="438"/>
        <v>0</v>
      </c>
    </row>
    <row r="1024" spans="1:14" ht="75" hidden="1" outlineLevel="1" x14ac:dyDescent="0.25">
      <c r="A1024" s="9">
        <f t="shared" ref="A1024:E1024" si="457">A598</f>
        <v>3.1</v>
      </c>
      <c r="B1024" s="167" t="str">
        <f t="shared" si="457"/>
        <v>Design, Manufacturing, Supply, Erection, Commissioning &amp; Testing of Coal Flow Management system for Coal Bunkers in CHP-I (4 X 210MW), Khaperkheda TPS.</v>
      </c>
      <c r="C1024" s="9">
        <f t="shared" si="457"/>
        <v>0</v>
      </c>
      <c r="D1024" s="65" t="str">
        <f t="shared" si="457"/>
        <v>-</v>
      </c>
      <c r="E1024" s="58">
        <f t="shared" si="457"/>
        <v>0</v>
      </c>
      <c r="F1024" s="58">
        <f t="shared" si="441"/>
        <v>0</v>
      </c>
      <c r="G1024" s="58">
        <f t="shared" si="442"/>
        <v>0</v>
      </c>
      <c r="H1024" s="58">
        <f t="shared" si="437"/>
        <v>0</v>
      </c>
      <c r="I1024" s="123">
        <f>'F4.2'!W172</f>
        <v>0</v>
      </c>
      <c r="J1024" s="123">
        <f>'F4.2'!AQ172</f>
        <v>0</v>
      </c>
      <c r="K1024" s="58"/>
      <c r="L1024" s="58"/>
      <c r="M1024" s="58">
        <f t="shared" si="432"/>
        <v>0</v>
      </c>
      <c r="N1024" s="58">
        <f t="shared" si="438"/>
        <v>0</v>
      </c>
    </row>
    <row r="1025" spans="1:14" ht="90" hidden="1" outlineLevel="1" x14ac:dyDescent="0.25">
      <c r="A1025" s="9">
        <f t="shared" ref="A1025:E1025" si="458">A599</f>
        <v>3.2</v>
      </c>
      <c r="B1025" s="167" t="str">
        <f t="shared" si="458"/>
        <v>Design, engineering, manufacturing, supply, installation and commissioning of Dedusting System for Crusher House and Bunker area in Unit 3 &amp; 4 at CHP-I (4 X 210MW), Khaperkheda TPS.</v>
      </c>
      <c r="C1025" s="9">
        <f t="shared" si="458"/>
        <v>0</v>
      </c>
      <c r="D1025" s="65" t="str">
        <f t="shared" si="458"/>
        <v>-</v>
      </c>
      <c r="E1025" s="58">
        <f t="shared" si="458"/>
        <v>0</v>
      </c>
      <c r="F1025" s="58">
        <f t="shared" si="441"/>
        <v>0</v>
      </c>
      <c r="G1025" s="58">
        <f t="shared" si="442"/>
        <v>0</v>
      </c>
      <c r="H1025" s="58">
        <f t="shared" si="437"/>
        <v>0</v>
      </c>
      <c r="I1025" s="123">
        <f>'F4.2'!W173</f>
        <v>0</v>
      </c>
      <c r="J1025" s="123">
        <f>'F4.2'!AQ173</f>
        <v>0</v>
      </c>
      <c r="K1025" s="58"/>
      <c r="L1025" s="58"/>
      <c r="M1025" s="58">
        <f t="shared" si="432"/>
        <v>0</v>
      </c>
      <c r="N1025" s="58">
        <f t="shared" si="438"/>
        <v>0</v>
      </c>
    </row>
    <row r="1026" spans="1:14" ht="75" hidden="1" outlineLevel="1" x14ac:dyDescent="0.25">
      <c r="A1026" s="9">
        <f t="shared" ref="A1026:E1026" si="459">A600</f>
        <v>3.3</v>
      </c>
      <c r="B1026" s="167" t="str">
        <f t="shared" si="459"/>
        <v>Renovation including replacement of Power &amp; Control cables with  automation &amp; upgradation of Stacker Reclaimer No. 1 in CHP-I (4 X 210MW), TPS Khaperkheda."</v>
      </c>
      <c r="C1026" s="9">
        <f t="shared" si="459"/>
        <v>0</v>
      </c>
      <c r="D1026" s="65" t="str">
        <f t="shared" si="459"/>
        <v>-</v>
      </c>
      <c r="E1026" s="58">
        <f t="shared" si="459"/>
        <v>0</v>
      </c>
      <c r="F1026" s="58">
        <f t="shared" si="441"/>
        <v>0</v>
      </c>
      <c r="G1026" s="58">
        <f t="shared" si="442"/>
        <v>0</v>
      </c>
      <c r="H1026" s="58">
        <f t="shared" si="437"/>
        <v>0</v>
      </c>
      <c r="I1026" s="123">
        <f>'F4.2'!W174</f>
        <v>0</v>
      </c>
      <c r="J1026" s="123">
        <f>'F4.2'!AQ174</f>
        <v>0</v>
      </c>
      <c r="K1026" s="58"/>
      <c r="L1026" s="58"/>
      <c r="M1026" s="58">
        <f t="shared" si="432"/>
        <v>0</v>
      </c>
      <c r="N1026" s="58">
        <f t="shared" si="438"/>
        <v>0</v>
      </c>
    </row>
    <row r="1027" spans="1:14" ht="15.75" hidden="1" outlineLevel="1" x14ac:dyDescent="0.25">
      <c r="A1027" s="27">
        <f t="shared" ref="A1027:E1027" si="460">A601</f>
        <v>4</v>
      </c>
      <c r="B1027" s="28" t="str">
        <f t="shared" si="460"/>
        <v>Flue Gas Desulphrisation</v>
      </c>
      <c r="C1027" s="9">
        <f t="shared" si="460"/>
        <v>0</v>
      </c>
      <c r="D1027" s="65" t="str">
        <f t="shared" si="460"/>
        <v>-</v>
      </c>
      <c r="E1027" s="58">
        <f t="shared" si="460"/>
        <v>0</v>
      </c>
      <c r="F1027" s="58">
        <f t="shared" si="441"/>
        <v>0</v>
      </c>
      <c r="G1027" s="58">
        <f t="shared" si="442"/>
        <v>0</v>
      </c>
      <c r="H1027" s="58">
        <f t="shared" si="437"/>
        <v>0</v>
      </c>
      <c r="I1027" s="123">
        <f>'F4.2'!W175</f>
        <v>0</v>
      </c>
      <c r="J1027" s="123">
        <f>'F4.2'!AQ175</f>
        <v>0</v>
      </c>
      <c r="K1027" s="58"/>
      <c r="L1027" s="58"/>
      <c r="M1027" s="58">
        <f t="shared" si="432"/>
        <v>0</v>
      </c>
      <c r="N1027" s="58">
        <f t="shared" si="438"/>
        <v>0</v>
      </c>
    </row>
    <row r="1028" spans="1:14" ht="30" hidden="1" outlineLevel="1" x14ac:dyDescent="0.25">
      <c r="A1028" s="9">
        <f t="shared" ref="A1028:E1028" si="461">A602</f>
        <v>4.0999999999999996</v>
      </c>
      <c r="B1028" s="167" t="str">
        <f t="shared" si="461"/>
        <v>FGD installation of 210MW unit 1 &amp; 2 at Khaperkheda</v>
      </c>
      <c r="C1028" s="9">
        <f t="shared" si="461"/>
        <v>0</v>
      </c>
      <c r="D1028" s="65" t="str">
        <f t="shared" si="461"/>
        <v>-</v>
      </c>
      <c r="E1028" s="58">
        <f t="shared" si="461"/>
        <v>0</v>
      </c>
      <c r="F1028" s="58">
        <f t="shared" si="441"/>
        <v>0</v>
      </c>
      <c r="G1028" s="58">
        <f t="shared" si="442"/>
        <v>0</v>
      </c>
      <c r="H1028" s="58">
        <f t="shared" si="437"/>
        <v>0</v>
      </c>
      <c r="I1028" s="123">
        <f>'F4.2'!W176</f>
        <v>0</v>
      </c>
      <c r="J1028" s="123">
        <f>'F4.2'!AQ176</f>
        <v>0</v>
      </c>
      <c r="K1028" s="58"/>
      <c r="L1028" s="58"/>
      <c r="M1028" s="58">
        <f t="shared" si="432"/>
        <v>0</v>
      </c>
      <c r="N1028" s="58">
        <f t="shared" si="438"/>
        <v>0</v>
      </c>
    </row>
    <row r="1029" spans="1:14" ht="31.5" hidden="1" outlineLevel="1" x14ac:dyDescent="0.25">
      <c r="A1029" s="27">
        <f t="shared" ref="A1029:E1029" si="462">A603</f>
        <v>5</v>
      </c>
      <c r="B1029" s="28" t="str">
        <f t="shared" si="462"/>
        <v>Upgradation of DDC/DCS system for UNIT 2 &amp; 4 of 210 MW Khaperkheda TPS</v>
      </c>
      <c r="C1029" s="9">
        <f t="shared" si="462"/>
        <v>0</v>
      </c>
      <c r="D1029" s="65" t="str">
        <f t="shared" si="462"/>
        <v>-</v>
      </c>
      <c r="E1029" s="58">
        <f t="shared" si="462"/>
        <v>0</v>
      </c>
      <c r="F1029" s="58">
        <f t="shared" si="441"/>
        <v>0</v>
      </c>
      <c r="G1029" s="58">
        <f t="shared" si="442"/>
        <v>0</v>
      </c>
      <c r="H1029" s="58">
        <f t="shared" si="437"/>
        <v>0</v>
      </c>
      <c r="I1029" s="123">
        <f>'F4.2'!W177</f>
        <v>0</v>
      </c>
      <c r="J1029" s="123">
        <f>'F4.2'!AQ177</f>
        <v>0</v>
      </c>
      <c r="K1029" s="58"/>
      <c r="L1029" s="58"/>
      <c r="M1029" s="58">
        <f t="shared" si="432"/>
        <v>0</v>
      </c>
      <c r="N1029" s="58">
        <f t="shared" si="438"/>
        <v>0</v>
      </c>
    </row>
    <row r="1030" spans="1:14" ht="45" hidden="1" outlineLevel="1" x14ac:dyDescent="0.25">
      <c r="A1030" s="9">
        <f t="shared" ref="A1030:E1030" si="463">A604</f>
        <v>5.0999999999999996</v>
      </c>
      <c r="B1030" s="167" t="str">
        <f t="shared" si="463"/>
        <v>Upgradation of DDC/DCS system for UNIT 2 &amp; 4 of 210 MW Khaperkheda TPS</v>
      </c>
      <c r="C1030" s="9">
        <f t="shared" si="463"/>
        <v>0</v>
      </c>
      <c r="D1030" s="65" t="str">
        <f t="shared" si="463"/>
        <v>-</v>
      </c>
      <c r="E1030" s="58">
        <f t="shared" si="463"/>
        <v>0</v>
      </c>
      <c r="F1030" s="58">
        <f t="shared" si="441"/>
        <v>0</v>
      </c>
      <c r="G1030" s="58">
        <f t="shared" si="442"/>
        <v>0</v>
      </c>
      <c r="H1030" s="58">
        <f t="shared" si="437"/>
        <v>0</v>
      </c>
      <c r="I1030" s="123">
        <f>'F4.2'!W178</f>
        <v>0</v>
      </c>
      <c r="J1030" s="123">
        <f>'F4.2'!AQ178</f>
        <v>0</v>
      </c>
      <c r="K1030" s="58"/>
      <c r="L1030" s="58"/>
      <c r="M1030" s="58">
        <f t="shared" si="432"/>
        <v>0</v>
      </c>
      <c r="N1030" s="58">
        <f t="shared" si="438"/>
        <v>0</v>
      </c>
    </row>
    <row r="1031" spans="1:14" ht="157.5" hidden="1" outlineLevel="1" x14ac:dyDescent="0.25">
      <c r="A1031" s="27">
        <f t="shared" ref="A1031:E1031" si="464">A605</f>
        <v>6</v>
      </c>
      <c r="B1031" s="28" t="str">
        <f t="shared" si="464"/>
        <v>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v>
      </c>
      <c r="C1031" s="9">
        <f t="shared" si="464"/>
        <v>0</v>
      </c>
      <c r="D1031" s="65" t="str">
        <f t="shared" si="464"/>
        <v>-</v>
      </c>
      <c r="E1031" s="58">
        <f t="shared" si="464"/>
        <v>0</v>
      </c>
      <c r="F1031" s="58">
        <f t="shared" si="441"/>
        <v>0</v>
      </c>
      <c r="G1031" s="58">
        <f t="shared" si="442"/>
        <v>0</v>
      </c>
      <c r="H1031" s="58">
        <f t="shared" si="437"/>
        <v>0</v>
      </c>
      <c r="I1031" s="123">
        <f>'F4.2'!W179</f>
        <v>0</v>
      </c>
      <c r="J1031" s="123">
        <f>'F4.2'!AQ179</f>
        <v>0</v>
      </c>
      <c r="K1031" s="58"/>
      <c r="L1031" s="58"/>
      <c r="M1031" s="58">
        <f t="shared" si="432"/>
        <v>0</v>
      </c>
      <c r="N1031" s="58">
        <f t="shared" si="438"/>
        <v>0</v>
      </c>
    </row>
    <row r="1032" spans="1:14" ht="120" hidden="1" outlineLevel="1" x14ac:dyDescent="0.25">
      <c r="A1032" s="9">
        <f t="shared" ref="A1032:E1032" si="465">A606</f>
        <v>6.1</v>
      </c>
      <c r="B1032" s="167" t="str">
        <f t="shared" si="465"/>
        <v>Implementation of Flexible Operation 
Solutions – 40% Technical Minimum 
Loading with minimum 3% ramp rate 
during 70-100% loading, minimum 2% 
ramp rate during 55-70% loading and 
minimum 1% ramp rate during 40-55% 
loading at Unit#1 to 4 Khaperkheda TPS.</v>
      </c>
      <c r="C1032" s="9">
        <f t="shared" si="465"/>
        <v>0</v>
      </c>
      <c r="D1032" s="65" t="str">
        <f t="shared" si="465"/>
        <v>-</v>
      </c>
      <c r="E1032" s="58">
        <f t="shared" si="465"/>
        <v>0</v>
      </c>
      <c r="F1032" s="58">
        <f t="shared" si="441"/>
        <v>0</v>
      </c>
      <c r="G1032" s="58">
        <f t="shared" si="442"/>
        <v>0</v>
      </c>
      <c r="H1032" s="58">
        <f t="shared" si="437"/>
        <v>0</v>
      </c>
      <c r="I1032" s="123">
        <f>'F4.2'!W180</f>
        <v>0</v>
      </c>
      <c r="J1032" s="123">
        <f>'F4.2'!AQ180</f>
        <v>0</v>
      </c>
      <c r="K1032" s="58"/>
      <c r="L1032" s="58"/>
      <c r="M1032" s="58">
        <f t="shared" si="432"/>
        <v>0</v>
      </c>
      <c r="N1032" s="58">
        <f t="shared" si="438"/>
        <v>0</v>
      </c>
    </row>
    <row r="1033" spans="1:14" ht="60" hidden="1" outlineLevel="1" x14ac:dyDescent="0.25">
      <c r="A1033" s="9">
        <f t="shared" ref="A1033:E1033" si="466">A607</f>
        <v>6.2</v>
      </c>
      <c r="B1033" s="167" t="str">
        <f t="shared" si="466"/>
        <v>Upgradation of various governing Element for smooth operation for flexible operation of TG set at 40% technical minimum operation.</v>
      </c>
      <c r="C1033" s="9">
        <f t="shared" si="466"/>
        <v>0</v>
      </c>
      <c r="D1033" s="65" t="str">
        <f t="shared" si="466"/>
        <v>-</v>
      </c>
      <c r="E1033" s="58">
        <f t="shared" si="466"/>
        <v>0</v>
      </c>
      <c r="F1033" s="58">
        <f t="shared" si="441"/>
        <v>0</v>
      </c>
      <c r="G1033" s="58">
        <f t="shared" si="442"/>
        <v>0</v>
      </c>
      <c r="H1033" s="58">
        <f t="shared" si="437"/>
        <v>0</v>
      </c>
      <c r="I1033" s="123">
        <f>'F4.2'!W181</f>
        <v>0</v>
      </c>
      <c r="J1033" s="123">
        <f>'F4.2'!AQ181</f>
        <v>0</v>
      </c>
      <c r="K1033" s="58"/>
      <c r="L1033" s="58"/>
      <c r="M1033" s="58">
        <f t="shared" si="432"/>
        <v>0</v>
      </c>
      <c r="N1033" s="58">
        <f t="shared" si="438"/>
        <v>0</v>
      </c>
    </row>
    <row r="1034" spans="1:14" ht="94.5" hidden="1" outlineLevel="1" x14ac:dyDescent="0.25">
      <c r="A1034" s="9">
        <f t="shared" ref="A1034:E1034" si="467">A608</f>
        <v>7</v>
      </c>
      <c r="B1034" s="28" t="str">
        <f t="shared" si="467"/>
        <v>Upgradation of Battery Charger , UPS system , GEHO PLC and VFD, ID VFD, supply of Efficiency Measuring Instruments and Supply, erection and commissioning of Sox, Nox , CO,  Opacity, ETP and Oxygen Analyser for Unit 1 to 4 of 210 MW at Khaperkheda TPS.</v>
      </c>
      <c r="C1034" s="9">
        <f t="shared" si="467"/>
        <v>0</v>
      </c>
      <c r="D1034" s="65" t="str">
        <f t="shared" si="467"/>
        <v>-</v>
      </c>
      <c r="E1034" s="58">
        <f t="shared" si="467"/>
        <v>0</v>
      </c>
      <c r="F1034" s="58">
        <f t="shared" si="441"/>
        <v>0</v>
      </c>
      <c r="G1034" s="58">
        <f t="shared" si="442"/>
        <v>0</v>
      </c>
      <c r="H1034" s="58">
        <f t="shared" si="437"/>
        <v>0</v>
      </c>
      <c r="I1034" s="123">
        <f>'F4.2'!W182</f>
        <v>0</v>
      </c>
      <c r="J1034" s="123">
        <f>'F4.2'!AQ182</f>
        <v>0</v>
      </c>
      <c r="K1034" s="58"/>
      <c r="L1034" s="58"/>
      <c r="M1034" s="58">
        <f t="shared" si="432"/>
        <v>0</v>
      </c>
      <c r="N1034" s="58">
        <f t="shared" si="438"/>
        <v>0</v>
      </c>
    </row>
    <row r="1035" spans="1:14" ht="47.25" hidden="1" outlineLevel="1" x14ac:dyDescent="0.25">
      <c r="A1035" s="9">
        <f t="shared" ref="A1035:E1035" si="468">A609</f>
        <v>7.1</v>
      </c>
      <c r="B1035" s="213" t="str">
        <f t="shared" si="468"/>
        <v xml:space="preserve"> Supply of Efficiency Monitoring Instruments for performance optimization group (POG) at Khaperkheda TPS.</v>
      </c>
      <c r="C1035" s="9">
        <f t="shared" si="468"/>
        <v>0</v>
      </c>
      <c r="D1035" s="65" t="str">
        <f t="shared" si="468"/>
        <v>-</v>
      </c>
      <c r="E1035" s="58">
        <f t="shared" si="468"/>
        <v>0</v>
      </c>
      <c r="F1035" s="58">
        <f t="shared" si="441"/>
        <v>0</v>
      </c>
      <c r="G1035" s="58">
        <f t="shared" si="442"/>
        <v>0</v>
      </c>
      <c r="H1035" s="58">
        <f t="shared" si="437"/>
        <v>0</v>
      </c>
      <c r="I1035" s="123">
        <f>'F4.2'!W183</f>
        <v>0</v>
      </c>
      <c r="J1035" s="123">
        <f>'F4.2'!AQ183</f>
        <v>0</v>
      </c>
      <c r="K1035" s="58"/>
      <c r="L1035" s="58"/>
      <c r="M1035" s="58">
        <f t="shared" si="432"/>
        <v>0</v>
      </c>
      <c r="N1035" s="58">
        <f t="shared" si="438"/>
        <v>0</v>
      </c>
    </row>
    <row r="1036" spans="1:14" ht="47.25" hidden="1" outlineLevel="1" x14ac:dyDescent="0.25">
      <c r="A1036" s="9">
        <f t="shared" ref="A1036:E1036" si="469">A610</f>
        <v>7.2</v>
      </c>
      <c r="B1036" s="213" t="str">
        <f t="shared" si="469"/>
        <v xml:space="preserve"> Upgradation of 220 V, 24 V DC Float cum boost battery charger at Unit#1 to 4 Khaperkheda TPS.</v>
      </c>
      <c r="C1036" s="9">
        <f t="shared" si="469"/>
        <v>0</v>
      </c>
      <c r="D1036" s="65" t="str">
        <f t="shared" si="469"/>
        <v>-</v>
      </c>
      <c r="E1036" s="58">
        <f t="shared" si="469"/>
        <v>0</v>
      </c>
      <c r="F1036" s="58">
        <f t="shared" si="441"/>
        <v>0</v>
      </c>
      <c r="G1036" s="58">
        <f t="shared" si="442"/>
        <v>0</v>
      </c>
      <c r="H1036" s="58">
        <f t="shared" si="437"/>
        <v>0</v>
      </c>
      <c r="I1036" s="123">
        <f>'F4.2'!W184</f>
        <v>0</v>
      </c>
      <c r="J1036" s="123">
        <f>'F4.2'!AQ184</f>
        <v>0</v>
      </c>
      <c r="K1036" s="58"/>
      <c r="L1036" s="58"/>
      <c r="M1036" s="58">
        <f t="shared" si="432"/>
        <v>0</v>
      </c>
      <c r="N1036" s="58">
        <f t="shared" si="438"/>
        <v>0</v>
      </c>
    </row>
    <row r="1037" spans="1:14" ht="31.5" hidden="1" outlineLevel="1" x14ac:dyDescent="0.25">
      <c r="A1037" s="9">
        <f t="shared" ref="A1037:E1037" si="470">A611</f>
        <v>7.3</v>
      </c>
      <c r="B1037" s="213" t="str">
        <f t="shared" si="470"/>
        <v xml:space="preserve"> Upgradation of  2X50 KVA UPS at Unit#1 to 4 Khaperkheda TPS.   </v>
      </c>
      <c r="C1037" s="9">
        <f t="shared" si="470"/>
        <v>0</v>
      </c>
      <c r="D1037" s="65" t="str">
        <f t="shared" si="470"/>
        <v>-</v>
      </c>
      <c r="E1037" s="58">
        <f t="shared" si="470"/>
        <v>0</v>
      </c>
      <c r="F1037" s="58">
        <f t="shared" si="441"/>
        <v>0</v>
      </c>
      <c r="G1037" s="58">
        <f t="shared" si="442"/>
        <v>0</v>
      </c>
      <c r="H1037" s="58">
        <f t="shared" si="437"/>
        <v>0</v>
      </c>
      <c r="I1037" s="123">
        <f>'F4.2'!W185</f>
        <v>0</v>
      </c>
      <c r="J1037" s="123">
        <f>'F4.2'!AQ185</f>
        <v>0</v>
      </c>
      <c r="K1037" s="58"/>
      <c r="L1037" s="58"/>
      <c r="M1037" s="58">
        <f t="shared" si="432"/>
        <v>0</v>
      </c>
      <c r="N1037" s="58">
        <f t="shared" si="438"/>
        <v>0</v>
      </c>
    </row>
    <row r="1038" spans="1:14" ht="47.25" hidden="1" outlineLevel="1" x14ac:dyDescent="0.25">
      <c r="A1038" s="9">
        <f t="shared" ref="A1038:E1038" si="471">A612</f>
        <v>7.4</v>
      </c>
      <c r="B1038" s="213" t="str">
        <f t="shared" si="471"/>
        <v>Supply, Erection and Commissioning of Sox, Nox , CO,  Opacity and ETP Analyser for Unit 1 to 4 of 210 MW at Khaperkheda TPS</v>
      </c>
      <c r="C1038" s="9">
        <f t="shared" si="471"/>
        <v>0</v>
      </c>
      <c r="D1038" s="65" t="str">
        <f t="shared" si="471"/>
        <v>-</v>
      </c>
      <c r="E1038" s="58">
        <f t="shared" si="471"/>
        <v>0</v>
      </c>
      <c r="F1038" s="58">
        <f t="shared" si="441"/>
        <v>0</v>
      </c>
      <c r="G1038" s="58">
        <f t="shared" si="442"/>
        <v>0</v>
      </c>
      <c r="H1038" s="58">
        <f t="shared" si="437"/>
        <v>0</v>
      </c>
      <c r="I1038" s="123">
        <f>'F4.2'!W186</f>
        <v>0</v>
      </c>
      <c r="J1038" s="123">
        <f>'F4.2'!AQ186</f>
        <v>0</v>
      </c>
      <c r="K1038" s="58"/>
      <c r="L1038" s="58"/>
      <c r="M1038" s="58">
        <f t="shared" si="432"/>
        <v>0</v>
      </c>
      <c r="N1038" s="58">
        <f t="shared" si="438"/>
        <v>0</v>
      </c>
    </row>
    <row r="1039" spans="1:14" ht="47.25" hidden="1" outlineLevel="1" x14ac:dyDescent="0.25">
      <c r="A1039" s="9">
        <f t="shared" ref="A1039:E1039" si="472">A613</f>
        <v>7.5</v>
      </c>
      <c r="B1039" s="213" t="str">
        <f t="shared" si="472"/>
        <v>Upgradation of GEHO PLC and VFD along with HCSD system Instrumentaion at Unit 3 &amp; 4 Khaperkheda TPS.</v>
      </c>
      <c r="C1039" s="9">
        <f t="shared" si="472"/>
        <v>0</v>
      </c>
      <c r="D1039" s="65" t="str">
        <f t="shared" si="472"/>
        <v>-</v>
      </c>
      <c r="E1039" s="58">
        <f t="shared" si="472"/>
        <v>0</v>
      </c>
      <c r="F1039" s="58">
        <f t="shared" si="441"/>
        <v>0</v>
      </c>
      <c r="G1039" s="58">
        <f t="shared" si="442"/>
        <v>0</v>
      </c>
      <c r="H1039" s="58">
        <f t="shared" si="437"/>
        <v>0</v>
      </c>
      <c r="I1039" s="123">
        <f>'F4.2'!W187</f>
        <v>0</v>
      </c>
      <c r="J1039" s="123">
        <f>'F4.2'!AQ187</f>
        <v>0</v>
      </c>
      <c r="K1039" s="58"/>
      <c r="L1039" s="58"/>
      <c r="M1039" s="58">
        <f t="shared" si="432"/>
        <v>0</v>
      </c>
      <c r="N1039" s="58">
        <f t="shared" si="438"/>
        <v>0</v>
      </c>
    </row>
    <row r="1040" spans="1:14" ht="47.25" hidden="1" outlineLevel="1" x14ac:dyDescent="0.25">
      <c r="A1040" s="9">
        <f t="shared" ref="A1040:E1040" si="473">A614</f>
        <v>7.6</v>
      </c>
      <c r="B1040" s="213" t="str">
        <f t="shared" si="473"/>
        <v xml:space="preserve"> Supply, Erection &amp; Commissioning of Oxygen Analyzer for combustion optimization for Unit#1 to 5 Khaperkheda TPS.</v>
      </c>
      <c r="C1040" s="9">
        <f t="shared" si="473"/>
        <v>0</v>
      </c>
      <c r="D1040" s="65" t="str">
        <f t="shared" si="473"/>
        <v>-</v>
      </c>
      <c r="E1040" s="58">
        <f t="shared" si="473"/>
        <v>0</v>
      </c>
      <c r="F1040" s="58">
        <f t="shared" si="441"/>
        <v>0</v>
      </c>
      <c r="G1040" s="58">
        <f t="shared" si="442"/>
        <v>0</v>
      </c>
      <c r="H1040" s="58">
        <f t="shared" si="437"/>
        <v>0</v>
      </c>
      <c r="I1040" s="123">
        <f>'F4.2'!W188</f>
        <v>0</v>
      </c>
      <c r="J1040" s="123">
        <f>'F4.2'!AQ188</f>
        <v>0</v>
      </c>
      <c r="K1040" s="58"/>
      <c r="L1040" s="58"/>
      <c r="M1040" s="58">
        <f t="shared" si="432"/>
        <v>0</v>
      </c>
      <c r="N1040" s="58">
        <f t="shared" si="438"/>
        <v>0</v>
      </c>
    </row>
    <row r="1041" spans="1:14" ht="31.5" hidden="1" outlineLevel="1" x14ac:dyDescent="0.25">
      <c r="A1041" s="9">
        <f t="shared" ref="A1041:E1041" si="474">A615</f>
        <v>7.7</v>
      </c>
      <c r="B1041" s="213" t="str">
        <f t="shared" si="474"/>
        <v xml:space="preserve"> Upgradation of VFD for ID FAN in Unit# 3 &amp; 4, 210MW khaperkheda TPS.</v>
      </c>
      <c r="C1041" s="9">
        <f t="shared" si="474"/>
        <v>0</v>
      </c>
      <c r="D1041" s="65" t="str">
        <f t="shared" si="474"/>
        <v>-</v>
      </c>
      <c r="E1041" s="58">
        <f t="shared" si="474"/>
        <v>0</v>
      </c>
      <c r="F1041" s="58">
        <f t="shared" si="441"/>
        <v>0</v>
      </c>
      <c r="G1041" s="58">
        <f t="shared" si="442"/>
        <v>0</v>
      </c>
      <c r="H1041" s="58">
        <f t="shared" si="437"/>
        <v>0</v>
      </c>
      <c r="I1041" s="123">
        <f>'F4.2'!W189</f>
        <v>0</v>
      </c>
      <c r="J1041" s="123">
        <f>'F4.2'!AQ189</f>
        <v>0</v>
      </c>
      <c r="K1041" s="58"/>
      <c r="L1041" s="58"/>
      <c r="M1041" s="58">
        <f t="shared" si="432"/>
        <v>0</v>
      </c>
      <c r="N1041" s="58">
        <f t="shared" si="438"/>
        <v>0</v>
      </c>
    </row>
    <row r="1042" spans="1:14" ht="63" hidden="1" outlineLevel="1" x14ac:dyDescent="0.25">
      <c r="A1042" s="9">
        <f t="shared" ref="A1042:E1042" si="475">A616</f>
        <v>7.8</v>
      </c>
      <c r="B1042" s="213" t="str">
        <f t="shared" si="475"/>
        <v>Scheme 8 Supply, erection &amp; commissioning of PLC and SCADA System of
Ash Evacuation and Disposal System  for
UNIT 3 and 4 Of 210 MW Khaperkheda TPS</v>
      </c>
      <c r="C1042" s="9">
        <f t="shared" si="475"/>
        <v>0</v>
      </c>
      <c r="D1042" s="65" t="str">
        <f t="shared" si="475"/>
        <v>-</v>
      </c>
      <c r="E1042" s="58">
        <f t="shared" si="475"/>
        <v>0</v>
      </c>
      <c r="F1042" s="58">
        <f t="shared" si="441"/>
        <v>0</v>
      </c>
      <c r="G1042" s="58">
        <f t="shared" si="442"/>
        <v>0</v>
      </c>
      <c r="H1042" s="58">
        <f t="shared" si="437"/>
        <v>0</v>
      </c>
      <c r="I1042" s="123">
        <f>'F4.2'!W190</f>
        <v>0</v>
      </c>
      <c r="J1042" s="123">
        <f>'F4.2'!AQ190</f>
        <v>0</v>
      </c>
      <c r="K1042" s="58"/>
      <c r="L1042" s="58"/>
      <c r="M1042" s="58">
        <f t="shared" si="432"/>
        <v>0</v>
      </c>
      <c r="N1042" s="58">
        <f t="shared" si="438"/>
        <v>0</v>
      </c>
    </row>
    <row r="1043" spans="1:14" ht="126" hidden="1" outlineLevel="1" x14ac:dyDescent="0.25">
      <c r="A1043" s="27">
        <f t="shared" ref="A1043:E1043" si="476">A617</f>
        <v>8</v>
      </c>
      <c r="B1043" s="28" t="str">
        <f t="shared" si="476"/>
        <v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v>
      </c>
      <c r="C1043" s="9">
        <f t="shared" si="476"/>
        <v>0</v>
      </c>
      <c r="D1043" s="65" t="str">
        <f t="shared" si="476"/>
        <v>-</v>
      </c>
      <c r="E1043" s="58">
        <f t="shared" si="476"/>
        <v>0</v>
      </c>
      <c r="F1043" s="58">
        <f t="shared" si="441"/>
        <v>0</v>
      </c>
      <c r="G1043" s="58">
        <f t="shared" si="442"/>
        <v>0</v>
      </c>
      <c r="H1043" s="58">
        <f t="shared" si="437"/>
        <v>0</v>
      </c>
      <c r="I1043" s="123">
        <f>'F4.2'!W191</f>
        <v>0</v>
      </c>
      <c r="J1043" s="123">
        <f>'F4.2'!AQ191</f>
        <v>0</v>
      </c>
      <c r="K1043" s="58"/>
      <c r="L1043" s="58"/>
      <c r="M1043" s="58">
        <f t="shared" si="432"/>
        <v>0</v>
      </c>
      <c r="N1043" s="58">
        <f t="shared" si="438"/>
        <v>0</v>
      </c>
    </row>
    <row r="1044" spans="1:14" ht="94.5" hidden="1" outlineLevel="1" x14ac:dyDescent="0.25">
      <c r="A1044" s="9">
        <f t="shared" ref="A1044:E1044" si="477">A618</f>
        <v>8.1</v>
      </c>
      <c r="B1044" s="213" t="str">
        <f t="shared" si="477"/>
        <v>Supply and installation of Air washer unit in unit 1 and 2  , 6.6 KV breaker room, Turbine MCC room Battery room Boiler MCC room for cooling of all the Electrical Panels and AHP stage I Pump House  control room air washer system</v>
      </c>
      <c r="C1044" s="9">
        <f t="shared" si="477"/>
        <v>0</v>
      </c>
      <c r="D1044" s="65" t="str">
        <f t="shared" si="477"/>
        <v>-</v>
      </c>
      <c r="E1044" s="58">
        <f t="shared" si="477"/>
        <v>0</v>
      </c>
      <c r="F1044" s="58">
        <f t="shared" si="441"/>
        <v>0</v>
      </c>
      <c r="G1044" s="58">
        <f t="shared" si="442"/>
        <v>0</v>
      </c>
      <c r="H1044" s="58">
        <f t="shared" si="437"/>
        <v>0</v>
      </c>
      <c r="I1044" s="123">
        <f>'F4.2'!W192</f>
        <v>0</v>
      </c>
      <c r="J1044" s="123">
        <f>'F4.2'!AQ192</f>
        <v>0</v>
      </c>
      <c r="K1044" s="58"/>
      <c r="L1044" s="58"/>
      <c r="M1044" s="58">
        <f t="shared" si="432"/>
        <v>0</v>
      </c>
      <c r="N1044" s="58">
        <f t="shared" si="438"/>
        <v>0</v>
      </c>
    </row>
    <row r="1045" spans="1:14" ht="94.5" hidden="1" outlineLevel="1" x14ac:dyDescent="0.25">
      <c r="A1045" s="9">
        <f t="shared" ref="A1045:E1045" si="478">A619</f>
        <v>8.1999999999999993</v>
      </c>
      <c r="B1045" s="213" t="str">
        <f t="shared" si="478"/>
        <v>Refurbishment of Air washer unit of 3 and 4, 6.6 KV breaker room, Turbine MCC room Battery room Boiler MCC room for cooling of all the Electrical Panels and Refurbishment of GEHO pump House and AHP stage II Pump House  control room air washer system</v>
      </c>
      <c r="C1045" s="9">
        <f t="shared" si="478"/>
        <v>0</v>
      </c>
      <c r="D1045" s="65" t="str">
        <f t="shared" si="478"/>
        <v>-</v>
      </c>
      <c r="E1045" s="58">
        <f t="shared" si="478"/>
        <v>0</v>
      </c>
      <c r="F1045" s="58">
        <f t="shared" si="441"/>
        <v>0</v>
      </c>
      <c r="G1045" s="58">
        <f t="shared" si="442"/>
        <v>0</v>
      </c>
      <c r="H1045" s="58">
        <f t="shared" si="437"/>
        <v>0</v>
      </c>
      <c r="I1045" s="123">
        <f>'F4.2'!W193</f>
        <v>0</v>
      </c>
      <c r="J1045" s="123">
        <f>'F4.2'!AQ193</f>
        <v>0</v>
      </c>
      <c r="K1045" s="58"/>
      <c r="L1045" s="58"/>
      <c r="M1045" s="58">
        <f t="shared" si="432"/>
        <v>0</v>
      </c>
      <c r="N1045" s="58">
        <f t="shared" si="438"/>
        <v>0</v>
      </c>
    </row>
    <row r="1046" spans="1:14" ht="31.5" hidden="1" outlineLevel="1" x14ac:dyDescent="0.25">
      <c r="A1046" s="9">
        <f t="shared" ref="A1046:E1046" si="479">A620</f>
        <v>8.3000000000000007</v>
      </c>
      <c r="B1046" s="213" t="str">
        <f t="shared" si="479"/>
        <v>Procurement of Complete  LPT rotor for unit 1 and 2</v>
      </c>
      <c r="C1046" s="9">
        <f t="shared" si="479"/>
        <v>0</v>
      </c>
      <c r="D1046" s="65" t="str">
        <f t="shared" si="479"/>
        <v>-</v>
      </c>
      <c r="E1046" s="58">
        <f t="shared" si="479"/>
        <v>0</v>
      </c>
      <c r="F1046" s="58">
        <f t="shared" si="441"/>
        <v>0</v>
      </c>
      <c r="G1046" s="58">
        <f t="shared" si="442"/>
        <v>0</v>
      </c>
      <c r="H1046" s="58">
        <f t="shared" si="437"/>
        <v>0</v>
      </c>
      <c r="I1046" s="123">
        <f>'F4.2'!W194</f>
        <v>0</v>
      </c>
      <c r="J1046" s="123">
        <f>'F4.2'!AQ194</f>
        <v>0</v>
      </c>
      <c r="K1046" s="58"/>
      <c r="L1046" s="58"/>
      <c r="M1046" s="58">
        <f t="shared" si="432"/>
        <v>0</v>
      </c>
      <c r="N1046" s="58">
        <f t="shared" si="438"/>
        <v>0</v>
      </c>
    </row>
    <row r="1047" spans="1:14" ht="31.5" hidden="1" outlineLevel="1" x14ac:dyDescent="0.25">
      <c r="A1047" s="9">
        <f t="shared" ref="A1047:E1047" si="480">A621</f>
        <v>8.4</v>
      </c>
      <c r="B1047" s="213" t="str">
        <f t="shared" si="480"/>
        <v>Revamping of diesel engine driven fire fighting  pump system with engine.</v>
      </c>
      <c r="C1047" s="9">
        <f t="shared" si="480"/>
        <v>0</v>
      </c>
      <c r="D1047" s="65" t="str">
        <f t="shared" si="480"/>
        <v>-</v>
      </c>
      <c r="E1047" s="58">
        <f t="shared" si="480"/>
        <v>0</v>
      </c>
      <c r="F1047" s="58">
        <f t="shared" si="441"/>
        <v>0</v>
      </c>
      <c r="G1047" s="58">
        <f t="shared" si="442"/>
        <v>0</v>
      </c>
      <c r="H1047" s="58">
        <f t="shared" si="437"/>
        <v>0</v>
      </c>
      <c r="I1047" s="123">
        <f>'F4.2'!W195</f>
        <v>0</v>
      </c>
      <c r="J1047" s="123">
        <f>'F4.2'!AQ195</f>
        <v>0</v>
      </c>
      <c r="K1047" s="58"/>
      <c r="L1047" s="58"/>
      <c r="M1047" s="58">
        <f t="shared" si="432"/>
        <v>0</v>
      </c>
      <c r="N1047" s="58">
        <f t="shared" si="438"/>
        <v>0</v>
      </c>
    </row>
    <row r="1048" spans="1:14" ht="36" hidden="1" outlineLevel="1" x14ac:dyDescent="0.25">
      <c r="A1048" s="9">
        <f t="shared" ref="A1048:E1048" si="481">A622</f>
        <v>8.5</v>
      </c>
      <c r="B1048" s="214" t="str">
        <f t="shared" si="481"/>
        <v>Procurement of various control valves for unit No. 1 to 4</v>
      </c>
      <c r="C1048" s="9">
        <f t="shared" si="481"/>
        <v>0</v>
      </c>
      <c r="D1048" s="65" t="str">
        <f t="shared" si="481"/>
        <v>-</v>
      </c>
      <c r="E1048" s="58">
        <f t="shared" si="481"/>
        <v>0</v>
      </c>
      <c r="F1048" s="58">
        <f t="shared" si="441"/>
        <v>0</v>
      </c>
      <c r="G1048" s="58">
        <f t="shared" si="442"/>
        <v>0</v>
      </c>
      <c r="H1048" s="58">
        <f t="shared" si="437"/>
        <v>0</v>
      </c>
      <c r="I1048" s="123">
        <f>'F4.2'!W196</f>
        <v>0</v>
      </c>
      <c r="J1048" s="123">
        <f>'F4.2'!AQ196</f>
        <v>0</v>
      </c>
      <c r="K1048" s="58"/>
      <c r="L1048" s="58"/>
      <c r="M1048" s="58">
        <f t="shared" si="432"/>
        <v>0</v>
      </c>
      <c r="N1048" s="58">
        <f t="shared" si="438"/>
        <v>0</v>
      </c>
    </row>
    <row r="1049" spans="1:14" ht="47.25" hidden="1" outlineLevel="1" x14ac:dyDescent="0.25">
      <c r="A1049" s="27">
        <f t="shared" ref="A1049:E1049" si="482">A623</f>
        <v>9</v>
      </c>
      <c r="B1049" s="28" t="str">
        <f t="shared" si="482"/>
        <v>Procurement of IP Rotor and Inner casing for unit 1 and 2. Procurement of IP rotor and inner casing for unit 3 and 4</v>
      </c>
      <c r="C1049" s="9">
        <f t="shared" si="482"/>
        <v>0</v>
      </c>
      <c r="D1049" s="65" t="str">
        <f t="shared" si="482"/>
        <v>-</v>
      </c>
      <c r="E1049" s="58">
        <f t="shared" si="482"/>
        <v>0</v>
      </c>
      <c r="F1049" s="58">
        <f t="shared" si="441"/>
        <v>0</v>
      </c>
      <c r="G1049" s="58">
        <f t="shared" si="442"/>
        <v>0</v>
      </c>
      <c r="H1049" s="58">
        <f t="shared" si="437"/>
        <v>0</v>
      </c>
      <c r="I1049" s="123">
        <f>'F4.2'!W197</f>
        <v>0</v>
      </c>
      <c r="J1049" s="123">
        <f>'F4.2'!AQ197</f>
        <v>0</v>
      </c>
      <c r="K1049" s="58"/>
      <c r="L1049" s="58"/>
      <c r="M1049" s="58">
        <f t="shared" ref="M1049:M1112" si="483">SUM(J1049:L1049)</f>
        <v>0</v>
      </c>
      <c r="N1049" s="58">
        <f t="shared" si="438"/>
        <v>0</v>
      </c>
    </row>
    <row r="1050" spans="1:14" ht="31.5" hidden="1" outlineLevel="1" x14ac:dyDescent="0.25">
      <c r="A1050" s="31">
        <f t="shared" ref="A1050:E1050" si="484">A624</f>
        <v>9.1</v>
      </c>
      <c r="B1050" s="127" t="str">
        <f t="shared" si="484"/>
        <v xml:space="preserve">Procurement of IP Rotor and Inner casing for unit 1 and 2. </v>
      </c>
      <c r="C1050" s="9">
        <f t="shared" si="484"/>
        <v>0</v>
      </c>
      <c r="D1050" s="65" t="str">
        <f t="shared" si="484"/>
        <v>-</v>
      </c>
      <c r="E1050" s="58">
        <f t="shared" si="484"/>
        <v>0</v>
      </c>
      <c r="F1050" s="58">
        <f t="shared" si="441"/>
        <v>0</v>
      </c>
      <c r="G1050" s="58">
        <f t="shared" si="442"/>
        <v>0</v>
      </c>
      <c r="H1050" s="58">
        <f t="shared" si="437"/>
        <v>0</v>
      </c>
      <c r="I1050" s="123">
        <f>'F4.2'!W198</f>
        <v>0</v>
      </c>
      <c r="J1050" s="123">
        <f>'F4.2'!AQ198</f>
        <v>0</v>
      </c>
      <c r="K1050" s="58"/>
      <c r="L1050" s="58"/>
      <c r="M1050" s="58">
        <f t="shared" si="483"/>
        <v>0</v>
      </c>
      <c r="N1050" s="58">
        <f t="shared" si="438"/>
        <v>0</v>
      </c>
    </row>
    <row r="1051" spans="1:14" ht="47.25" hidden="1" outlineLevel="1" x14ac:dyDescent="0.25">
      <c r="A1051" s="31">
        <f t="shared" ref="A1051:E1051" si="485">A625</f>
        <v>9.1999999999999993</v>
      </c>
      <c r="B1051" s="127" t="str">
        <f t="shared" si="485"/>
        <v>Procurement of IP rotor and inner casing for unit 3 and 4 along with Turbovisory sensors and panel</v>
      </c>
      <c r="C1051" s="9">
        <f t="shared" si="485"/>
        <v>0</v>
      </c>
      <c r="D1051" s="65" t="str">
        <f t="shared" si="485"/>
        <v>-</v>
      </c>
      <c r="E1051" s="58">
        <f t="shared" si="485"/>
        <v>0</v>
      </c>
      <c r="F1051" s="58">
        <f t="shared" si="441"/>
        <v>0</v>
      </c>
      <c r="G1051" s="58">
        <f t="shared" si="442"/>
        <v>0</v>
      </c>
      <c r="H1051" s="58">
        <f t="shared" si="437"/>
        <v>0</v>
      </c>
      <c r="I1051" s="123">
        <f>'F4.2'!W199</f>
        <v>0</v>
      </c>
      <c r="J1051" s="123">
        <f>'F4.2'!AQ199</f>
        <v>0</v>
      </c>
      <c r="K1051" s="58"/>
      <c r="L1051" s="58"/>
      <c r="M1051" s="58">
        <f t="shared" si="483"/>
        <v>0</v>
      </c>
      <c r="N1051" s="58">
        <f t="shared" si="438"/>
        <v>0</v>
      </c>
    </row>
    <row r="1052" spans="1:14" ht="47.25" hidden="1" outlineLevel="1" x14ac:dyDescent="0.25">
      <c r="A1052" s="31">
        <f t="shared" ref="A1052:E1052" si="486">A626</f>
        <v>9.3000000000000007</v>
      </c>
      <c r="B1052" s="127" t="str">
        <f t="shared" si="486"/>
        <v>Supply and installation of srew compressor for supply of instrument air to unit No. 3 and 4 along with  dryer for unit No. 3 &amp; 4.</v>
      </c>
      <c r="C1052" s="9">
        <f t="shared" si="486"/>
        <v>0</v>
      </c>
      <c r="D1052" s="65" t="str">
        <f t="shared" si="486"/>
        <v>-</v>
      </c>
      <c r="E1052" s="58">
        <f t="shared" si="486"/>
        <v>0</v>
      </c>
      <c r="F1052" s="58">
        <f t="shared" si="441"/>
        <v>0</v>
      </c>
      <c r="G1052" s="58">
        <f t="shared" si="442"/>
        <v>0</v>
      </c>
      <c r="H1052" s="58">
        <f t="shared" si="437"/>
        <v>0</v>
      </c>
      <c r="I1052" s="123">
        <f>'F4.2'!W200</f>
        <v>0</v>
      </c>
      <c r="J1052" s="123">
        <f>'F4.2'!AQ200</f>
        <v>0</v>
      </c>
      <c r="K1052" s="58"/>
      <c r="L1052" s="58"/>
      <c r="M1052" s="58">
        <f t="shared" si="483"/>
        <v>0</v>
      </c>
      <c r="N1052" s="58">
        <f t="shared" si="438"/>
        <v>0</v>
      </c>
    </row>
    <row r="1053" spans="1:14" ht="47.25" hidden="1" outlineLevel="1" x14ac:dyDescent="0.25">
      <c r="A1053" s="27">
        <f t="shared" ref="A1053:E1053" si="487">A627</f>
        <v>10</v>
      </c>
      <c r="B1053" s="28" t="str">
        <f t="shared" si="487"/>
        <v>Procurement of LP rotor for unit 3 and 4 and upgradation of  BFP cartridge and BFP Booster pump</v>
      </c>
      <c r="C1053" s="9">
        <f t="shared" si="487"/>
        <v>0</v>
      </c>
      <c r="D1053" s="65" t="str">
        <f t="shared" si="487"/>
        <v>-</v>
      </c>
      <c r="E1053" s="58">
        <f t="shared" si="487"/>
        <v>0</v>
      </c>
      <c r="F1053" s="58">
        <f t="shared" si="441"/>
        <v>0</v>
      </c>
      <c r="G1053" s="58">
        <f t="shared" si="442"/>
        <v>0</v>
      </c>
      <c r="H1053" s="58">
        <f t="shared" si="437"/>
        <v>0</v>
      </c>
      <c r="I1053" s="123">
        <f>'F4.2'!W201</f>
        <v>0</v>
      </c>
      <c r="J1053" s="123">
        <f>'F4.2'!AQ201</f>
        <v>0</v>
      </c>
      <c r="K1053" s="58"/>
      <c r="L1053" s="58"/>
      <c r="M1053" s="58">
        <f t="shared" si="483"/>
        <v>0</v>
      </c>
      <c r="N1053" s="58">
        <f t="shared" si="438"/>
        <v>0</v>
      </c>
    </row>
    <row r="1054" spans="1:14" ht="15.75" hidden="1" outlineLevel="1" x14ac:dyDescent="0.25">
      <c r="A1054" s="31">
        <f t="shared" ref="A1054:E1054" si="488">A628</f>
        <v>10.1</v>
      </c>
      <c r="B1054" s="127" t="str">
        <f t="shared" si="488"/>
        <v>Procurement of  of LP rotor for unit 3 and 4</v>
      </c>
      <c r="C1054" s="9">
        <f t="shared" si="488"/>
        <v>0</v>
      </c>
      <c r="D1054" s="65" t="str">
        <f t="shared" si="488"/>
        <v>-</v>
      </c>
      <c r="E1054" s="58">
        <f t="shared" si="488"/>
        <v>0</v>
      </c>
      <c r="F1054" s="58">
        <f t="shared" si="441"/>
        <v>0</v>
      </c>
      <c r="G1054" s="58">
        <f t="shared" si="442"/>
        <v>0</v>
      </c>
      <c r="H1054" s="58">
        <f t="shared" si="437"/>
        <v>0</v>
      </c>
      <c r="I1054" s="123">
        <f>'F4.2'!W202</f>
        <v>0</v>
      </c>
      <c r="J1054" s="123">
        <f>'F4.2'!AQ202</f>
        <v>0</v>
      </c>
      <c r="K1054" s="58"/>
      <c r="L1054" s="58"/>
      <c r="M1054" s="58">
        <f t="shared" si="483"/>
        <v>0</v>
      </c>
      <c r="N1054" s="58">
        <f t="shared" si="438"/>
        <v>0</v>
      </c>
    </row>
    <row r="1055" spans="1:14" ht="63" hidden="1" outlineLevel="1" x14ac:dyDescent="0.25">
      <c r="A1055" s="31">
        <f t="shared" ref="A1055:E1055" si="489">A629</f>
        <v>10.199999999999999</v>
      </c>
      <c r="B1055" s="127" t="str">
        <f t="shared" si="489"/>
        <v>Upgradation of BFP cartridge and BFP Booster pump,  motorized scoop for hydraulic coupling and drive unit for BFP and modulating BFP RC valve for Unit 3 &amp; 4</v>
      </c>
      <c r="C1055" s="9">
        <f t="shared" si="489"/>
        <v>0</v>
      </c>
      <c r="D1055" s="65" t="str">
        <f t="shared" si="489"/>
        <v>-</v>
      </c>
      <c r="E1055" s="58">
        <f t="shared" si="489"/>
        <v>0</v>
      </c>
      <c r="F1055" s="58">
        <f t="shared" si="441"/>
        <v>0</v>
      </c>
      <c r="G1055" s="58">
        <f t="shared" si="442"/>
        <v>0</v>
      </c>
      <c r="H1055" s="58">
        <f t="shared" si="437"/>
        <v>0</v>
      </c>
      <c r="I1055" s="123">
        <f>'F4.2'!W203</f>
        <v>0</v>
      </c>
      <c r="J1055" s="123">
        <f>'F4.2'!AQ203</f>
        <v>0</v>
      </c>
      <c r="K1055" s="58"/>
      <c r="L1055" s="58"/>
      <c r="M1055" s="58">
        <f t="shared" si="483"/>
        <v>0</v>
      </c>
      <c r="N1055" s="58">
        <f t="shared" si="438"/>
        <v>0</v>
      </c>
    </row>
    <row r="1056" spans="1:14" ht="31.5" hidden="1" outlineLevel="1" x14ac:dyDescent="0.25">
      <c r="A1056" s="27">
        <f t="shared" ref="A1056:E1056" si="490">A630</f>
        <v>11</v>
      </c>
      <c r="B1056" s="28" t="str">
        <f t="shared" si="490"/>
        <v xml:space="preserve">Refurbishment of LP rotor of unit 1 and 2 and Refurbishment of HPT module of unit 1 and 2             </v>
      </c>
      <c r="C1056" s="9">
        <f t="shared" si="490"/>
        <v>0</v>
      </c>
      <c r="D1056" s="65" t="str">
        <f t="shared" si="490"/>
        <v>-</v>
      </c>
      <c r="E1056" s="58">
        <f t="shared" si="490"/>
        <v>0</v>
      </c>
      <c r="F1056" s="58">
        <f t="shared" si="441"/>
        <v>0</v>
      </c>
      <c r="G1056" s="58">
        <f t="shared" si="442"/>
        <v>0</v>
      </c>
      <c r="H1056" s="58">
        <f t="shared" ref="H1056:H1119" si="491">F1056-G1056</f>
        <v>0</v>
      </c>
      <c r="I1056" s="123">
        <f>'F4.2'!W204</f>
        <v>0</v>
      </c>
      <c r="J1056" s="123">
        <f>'F4.2'!AQ204</f>
        <v>0</v>
      </c>
      <c r="K1056" s="58"/>
      <c r="L1056" s="58"/>
      <c r="M1056" s="58">
        <f t="shared" si="483"/>
        <v>0</v>
      </c>
      <c r="N1056" s="58">
        <f t="shared" ref="N1056:N1119" si="492">H1056+I1056-M1056</f>
        <v>0</v>
      </c>
    </row>
    <row r="1057" spans="1:14" ht="15.75" hidden="1" outlineLevel="1" x14ac:dyDescent="0.25">
      <c r="A1057" s="31">
        <f t="shared" ref="A1057:E1057" si="493">A631</f>
        <v>11.1</v>
      </c>
      <c r="B1057" s="127" t="str">
        <f t="shared" si="493"/>
        <v>Refurbishment of LP rotor of unit 1 and 2</v>
      </c>
      <c r="C1057" s="9">
        <f t="shared" si="493"/>
        <v>0</v>
      </c>
      <c r="D1057" s="65" t="str">
        <f t="shared" si="493"/>
        <v>-</v>
      </c>
      <c r="E1057" s="58">
        <f t="shared" si="493"/>
        <v>0</v>
      </c>
      <c r="F1057" s="58">
        <f t="shared" si="441"/>
        <v>0</v>
      </c>
      <c r="G1057" s="58">
        <f t="shared" si="442"/>
        <v>0</v>
      </c>
      <c r="H1057" s="58">
        <f t="shared" si="491"/>
        <v>0</v>
      </c>
      <c r="I1057" s="123">
        <f>'F4.2'!W205</f>
        <v>0</v>
      </c>
      <c r="J1057" s="123">
        <f>'F4.2'!AQ205</f>
        <v>0</v>
      </c>
      <c r="K1057" s="58"/>
      <c r="L1057" s="58"/>
      <c r="M1057" s="58">
        <f t="shared" si="483"/>
        <v>0</v>
      </c>
      <c r="N1057" s="58">
        <f t="shared" si="492"/>
        <v>0</v>
      </c>
    </row>
    <row r="1058" spans="1:14" ht="31.5" hidden="1" outlineLevel="1" x14ac:dyDescent="0.25">
      <c r="A1058" s="31">
        <f t="shared" ref="A1058:E1058" si="494">A632</f>
        <v>11.2</v>
      </c>
      <c r="B1058" s="127" t="str">
        <f t="shared" si="494"/>
        <v>Refurbishment of HPT module of unit 1 and 2</v>
      </c>
      <c r="C1058" s="9">
        <f t="shared" si="494"/>
        <v>0</v>
      </c>
      <c r="D1058" s="65" t="str">
        <f t="shared" si="494"/>
        <v>-</v>
      </c>
      <c r="E1058" s="58">
        <f t="shared" si="494"/>
        <v>0</v>
      </c>
      <c r="F1058" s="58">
        <f t="shared" si="441"/>
        <v>0</v>
      </c>
      <c r="G1058" s="58">
        <f t="shared" si="442"/>
        <v>0</v>
      </c>
      <c r="H1058" s="58">
        <f t="shared" si="491"/>
        <v>0</v>
      </c>
      <c r="I1058" s="123">
        <f>'F4.2'!W206</f>
        <v>0</v>
      </c>
      <c r="J1058" s="123">
        <f>'F4.2'!AQ206</f>
        <v>0</v>
      </c>
      <c r="K1058" s="58"/>
      <c r="L1058" s="58"/>
      <c r="M1058" s="58">
        <f t="shared" si="483"/>
        <v>0</v>
      </c>
      <c r="N1058" s="58">
        <f t="shared" si="492"/>
        <v>0</v>
      </c>
    </row>
    <row r="1059" spans="1:14" ht="47.25" hidden="1" outlineLevel="1" x14ac:dyDescent="0.25">
      <c r="A1059" s="27">
        <f t="shared" ref="A1059:E1059" si="495">A633</f>
        <v>12</v>
      </c>
      <c r="B1059" s="28" t="str">
        <f t="shared" si="495"/>
        <v>Refurbishment of LP rotor for unit 3 and 4 and Refurbishment and re-blading of HPT module of unit 3 and 4</v>
      </c>
      <c r="C1059" s="9">
        <f t="shared" si="495"/>
        <v>0</v>
      </c>
      <c r="D1059" s="65" t="str">
        <f t="shared" si="495"/>
        <v>-</v>
      </c>
      <c r="E1059" s="58">
        <f t="shared" si="495"/>
        <v>0</v>
      </c>
      <c r="F1059" s="58">
        <f t="shared" si="441"/>
        <v>0</v>
      </c>
      <c r="G1059" s="58">
        <f t="shared" si="442"/>
        <v>0</v>
      </c>
      <c r="H1059" s="58">
        <f t="shared" si="491"/>
        <v>0</v>
      </c>
      <c r="I1059" s="123">
        <f>'F4.2'!W207</f>
        <v>0</v>
      </c>
      <c r="J1059" s="123">
        <f>'F4.2'!AQ207</f>
        <v>0</v>
      </c>
      <c r="K1059" s="58"/>
      <c r="L1059" s="58"/>
      <c r="M1059" s="58">
        <f t="shared" si="483"/>
        <v>0</v>
      </c>
      <c r="N1059" s="58">
        <f t="shared" si="492"/>
        <v>0</v>
      </c>
    </row>
    <row r="1060" spans="1:14" ht="15.75" hidden="1" outlineLevel="1" x14ac:dyDescent="0.25">
      <c r="A1060" s="9">
        <f t="shared" ref="A1060:E1060" si="496">A634</f>
        <v>12.1</v>
      </c>
      <c r="B1060" s="194" t="str">
        <f t="shared" si="496"/>
        <v>Refurbishment of LP rotors for unit 3 and 4</v>
      </c>
      <c r="C1060" s="9">
        <f t="shared" si="496"/>
        <v>0</v>
      </c>
      <c r="D1060" s="65" t="str">
        <f t="shared" si="496"/>
        <v>-</v>
      </c>
      <c r="E1060" s="58">
        <f t="shared" si="496"/>
        <v>0</v>
      </c>
      <c r="F1060" s="58">
        <f t="shared" si="441"/>
        <v>0</v>
      </c>
      <c r="G1060" s="58">
        <f t="shared" si="442"/>
        <v>0</v>
      </c>
      <c r="H1060" s="58">
        <f t="shared" si="491"/>
        <v>0</v>
      </c>
      <c r="I1060" s="123">
        <f>'F4.2'!W208</f>
        <v>0</v>
      </c>
      <c r="J1060" s="123">
        <f>'F4.2'!AQ208</f>
        <v>0</v>
      </c>
      <c r="K1060" s="58"/>
      <c r="L1060" s="58"/>
      <c r="M1060" s="58">
        <f t="shared" si="483"/>
        <v>0</v>
      </c>
      <c r="N1060" s="58">
        <f t="shared" si="492"/>
        <v>0</v>
      </c>
    </row>
    <row r="1061" spans="1:14" ht="15.75" hidden="1" outlineLevel="1" x14ac:dyDescent="0.25">
      <c r="A1061" s="9">
        <f t="shared" ref="A1061:E1061" si="497">A635</f>
        <v>12.2</v>
      </c>
      <c r="B1061" s="194" t="str">
        <f t="shared" si="497"/>
        <v>Refurbishment of HPT modules of unit 3 and 4</v>
      </c>
      <c r="C1061" s="9">
        <f t="shared" si="497"/>
        <v>0</v>
      </c>
      <c r="D1061" s="65" t="str">
        <f t="shared" si="497"/>
        <v>-</v>
      </c>
      <c r="E1061" s="58">
        <f t="shared" si="497"/>
        <v>0</v>
      </c>
      <c r="F1061" s="58">
        <f t="shared" si="441"/>
        <v>0</v>
      </c>
      <c r="G1061" s="58">
        <f t="shared" si="442"/>
        <v>0</v>
      </c>
      <c r="H1061" s="58">
        <f t="shared" si="491"/>
        <v>0</v>
      </c>
      <c r="I1061" s="123">
        <f>'F4.2'!W209</f>
        <v>0</v>
      </c>
      <c r="J1061" s="123">
        <f>'F4.2'!AQ209</f>
        <v>0</v>
      </c>
      <c r="K1061" s="58"/>
      <c r="L1061" s="58"/>
      <c r="M1061" s="58">
        <f t="shared" si="483"/>
        <v>0</v>
      </c>
      <c r="N1061" s="58">
        <f t="shared" si="492"/>
        <v>0</v>
      </c>
    </row>
    <row r="1062" spans="1:14" ht="94.5" hidden="1" outlineLevel="1" x14ac:dyDescent="0.25">
      <c r="A1062" s="27">
        <f t="shared" ref="A1062:E1062" si="498">A636</f>
        <v>13</v>
      </c>
      <c r="B1062" s="28" t="str">
        <f t="shared" si="498"/>
        <v xml:space="preserve"> SITC OF COMPLETE SOLUTION AND COMPREHENSIVE PROTECTION AND MONITORING PACKAGE ALONG WITH RETROFIT OF ALLIED ACCESSORIES FOR VARIOUS GTs &amp; STs INSTALLED AT 210 MW KHAPERKHEDA TPS.</v>
      </c>
      <c r="C1062" s="9">
        <f t="shared" si="498"/>
        <v>0</v>
      </c>
      <c r="D1062" s="65" t="str">
        <f t="shared" si="498"/>
        <v>-</v>
      </c>
      <c r="E1062" s="58">
        <f t="shared" si="498"/>
        <v>0</v>
      </c>
      <c r="F1062" s="58">
        <f t="shared" si="441"/>
        <v>0</v>
      </c>
      <c r="G1062" s="58">
        <f t="shared" si="442"/>
        <v>0</v>
      </c>
      <c r="H1062" s="58">
        <f t="shared" si="491"/>
        <v>0</v>
      </c>
      <c r="I1062" s="123">
        <f>'F4.2'!W210</f>
        <v>0</v>
      </c>
      <c r="J1062" s="123">
        <f>'F4.2'!AQ210</f>
        <v>0</v>
      </c>
      <c r="K1062" s="58"/>
      <c r="L1062" s="58"/>
      <c r="M1062" s="58">
        <f t="shared" si="483"/>
        <v>0</v>
      </c>
      <c r="N1062" s="58">
        <f t="shared" si="492"/>
        <v>0</v>
      </c>
    </row>
    <row r="1063" spans="1:14" ht="90" hidden="1" outlineLevel="1" x14ac:dyDescent="0.25">
      <c r="A1063" s="9">
        <f t="shared" ref="A1063:E1063" si="499">A637</f>
        <v>13.1</v>
      </c>
      <c r="B1063" s="194" t="str">
        <f t="shared" si="499"/>
        <v>SUPPLY,INSTALLATION, TESTING &amp; COMMISSIONING OF COMPLETE SOLUTION AND COMPREHENSIVE PROTECTION AND MONITORING PACKAGE ALONG WITH RETROFIT OF ALLIED ACCESSORIES FOR VARIOUS GTs &amp; STs INSTALLED AT 210 MW KHAPERKHEDA TPS.</v>
      </c>
      <c r="C1063" s="9">
        <f t="shared" si="499"/>
        <v>0</v>
      </c>
      <c r="D1063" s="65" t="str">
        <f t="shared" si="499"/>
        <v>-</v>
      </c>
      <c r="E1063" s="58">
        <f t="shared" si="499"/>
        <v>0</v>
      </c>
      <c r="F1063" s="58">
        <f t="shared" si="441"/>
        <v>0</v>
      </c>
      <c r="G1063" s="58">
        <f t="shared" si="442"/>
        <v>0</v>
      </c>
      <c r="H1063" s="58">
        <f t="shared" si="491"/>
        <v>0</v>
      </c>
      <c r="I1063" s="123">
        <f>'F4.2'!W211</f>
        <v>0</v>
      </c>
      <c r="J1063" s="123">
        <f>'F4.2'!AQ211</f>
        <v>0</v>
      </c>
      <c r="K1063" s="58"/>
      <c r="L1063" s="58"/>
      <c r="M1063" s="58">
        <f t="shared" si="483"/>
        <v>0</v>
      </c>
      <c r="N1063" s="58">
        <f t="shared" si="492"/>
        <v>0</v>
      </c>
    </row>
    <row r="1064" spans="1:14" ht="78.75" hidden="1" outlineLevel="1" x14ac:dyDescent="0.25">
      <c r="A1064" s="27">
        <f t="shared" ref="A1064:E1064" si="500">A638</f>
        <v>14</v>
      </c>
      <c r="B1064" s="28" t="str">
        <f t="shared" si="500"/>
        <v xml:space="preserve"> PLANT PERFORMANCE IMPROVEMENT BY DESIGN, SUPPLY, INSTALLATION &amp; COMMISSIONING OF STATE OF ART HT VACCUM CIRCUIT BREAERS AT UNIT 1 TO 4 OF 210MW KHAPERKHEDA TPS.</v>
      </c>
      <c r="C1064" s="9">
        <f t="shared" si="500"/>
        <v>0</v>
      </c>
      <c r="D1064" s="65" t="str">
        <f t="shared" si="500"/>
        <v>-</v>
      </c>
      <c r="E1064" s="58">
        <f t="shared" si="500"/>
        <v>0</v>
      </c>
      <c r="F1064" s="58">
        <f t="shared" si="441"/>
        <v>0</v>
      </c>
      <c r="G1064" s="58">
        <f t="shared" si="442"/>
        <v>0</v>
      </c>
      <c r="H1064" s="58">
        <f t="shared" si="491"/>
        <v>0</v>
      </c>
      <c r="I1064" s="123">
        <f>'F4.2'!W212</f>
        <v>0</v>
      </c>
      <c r="J1064" s="123">
        <f>'F4.2'!AQ212</f>
        <v>0</v>
      </c>
      <c r="K1064" s="58"/>
      <c r="L1064" s="58"/>
      <c r="M1064" s="58">
        <f t="shared" si="483"/>
        <v>0</v>
      </c>
      <c r="N1064" s="58">
        <f t="shared" si="492"/>
        <v>0</v>
      </c>
    </row>
    <row r="1065" spans="1:14" ht="30" hidden="1" outlineLevel="1" x14ac:dyDescent="0.25">
      <c r="A1065" s="9">
        <f t="shared" ref="A1065:E1065" si="501">A639</f>
        <v>14.1</v>
      </c>
      <c r="B1065" s="194" t="str">
        <f t="shared" si="501"/>
        <v>DESIGN, SUPPLY, INSTALLATION,  TESTING &amp; COMMISSIONING OF HT VCB AT U # 1 &amp; 2.</v>
      </c>
      <c r="C1065" s="9">
        <f t="shared" si="501"/>
        <v>0</v>
      </c>
      <c r="D1065" s="65" t="str">
        <f t="shared" si="501"/>
        <v>-</v>
      </c>
      <c r="E1065" s="58">
        <f t="shared" si="501"/>
        <v>0</v>
      </c>
      <c r="F1065" s="58">
        <f t="shared" si="441"/>
        <v>0</v>
      </c>
      <c r="G1065" s="58">
        <f t="shared" si="442"/>
        <v>0</v>
      </c>
      <c r="H1065" s="58">
        <f t="shared" si="491"/>
        <v>0</v>
      </c>
      <c r="I1065" s="123">
        <f>'F4.2'!W213</f>
        <v>0</v>
      </c>
      <c r="J1065" s="123">
        <f>'F4.2'!AQ213</f>
        <v>0</v>
      </c>
      <c r="K1065" s="58"/>
      <c r="L1065" s="58"/>
      <c r="M1065" s="58">
        <f t="shared" si="483"/>
        <v>0</v>
      </c>
      <c r="N1065" s="58">
        <f t="shared" si="492"/>
        <v>0</v>
      </c>
    </row>
    <row r="1066" spans="1:14" ht="30" hidden="1" outlineLevel="1" x14ac:dyDescent="0.25">
      <c r="A1066" s="9">
        <f t="shared" ref="A1066:E1066" si="502">A640</f>
        <v>14.2</v>
      </c>
      <c r="B1066" s="194" t="str">
        <f t="shared" si="502"/>
        <v>DESIGN, SUPPLY, INSTALLATION,  TESTING &amp; COMMISSIONING OF HT VCB AT U # 3 &amp; 4.</v>
      </c>
      <c r="C1066" s="9">
        <f t="shared" si="502"/>
        <v>0</v>
      </c>
      <c r="D1066" s="65" t="str">
        <f t="shared" si="502"/>
        <v>-</v>
      </c>
      <c r="E1066" s="58">
        <f t="shared" si="502"/>
        <v>0</v>
      </c>
      <c r="F1066" s="58">
        <f t="shared" si="441"/>
        <v>0</v>
      </c>
      <c r="G1066" s="58">
        <f t="shared" si="442"/>
        <v>0</v>
      </c>
      <c r="H1066" s="58">
        <f t="shared" si="491"/>
        <v>0</v>
      </c>
      <c r="I1066" s="123">
        <f>'F4.2'!W214</f>
        <v>0</v>
      </c>
      <c r="J1066" s="123">
        <f>'F4.2'!AQ214</f>
        <v>0</v>
      </c>
      <c r="K1066" s="58"/>
      <c r="L1066" s="58"/>
      <c r="M1066" s="58">
        <f t="shared" si="483"/>
        <v>0</v>
      </c>
      <c r="N1066" s="58">
        <f t="shared" si="492"/>
        <v>0</v>
      </c>
    </row>
    <row r="1067" spans="1:14" ht="110.25" hidden="1" outlineLevel="1" x14ac:dyDescent="0.25">
      <c r="A1067" s="27">
        <f t="shared" ref="A1067:E1067" si="503">A641</f>
        <v>15</v>
      </c>
      <c r="B1067" s="28" t="str">
        <f t="shared" si="503"/>
        <v>DESIGN, SUPPLY, INSTALLATION, TESTING AND COMMISSIONING OF THE VARIOUS LIFTS IN PLACE OF THE EXISTING OLD LIFTS, LIGHTNING PROTECTION SYSTEM, EARTHING SYSTEM, AVIATION LIGHTING SYSTEM  INSTALLED AT UNIT # 1 TO 4 OF 210 MW, KHAPERKHEDA TPS ON OEM BASIS.</v>
      </c>
      <c r="C1067" s="9">
        <f t="shared" si="503"/>
        <v>0</v>
      </c>
      <c r="D1067" s="65" t="str">
        <f t="shared" si="503"/>
        <v>-</v>
      </c>
      <c r="E1067" s="58">
        <f t="shared" si="503"/>
        <v>0</v>
      </c>
      <c r="F1067" s="58">
        <f t="shared" si="441"/>
        <v>0</v>
      </c>
      <c r="G1067" s="58">
        <f t="shared" si="442"/>
        <v>0</v>
      </c>
      <c r="H1067" s="58">
        <f t="shared" si="491"/>
        <v>0</v>
      </c>
      <c r="I1067" s="123">
        <f>'F4.2'!W215</f>
        <v>0</v>
      </c>
      <c r="J1067" s="123">
        <f>'F4.2'!AQ215</f>
        <v>0</v>
      </c>
      <c r="K1067" s="58"/>
      <c r="L1067" s="58"/>
      <c r="M1067" s="58">
        <f t="shared" si="483"/>
        <v>0</v>
      </c>
      <c r="N1067" s="58">
        <f t="shared" si="492"/>
        <v>0</v>
      </c>
    </row>
    <row r="1068" spans="1:14" ht="60" hidden="1" outlineLevel="1" x14ac:dyDescent="0.25">
      <c r="A1068" s="9">
        <f t="shared" ref="A1068:E1068" si="504">A642</f>
        <v>15.1</v>
      </c>
      <c r="B1068" s="194" t="str">
        <f t="shared" si="504"/>
        <v>DESIGN, SUPPLY, INSTALLATION, TESTING AND COMMISSIONING OF THE VARIOUS LIFTS IN PLACE OF THE EXISTING OLD LIFTS INSTALLED AT UNIT # 1 TO 4 OF 210 MW, KHAPERKHEDA TPS ON OEM BASIS.</v>
      </c>
      <c r="C1068" s="9">
        <f t="shared" si="504"/>
        <v>0</v>
      </c>
      <c r="D1068" s="65" t="str">
        <f t="shared" si="504"/>
        <v>-</v>
      </c>
      <c r="E1068" s="58">
        <f t="shared" si="504"/>
        <v>0</v>
      </c>
      <c r="F1068" s="58">
        <f t="shared" si="441"/>
        <v>0</v>
      </c>
      <c r="G1068" s="58">
        <f t="shared" si="442"/>
        <v>0</v>
      </c>
      <c r="H1068" s="58">
        <f t="shared" si="491"/>
        <v>0</v>
      </c>
      <c r="I1068" s="123">
        <f>'F4.2'!W216</f>
        <v>0</v>
      </c>
      <c r="J1068" s="123">
        <f>'F4.2'!AQ216</f>
        <v>0</v>
      </c>
      <c r="K1068" s="58"/>
      <c r="L1068" s="58"/>
      <c r="M1068" s="58">
        <f t="shared" si="483"/>
        <v>0</v>
      </c>
      <c r="N1068" s="58">
        <f t="shared" si="492"/>
        <v>0</v>
      </c>
    </row>
    <row r="1069" spans="1:14" ht="45" hidden="1" outlineLevel="1" x14ac:dyDescent="0.25">
      <c r="A1069" s="9">
        <f t="shared" ref="A1069:E1069" si="505">A643</f>
        <v>15.2</v>
      </c>
      <c r="B1069" s="194" t="str">
        <f t="shared" si="505"/>
        <v xml:space="preserve">   Design, Engineering, Supply, Erection, Testing &amp; Commissioning of lightning protection system at  Khaperkheda TPS.</v>
      </c>
      <c r="C1069" s="9">
        <f t="shared" si="505"/>
        <v>0</v>
      </c>
      <c r="D1069" s="65" t="str">
        <f t="shared" si="505"/>
        <v>-</v>
      </c>
      <c r="E1069" s="58">
        <f t="shared" si="505"/>
        <v>0</v>
      </c>
      <c r="F1069" s="58">
        <f t="shared" si="441"/>
        <v>0</v>
      </c>
      <c r="G1069" s="58">
        <f t="shared" si="442"/>
        <v>0</v>
      </c>
      <c r="H1069" s="58">
        <f t="shared" si="491"/>
        <v>0</v>
      </c>
      <c r="I1069" s="123">
        <f>'F4.2'!W217</f>
        <v>0</v>
      </c>
      <c r="J1069" s="123">
        <f>'F4.2'!AQ217</f>
        <v>0</v>
      </c>
      <c r="K1069" s="58"/>
      <c r="L1069" s="58"/>
      <c r="M1069" s="58">
        <f t="shared" si="483"/>
        <v>0</v>
      </c>
      <c r="N1069" s="58">
        <f t="shared" si="492"/>
        <v>0</v>
      </c>
    </row>
    <row r="1070" spans="1:14" ht="45" hidden="1" outlineLevel="1" x14ac:dyDescent="0.25">
      <c r="A1070" s="9">
        <f t="shared" ref="A1070:E1070" si="506">A644</f>
        <v>15.3</v>
      </c>
      <c r="B1070" s="194" t="str">
        <f t="shared" si="506"/>
        <v xml:space="preserve">     Design, Engineering, Supply, Erection, Testing &amp; Commissioning of Earthing of electrical system &amp; various buildings at  Khaperkheda TPS.</v>
      </c>
      <c r="C1070" s="9">
        <f t="shared" si="506"/>
        <v>0</v>
      </c>
      <c r="D1070" s="65" t="str">
        <f t="shared" si="506"/>
        <v>-</v>
      </c>
      <c r="E1070" s="58">
        <f t="shared" si="506"/>
        <v>0</v>
      </c>
      <c r="F1070" s="58">
        <f t="shared" si="441"/>
        <v>0</v>
      </c>
      <c r="G1070" s="58">
        <f t="shared" si="442"/>
        <v>0</v>
      </c>
      <c r="H1070" s="58">
        <f t="shared" si="491"/>
        <v>0</v>
      </c>
      <c r="I1070" s="123">
        <f>'F4.2'!W218</f>
        <v>0</v>
      </c>
      <c r="J1070" s="123">
        <f>'F4.2'!AQ218</f>
        <v>0</v>
      </c>
      <c r="K1070" s="58"/>
      <c r="L1070" s="58"/>
      <c r="M1070" s="58">
        <f t="shared" si="483"/>
        <v>0</v>
      </c>
      <c r="N1070" s="58">
        <f t="shared" si="492"/>
        <v>0</v>
      </c>
    </row>
    <row r="1071" spans="1:14" ht="45" hidden="1" outlineLevel="1" x14ac:dyDescent="0.25">
      <c r="A1071" s="9">
        <f t="shared" ref="A1071:E1071" si="507">A645</f>
        <v>15.4</v>
      </c>
      <c r="B1071" s="194" t="str">
        <f t="shared" si="507"/>
        <v xml:space="preserve">         Design, Engineering, Supply, Erection, Testing &amp; Commissioning of Aviation Lighting Syatem at  Khaperkheda TPS.</v>
      </c>
      <c r="C1071" s="9">
        <f t="shared" si="507"/>
        <v>0</v>
      </c>
      <c r="D1071" s="65" t="str">
        <f t="shared" si="507"/>
        <v>-</v>
      </c>
      <c r="E1071" s="58">
        <f t="shared" si="507"/>
        <v>0</v>
      </c>
      <c r="F1071" s="58">
        <f t="shared" si="441"/>
        <v>0</v>
      </c>
      <c r="G1071" s="58">
        <f t="shared" si="442"/>
        <v>0</v>
      </c>
      <c r="H1071" s="58">
        <f t="shared" si="491"/>
        <v>0</v>
      </c>
      <c r="I1071" s="123">
        <f>'F4.2'!W219</f>
        <v>0</v>
      </c>
      <c r="J1071" s="123">
        <f>'F4.2'!AQ219</f>
        <v>0</v>
      </c>
      <c r="K1071" s="58"/>
      <c r="L1071" s="58"/>
      <c r="M1071" s="58">
        <f t="shared" si="483"/>
        <v>0</v>
      </c>
      <c r="N1071" s="58">
        <f t="shared" si="492"/>
        <v>0</v>
      </c>
    </row>
    <row r="1072" spans="1:14" ht="31.5" hidden="1" outlineLevel="1" x14ac:dyDescent="0.25">
      <c r="A1072" s="27">
        <f t="shared" ref="A1072:E1072" si="508">A646</f>
        <v>16</v>
      </c>
      <c r="B1072" s="28" t="str">
        <f t="shared" si="508"/>
        <v>SUPPLY OF SPARE GENERATOR ROTOR FOR U#3 &amp;4, 210MW, TPS KHAPERKHEDA.</v>
      </c>
      <c r="C1072" s="9">
        <f t="shared" si="508"/>
        <v>0</v>
      </c>
      <c r="D1072" s="65" t="str">
        <f t="shared" si="508"/>
        <v>-</v>
      </c>
      <c r="E1072" s="58">
        <f t="shared" si="508"/>
        <v>0</v>
      </c>
      <c r="F1072" s="58">
        <f t="shared" si="441"/>
        <v>0</v>
      </c>
      <c r="G1072" s="58">
        <f t="shared" si="442"/>
        <v>0</v>
      </c>
      <c r="H1072" s="58">
        <f t="shared" si="491"/>
        <v>0</v>
      </c>
      <c r="I1072" s="123">
        <f>'F4.2'!W220</f>
        <v>0</v>
      </c>
      <c r="J1072" s="123">
        <f>'F4.2'!AQ220</f>
        <v>0</v>
      </c>
      <c r="K1072" s="58"/>
      <c r="L1072" s="58"/>
      <c r="M1072" s="58">
        <f t="shared" si="483"/>
        <v>0</v>
      </c>
      <c r="N1072" s="58">
        <f t="shared" si="492"/>
        <v>0</v>
      </c>
    </row>
    <row r="1073" spans="1:14" ht="30" hidden="1" outlineLevel="1" x14ac:dyDescent="0.25">
      <c r="A1073" s="9">
        <f t="shared" ref="A1073:E1073" si="509">A647</f>
        <v>16.100000000000001</v>
      </c>
      <c r="B1073" s="194" t="str">
        <f t="shared" si="509"/>
        <v>SUPPLY OF SPARE GENERATOR ROTOR FOR U#3 &amp;4, 210MW, TPS KHAPERKHEDA.</v>
      </c>
      <c r="C1073" s="9">
        <f t="shared" si="509"/>
        <v>0</v>
      </c>
      <c r="D1073" s="65" t="str">
        <f t="shared" si="509"/>
        <v>-</v>
      </c>
      <c r="E1073" s="58">
        <f t="shared" si="509"/>
        <v>0</v>
      </c>
      <c r="F1073" s="58">
        <f t="shared" ref="F1073:F1136" si="510">F647+I647</f>
        <v>0</v>
      </c>
      <c r="G1073" s="58">
        <f t="shared" ref="G1073:G1136" si="511">G647+M647</f>
        <v>0</v>
      </c>
      <c r="H1073" s="58">
        <f t="shared" si="491"/>
        <v>0</v>
      </c>
      <c r="I1073" s="123">
        <f>'F4.2'!W221</f>
        <v>0</v>
      </c>
      <c r="J1073" s="123">
        <f>'F4.2'!AQ221</f>
        <v>0</v>
      </c>
      <c r="K1073" s="58"/>
      <c r="L1073" s="58"/>
      <c r="M1073" s="58">
        <f t="shared" si="483"/>
        <v>0</v>
      </c>
      <c r="N1073" s="58">
        <f t="shared" si="492"/>
        <v>0</v>
      </c>
    </row>
    <row r="1074" spans="1:14" ht="47.25" hidden="1" outlineLevel="1" x14ac:dyDescent="0.25">
      <c r="A1074" s="27">
        <f t="shared" ref="A1074:E1074" si="512">A648</f>
        <v>17</v>
      </c>
      <c r="B1074" s="28" t="str">
        <f t="shared" si="512"/>
        <v xml:space="preserve"> PROCUREMENT OF ENERGY EFFICIENT MOTORS FOR U # 1 TO 4 OF KHAPERKHEDA TPS.</v>
      </c>
      <c r="C1074" s="9">
        <f t="shared" si="512"/>
        <v>0</v>
      </c>
      <c r="D1074" s="65" t="str">
        <f t="shared" si="512"/>
        <v>-</v>
      </c>
      <c r="E1074" s="58">
        <f t="shared" si="512"/>
        <v>0</v>
      </c>
      <c r="F1074" s="58">
        <f t="shared" si="510"/>
        <v>0</v>
      </c>
      <c r="G1074" s="58">
        <f t="shared" si="511"/>
        <v>0</v>
      </c>
      <c r="H1074" s="58">
        <f t="shared" si="491"/>
        <v>0</v>
      </c>
      <c r="I1074" s="123">
        <f>'F4.2'!W222</f>
        <v>0</v>
      </c>
      <c r="J1074" s="123">
        <f>'F4.2'!AQ222</f>
        <v>0</v>
      </c>
      <c r="K1074" s="58"/>
      <c r="L1074" s="58"/>
      <c r="M1074" s="58">
        <f t="shared" si="483"/>
        <v>0</v>
      </c>
      <c r="N1074" s="58">
        <f t="shared" si="492"/>
        <v>0</v>
      </c>
    </row>
    <row r="1075" spans="1:14" ht="30" hidden="1" outlineLevel="1" x14ac:dyDescent="0.25">
      <c r="A1075" s="9">
        <f t="shared" ref="A1075:E1075" si="513">A649</f>
        <v>17.100000000000001</v>
      </c>
      <c r="B1075" s="194" t="str">
        <f t="shared" si="513"/>
        <v>PROCUREMENT OF ENERGY EFFICIENT MOTORS FOR U # 1 &amp; 2  OF KHAPERKHEDA TPS.</v>
      </c>
      <c r="C1075" s="9">
        <f t="shared" si="513"/>
        <v>0</v>
      </c>
      <c r="D1075" s="65" t="str">
        <f t="shared" si="513"/>
        <v>-</v>
      </c>
      <c r="E1075" s="58">
        <f t="shared" si="513"/>
        <v>0</v>
      </c>
      <c r="F1075" s="58">
        <f t="shared" si="510"/>
        <v>0</v>
      </c>
      <c r="G1075" s="58">
        <f t="shared" si="511"/>
        <v>0</v>
      </c>
      <c r="H1075" s="58">
        <f t="shared" si="491"/>
        <v>0</v>
      </c>
      <c r="I1075" s="123">
        <f>'F4.2'!W223</f>
        <v>0</v>
      </c>
      <c r="J1075" s="123">
        <f>'F4.2'!AQ223</f>
        <v>0</v>
      </c>
      <c r="K1075" s="58"/>
      <c r="L1075" s="58"/>
      <c r="M1075" s="58">
        <f t="shared" si="483"/>
        <v>0</v>
      </c>
      <c r="N1075" s="58">
        <f t="shared" si="492"/>
        <v>0</v>
      </c>
    </row>
    <row r="1076" spans="1:14" ht="30" hidden="1" outlineLevel="1" x14ac:dyDescent="0.25">
      <c r="A1076" s="9">
        <f t="shared" ref="A1076:E1076" si="514">A650</f>
        <v>17.2</v>
      </c>
      <c r="B1076" s="194" t="str">
        <f t="shared" si="514"/>
        <v>PROCUREMENT OF ENERGY EFFICIENT MOTORS FOR U # 3 &amp; 4  OF KHAPERKHEDA TPS.</v>
      </c>
      <c r="C1076" s="9">
        <f t="shared" si="514"/>
        <v>0</v>
      </c>
      <c r="D1076" s="65" t="str">
        <f t="shared" si="514"/>
        <v>-</v>
      </c>
      <c r="E1076" s="58">
        <f t="shared" si="514"/>
        <v>0</v>
      </c>
      <c r="F1076" s="58">
        <f t="shared" si="510"/>
        <v>0</v>
      </c>
      <c r="G1076" s="58">
        <f t="shared" si="511"/>
        <v>0</v>
      </c>
      <c r="H1076" s="58">
        <f t="shared" si="491"/>
        <v>0</v>
      </c>
      <c r="I1076" s="123">
        <f>'F4.2'!W224</f>
        <v>0</v>
      </c>
      <c r="J1076" s="123">
        <f>'F4.2'!AQ224</f>
        <v>0</v>
      </c>
      <c r="K1076" s="58"/>
      <c r="L1076" s="58"/>
      <c r="M1076" s="58">
        <f t="shared" si="483"/>
        <v>0</v>
      </c>
      <c r="N1076" s="58">
        <f t="shared" si="492"/>
        <v>0</v>
      </c>
    </row>
    <row r="1077" spans="1:14" ht="30" hidden="1" outlineLevel="1" x14ac:dyDescent="0.25">
      <c r="A1077" s="9">
        <f t="shared" ref="A1077:E1077" si="515">A651</f>
        <v>17.3</v>
      </c>
      <c r="B1077" s="194" t="str">
        <f t="shared" si="515"/>
        <v>Procurement of DC motors for U # 1 &amp; 2 of Khaperkheda TPS.</v>
      </c>
      <c r="C1077" s="9">
        <f t="shared" si="515"/>
        <v>0</v>
      </c>
      <c r="D1077" s="65" t="str">
        <f t="shared" si="515"/>
        <v>-</v>
      </c>
      <c r="E1077" s="58">
        <f t="shared" si="515"/>
        <v>0</v>
      </c>
      <c r="F1077" s="58">
        <f t="shared" si="510"/>
        <v>0</v>
      </c>
      <c r="G1077" s="58">
        <f t="shared" si="511"/>
        <v>0</v>
      </c>
      <c r="H1077" s="58">
        <f t="shared" si="491"/>
        <v>0</v>
      </c>
      <c r="I1077" s="123">
        <f>'F4.2'!W225</f>
        <v>0</v>
      </c>
      <c r="J1077" s="123">
        <f>'F4.2'!AQ225</f>
        <v>0</v>
      </c>
      <c r="K1077" s="58"/>
      <c r="L1077" s="58"/>
      <c r="M1077" s="58">
        <f t="shared" si="483"/>
        <v>0</v>
      </c>
      <c r="N1077" s="58">
        <f t="shared" si="492"/>
        <v>0</v>
      </c>
    </row>
    <row r="1078" spans="1:14" ht="30" hidden="1" outlineLevel="1" x14ac:dyDescent="0.25">
      <c r="A1078" s="9">
        <f t="shared" ref="A1078:E1078" si="516">A652</f>
        <v>17.399999999999999</v>
      </c>
      <c r="B1078" s="194" t="str">
        <f t="shared" si="516"/>
        <v>Procurement of DC motors for U # 3 &amp; 4 of Khaperkheda TPS.</v>
      </c>
      <c r="C1078" s="9">
        <f t="shared" si="516"/>
        <v>0</v>
      </c>
      <c r="D1078" s="65" t="str">
        <f t="shared" si="516"/>
        <v>-</v>
      </c>
      <c r="E1078" s="58">
        <f t="shared" si="516"/>
        <v>0</v>
      </c>
      <c r="F1078" s="58">
        <f t="shared" si="510"/>
        <v>0</v>
      </c>
      <c r="G1078" s="58">
        <f t="shared" si="511"/>
        <v>0</v>
      </c>
      <c r="H1078" s="58">
        <f t="shared" si="491"/>
        <v>0</v>
      </c>
      <c r="I1078" s="123">
        <f>'F4.2'!W226</f>
        <v>0</v>
      </c>
      <c r="J1078" s="123">
        <f>'F4.2'!AQ226</f>
        <v>0</v>
      </c>
      <c r="K1078" s="58"/>
      <c r="L1078" s="58"/>
      <c r="M1078" s="58">
        <f t="shared" si="483"/>
        <v>0</v>
      </c>
      <c r="N1078" s="58">
        <f t="shared" si="492"/>
        <v>0</v>
      </c>
    </row>
    <row r="1079" spans="1:14" ht="47.25" hidden="1" outlineLevel="1" x14ac:dyDescent="0.25">
      <c r="A1079" s="27">
        <f t="shared" ref="A1079:E1079" si="517">A653</f>
        <v>18</v>
      </c>
      <c r="B1079" s="28" t="str">
        <f t="shared" si="517"/>
        <v>UPGRADATION OF EXISTING LT MCC PANEL WITH STATE OF ART LT MCC PANEL AT U # 1 TO 4 OF KHAPERKHEDA TPS.</v>
      </c>
      <c r="C1079" s="9">
        <f t="shared" si="517"/>
        <v>0</v>
      </c>
      <c r="D1079" s="65" t="str">
        <f t="shared" si="517"/>
        <v>-</v>
      </c>
      <c r="E1079" s="58">
        <f t="shared" si="517"/>
        <v>0</v>
      </c>
      <c r="F1079" s="58">
        <f t="shared" si="510"/>
        <v>0</v>
      </c>
      <c r="G1079" s="58">
        <f t="shared" si="511"/>
        <v>0</v>
      </c>
      <c r="H1079" s="58">
        <f t="shared" si="491"/>
        <v>0</v>
      </c>
      <c r="I1079" s="123">
        <f>'F4.2'!W227</f>
        <v>0</v>
      </c>
      <c r="J1079" s="123">
        <f>'F4.2'!AQ227</f>
        <v>0</v>
      </c>
      <c r="K1079" s="58"/>
      <c r="L1079" s="58"/>
      <c r="M1079" s="58">
        <f t="shared" si="483"/>
        <v>0</v>
      </c>
      <c r="N1079" s="58">
        <f t="shared" si="492"/>
        <v>0</v>
      </c>
    </row>
    <row r="1080" spans="1:14" ht="45" hidden="1" outlineLevel="1" x14ac:dyDescent="0.25">
      <c r="A1080" s="9">
        <f t="shared" ref="A1080:E1080" si="518">A654</f>
        <v>18.100000000000001</v>
      </c>
      <c r="B1080" s="194" t="str">
        <f t="shared" si="518"/>
        <v xml:space="preserve"> UPGRADATION OF EXISTING LT MCC PANEL WITH STATE OF ART LT MCC PANEL AT U # 1 &amp; 2 OF KHAPERKHEDA TPS.</v>
      </c>
      <c r="C1080" s="9">
        <f t="shared" si="518"/>
        <v>0</v>
      </c>
      <c r="D1080" s="65" t="str">
        <f t="shared" si="518"/>
        <v>-</v>
      </c>
      <c r="E1080" s="58">
        <f t="shared" si="518"/>
        <v>0</v>
      </c>
      <c r="F1080" s="58">
        <f t="shared" si="510"/>
        <v>0</v>
      </c>
      <c r="G1080" s="58">
        <f t="shared" si="511"/>
        <v>0</v>
      </c>
      <c r="H1080" s="58">
        <f t="shared" si="491"/>
        <v>0</v>
      </c>
      <c r="I1080" s="123">
        <f>'F4.2'!W228</f>
        <v>0</v>
      </c>
      <c r="J1080" s="123">
        <f>'F4.2'!AQ228</f>
        <v>0</v>
      </c>
      <c r="K1080" s="58"/>
      <c r="L1080" s="58"/>
      <c r="M1080" s="58">
        <f t="shared" si="483"/>
        <v>0</v>
      </c>
      <c r="N1080" s="58">
        <f t="shared" si="492"/>
        <v>0</v>
      </c>
    </row>
    <row r="1081" spans="1:14" ht="45" hidden="1" outlineLevel="1" x14ac:dyDescent="0.25">
      <c r="A1081" s="9">
        <f t="shared" ref="A1081:E1081" si="519">A655</f>
        <v>18.2</v>
      </c>
      <c r="B1081" s="194" t="str">
        <f t="shared" si="519"/>
        <v>UPGRADATION OF EXISTING LT MCC PANEL WITH STATE OF ART LT MCC PANEL AT U # 3 &amp;  4 OF KHAPERKHEDA TPS.</v>
      </c>
      <c r="C1081" s="9">
        <f t="shared" si="519"/>
        <v>0</v>
      </c>
      <c r="D1081" s="65" t="str">
        <f t="shared" si="519"/>
        <v>-</v>
      </c>
      <c r="E1081" s="58">
        <f t="shared" si="519"/>
        <v>0</v>
      </c>
      <c r="F1081" s="58">
        <f t="shared" si="510"/>
        <v>0</v>
      </c>
      <c r="G1081" s="58">
        <f t="shared" si="511"/>
        <v>0</v>
      </c>
      <c r="H1081" s="58">
        <f t="shared" si="491"/>
        <v>0</v>
      </c>
      <c r="I1081" s="123">
        <f>'F4.2'!W229</f>
        <v>0</v>
      </c>
      <c r="J1081" s="123">
        <f>'F4.2'!AQ229</f>
        <v>0</v>
      </c>
      <c r="K1081" s="58"/>
      <c r="L1081" s="58"/>
      <c r="M1081" s="58">
        <f t="shared" si="483"/>
        <v>0</v>
      </c>
      <c r="N1081" s="58">
        <f t="shared" si="492"/>
        <v>0</v>
      </c>
    </row>
    <row r="1082" spans="1:14" ht="30" hidden="1" outlineLevel="1" x14ac:dyDescent="0.25">
      <c r="A1082" s="9">
        <f t="shared" ref="A1082:E1082" si="520">A656</f>
        <v>18.3</v>
      </c>
      <c r="B1082" s="194" t="str">
        <f t="shared" si="520"/>
        <v>UPGRADATION OF HT BREAKER PANEL AT WAREGAON ASH BUND OF KHAPERKHEDA TPS.</v>
      </c>
      <c r="C1082" s="9">
        <f t="shared" si="520"/>
        <v>0</v>
      </c>
      <c r="D1082" s="65" t="str">
        <f t="shared" si="520"/>
        <v>-</v>
      </c>
      <c r="E1082" s="58">
        <f t="shared" si="520"/>
        <v>0</v>
      </c>
      <c r="F1082" s="58">
        <f t="shared" si="510"/>
        <v>0</v>
      </c>
      <c r="G1082" s="58">
        <f t="shared" si="511"/>
        <v>0</v>
      </c>
      <c r="H1082" s="58">
        <f t="shared" si="491"/>
        <v>0</v>
      </c>
      <c r="I1082" s="123">
        <f>'F4.2'!W230</f>
        <v>0</v>
      </c>
      <c r="J1082" s="123">
        <f>'F4.2'!AQ230</f>
        <v>0</v>
      </c>
      <c r="K1082" s="58"/>
      <c r="L1082" s="58"/>
      <c r="M1082" s="58">
        <f t="shared" si="483"/>
        <v>0</v>
      </c>
      <c r="N1082" s="58">
        <f t="shared" si="492"/>
        <v>0</v>
      </c>
    </row>
    <row r="1083" spans="1:14" ht="30" hidden="1" outlineLevel="1" x14ac:dyDescent="0.25">
      <c r="A1083" s="9">
        <f t="shared" ref="A1083:E1083" si="521">A657</f>
        <v>18.399999999999999</v>
      </c>
      <c r="B1083" s="194" t="str">
        <f t="shared" si="521"/>
        <v xml:space="preserve"> UPGRADATION OF HT BREAKER PANEL AT OLD PROJECT OFFICE OF KHAPERKHEDA TPS.</v>
      </c>
      <c r="C1083" s="9">
        <f t="shared" si="521"/>
        <v>0</v>
      </c>
      <c r="D1083" s="65" t="str">
        <f t="shared" si="521"/>
        <v>-</v>
      </c>
      <c r="E1083" s="58">
        <f t="shared" si="521"/>
        <v>0</v>
      </c>
      <c r="F1083" s="58">
        <f t="shared" si="510"/>
        <v>0</v>
      </c>
      <c r="G1083" s="58">
        <f t="shared" si="511"/>
        <v>0</v>
      </c>
      <c r="H1083" s="58">
        <f t="shared" si="491"/>
        <v>0</v>
      </c>
      <c r="I1083" s="123">
        <f>'F4.2'!W231</f>
        <v>0</v>
      </c>
      <c r="J1083" s="123">
        <f>'F4.2'!AQ231</f>
        <v>0</v>
      </c>
      <c r="K1083" s="58"/>
      <c r="L1083" s="58"/>
      <c r="M1083" s="58">
        <f t="shared" si="483"/>
        <v>0</v>
      </c>
      <c r="N1083" s="58">
        <f t="shared" si="492"/>
        <v>0</v>
      </c>
    </row>
    <row r="1084" spans="1:14" ht="30" hidden="1" outlineLevel="1" x14ac:dyDescent="0.25">
      <c r="A1084" s="9">
        <f t="shared" ref="A1084:E1084" si="522">A658</f>
        <v>18.5</v>
      </c>
      <c r="B1084" s="194" t="str">
        <f t="shared" si="522"/>
        <v xml:space="preserve">Retrofitting of Existing L &amp; T  make LT MCC ACB by state or art ACB at U # 1 to 4 of Khaperkheda TPS. </v>
      </c>
      <c r="C1084" s="9">
        <f t="shared" si="522"/>
        <v>0</v>
      </c>
      <c r="D1084" s="65" t="str">
        <f t="shared" si="522"/>
        <v>-</v>
      </c>
      <c r="E1084" s="58">
        <f t="shared" si="522"/>
        <v>0</v>
      </c>
      <c r="F1084" s="58">
        <f t="shared" si="510"/>
        <v>0</v>
      </c>
      <c r="G1084" s="58">
        <f t="shared" si="511"/>
        <v>0</v>
      </c>
      <c r="H1084" s="58">
        <f t="shared" si="491"/>
        <v>0</v>
      </c>
      <c r="I1084" s="123">
        <f>'F4.2'!W232</f>
        <v>0</v>
      </c>
      <c r="J1084" s="123">
        <f>'F4.2'!AQ232</f>
        <v>0</v>
      </c>
      <c r="K1084" s="58"/>
      <c r="L1084" s="58"/>
      <c r="M1084" s="58">
        <f t="shared" si="483"/>
        <v>0</v>
      </c>
      <c r="N1084" s="58">
        <f t="shared" si="492"/>
        <v>0</v>
      </c>
    </row>
    <row r="1085" spans="1:14" ht="30" hidden="1" outlineLevel="1" x14ac:dyDescent="0.25">
      <c r="A1085" s="9">
        <f t="shared" ref="A1085:E1085" si="523">A659</f>
        <v>18.600000000000001</v>
      </c>
      <c r="B1085" s="194" t="str">
        <f t="shared" si="523"/>
        <v xml:space="preserve">Retrofitting of Existing ABB  make LT MCC ACB by state or art ACB at U # 1 to 4 of Khaperkheda TPS. </v>
      </c>
      <c r="C1085" s="9">
        <f t="shared" si="523"/>
        <v>0</v>
      </c>
      <c r="D1085" s="65" t="str">
        <f t="shared" si="523"/>
        <v>-</v>
      </c>
      <c r="E1085" s="58">
        <f t="shared" si="523"/>
        <v>0</v>
      </c>
      <c r="F1085" s="58">
        <f t="shared" si="510"/>
        <v>0</v>
      </c>
      <c r="G1085" s="58">
        <f t="shared" si="511"/>
        <v>0</v>
      </c>
      <c r="H1085" s="58">
        <f t="shared" si="491"/>
        <v>0</v>
      </c>
      <c r="I1085" s="123">
        <f>'F4.2'!W233</f>
        <v>0</v>
      </c>
      <c r="J1085" s="123">
        <f>'F4.2'!AQ233</f>
        <v>0</v>
      </c>
      <c r="K1085" s="58"/>
      <c r="L1085" s="58"/>
      <c r="M1085" s="58">
        <f t="shared" si="483"/>
        <v>0</v>
      </c>
      <c r="N1085" s="58">
        <f t="shared" si="492"/>
        <v>0</v>
      </c>
    </row>
    <row r="1086" spans="1:14" ht="94.5" hidden="1" outlineLevel="1" x14ac:dyDescent="0.25">
      <c r="A1086" s="27">
        <f t="shared" ref="A1086:E1086" si="524">A660</f>
        <v>19</v>
      </c>
      <c r="B1086" s="28" t="str">
        <f t="shared" si="524"/>
        <v xml:space="preserve">  ERECTION &amp; COMMISIONING  OF DRY TYPE CAST RESIN TRANSFORMERS FOR U # 1 TO 4 OF KHAPERKHEDA TPS &amp; Design, Engineering, Supply, Erection, Testing &amp; Commissioning of various Battery sets at Unit # 3 &amp; 4 of Khaperkheda TPS.</v>
      </c>
      <c r="C1086" s="9">
        <f t="shared" si="524"/>
        <v>0</v>
      </c>
      <c r="D1086" s="65" t="str">
        <f t="shared" si="524"/>
        <v>-</v>
      </c>
      <c r="E1086" s="58">
        <f t="shared" si="524"/>
        <v>0</v>
      </c>
      <c r="F1086" s="58">
        <f t="shared" si="510"/>
        <v>0</v>
      </c>
      <c r="G1086" s="58">
        <f t="shared" si="511"/>
        <v>0</v>
      </c>
      <c r="H1086" s="58">
        <f t="shared" si="491"/>
        <v>0</v>
      </c>
      <c r="I1086" s="123">
        <f>'F4.2'!W234</f>
        <v>0</v>
      </c>
      <c r="J1086" s="123">
        <f>'F4.2'!AQ234</f>
        <v>0</v>
      </c>
      <c r="K1086" s="58"/>
      <c r="L1086" s="58"/>
      <c r="M1086" s="58">
        <f t="shared" si="483"/>
        <v>0</v>
      </c>
      <c r="N1086" s="58">
        <f t="shared" si="492"/>
        <v>0</v>
      </c>
    </row>
    <row r="1087" spans="1:14" ht="45" hidden="1" outlineLevel="1" x14ac:dyDescent="0.25">
      <c r="A1087" s="9">
        <f t="shared" ref="A1087:E1087" si="525">A661</f>
        <v>19.100000000000001</v>
      </c>
      <c r="B1087" s="194" t="str">
        <f t="shared" si="525"/>
        <v>PROCUREMENT OF DRY TYPE CAST RESIN TRANSFORMERS FOR U # 1 &amp; 2 OF KHAPERKHEDA TPS.</v>
      </c>
      <c r="C1087" s="9">
        <f t="shared" si="525"/>
        <v>0</v>
      </c>
      <c r="D1087" s="65" t="str">
        <f t="shared" si="525"/>
        <v>-</v>
      </c>
      <c r="E1087" s="58">
        <f t="shared" si="525"/>
        <v>0</v>
      </c>
      <c r="F1087" s="58">
        <f t="shared" si="510"/>
        <v>0</v>
      </c>
      <c r="G1087" s="58">
        <f t="shared" si="511"/>
        <v>0</v>
      </c>
      <c r="H1087" s="58">
        <f t="shared" si="491"/>
        <v>0</v>
      </c>
      <c r="I1087" s="123">
        <f>'F4.2'!W235</f>
        <v>0</v>
      </c>
      <c r="J1087" s="123">
        <f>'F4.2'!AQ235</f>
        <v>0</v>
      </c>
      <c r="K1087" s="58"/>
      <c r="L1087" s="58"/>
      <c r="M1087" s="58">
        <f t="shared" si="483"/>
        <v>0</v>
      </c>
      <c r="N1087" s="58">
        <f t="shared" si="492"/>
        <v>0</v>
      </c>
    </row>
    <row r="1088" spans="1:14" ht="45" hidden="1" outlineLevel="1" x14ac:dyDescent="0.25">
      <c r="A1088" s="9">
        <f t="shared" ref="A1088:E1088" si="526">A662</f>
        <v>19.2</v>
      </c>
      <c r="B1088" s="194" t="str">
        <f t="shared" si="526"/>
        <v>PROCUREMENT OF DRY TYPE CAST RESIN TRANSFORMERS FOR U # 3 &amp; 4 OF KHAPERKHEDA TPS.</v>
      </c>
      <c r="C1088" s="9">
        <f t="shared" si="526"/>
        <v>0</v>
      </c>
      <c r="D1088" s="65" t="str">
        <f t="shared" si="526"/>
        <v>-</v>
      </c>
      <c r="E1088" s="58">
        <f t="shared" si="526"/>
        <v>0</v>
      </c>
      <c r="F1088" s="58">
        <f t="shared" si="510"/>
        <v>0</v>
      </c>
      <c r="G1088" s="58">
        <f t="shared" si="511"/>
        <v>0</v>
      </c>
      <c r="H1088" s="58">
        <f t="shared" si="491"/>
        <v>0</v>
      </c>
      <c r="I1088" s="123">
        <f>'F4.2'!W236</f>
        <v>0</v>
      </c>
      <c r="J1088" s="123">
        <f>'F4.2'!AQ236</f>
        <v>0</v>
      </c>
      <c r="K1088" s="58"/>
      <c r="L1088" s="58"/>
      <c r="M1088" s="58">
        <f t="shared" si="483"/>
        <v>0</v>
      </c>
      <c r="N1088" s="58">
        <f t="shared" si="492"/>
        <v>0</v>
      </c>
    </row>
    <row r="1089" spans="1:14" ht="30" hidden="1" outlineLevel="1" x14ac:dyDescent="0.25">
      <c r="A1089" s="9">
        <f t="shared" ref="A1089:E1089" si="527">A663</f>
        <v>19.3</v>
      </c>
      <c r="B1089" s="194" t="str">
        <f t="shared" si="527"/>
        <v>PROCUREMENT OF VFD TRANSFORMERS FOR ID FAN MOTOR U#3&amp;4 OF KHAPERKHEDA TPS.</v>
      </c>
      <c r="C1089" s="9">
        <f t="shared" si="527"/>
        <v>0</v>
      </c>
      <c r="D1089" s="65" t="str">
        <f t="shared" si="527"/>
        <v>-</v>
      </c>
      <c r="E1089" s="58">
        <f t="shared" si="527"/>
        <v>0</v>
      </c>
      <c r="F1089" s="58">
        <f t="shared" si="510"/>
        <v>0</v>
      </c>
      <c r="G1089" s="58">
        <f t="shared" si="511"/>
        <v>0</v>
      </c>
      <c r="H1089" s="58">
        <f t="shared" si="491"/>
        <v>0</v>
      </c>
      <c r="I1089" s="123">
        <f>'F4.2'!W237</f>
        <v>0</v>
      </c>
      <c r="J1089" s="123">
        <f>'F4.2'!AQ237</f>
        <v>0</v>
      </c>
      <c r="K1089" s="58"/>
      <c r="L1089" s="58"/>
      <c r="M1089" s="58">
        <f t="shared" si="483"/>
        <v>0</v>
      </c>
      <c r="N1089" s="58">
        <f t="shared" si="492"/>
        <v>0</v>
      </c>
    </row>
    <row r="1090" spans="1:14" ht="45" hidden="1" outlineLevel="1" x14ac:dyDescent="0.25">
      <c r="A1090" s="9">
        <f t="shared" ref="A1090:E1090" si="528">A664</f>
        <v>19.399999999999999</v>
      </c>
      <c r="B1090" s="194" t="str">
        <f t="shared" si="528"/>
        <v>Design, Engineering, Supply, Erection, Testing &amp; Commissioning of various Battery sets at Unit # 3 &amp; 4 of Khaperkheda TPS.</v>
      </c>
      <c r="C1090" s="9">
        <f t="shared" si="528"/>
        <v>0</v>
      </c>
      <c r="D1090" s="65" t="str">
        <f t="shared" si="528"/>
        <v>-</v>
      </c>
      <c r="E1090" s="58">
        <f t="shared" si="528"/>
        <v>0</v>
      </c>
      <c r="F1090" s="58">
        <f t="shared" si="510"/>
        <v>0</v>
      </c>
      <c r="G1090" s="58">
        <f t="shared" si="511"/>
        <v>0</v>
      </c>
      <c r="H1090" s="58">
        <f t="shared" si="491"/>
        <v>0</v>
      </c>
      <c r="I1090" s="123">
        <f>'F4.2'!W238</f>
        <v>0</v>
      </c>
      <c r="J1090" s="123">
        <f>'F4.2'!AQ238</f>
        <v>0</v>
      </c>
      <c r="K1090" s="58"/>
      <c r="L1090" s="58"/>
      <c r="M1090" s="58">
        <f t="shared" si="483"/>
        <v>0</v>
      </c>
      <c r="N1090" s="58">
        <f t="shared" si="492"/>
        <v>0</v>
      </c>
    </row>
    <row r="1091" spans="1:14" ht="63" hidden="1" outlineLevel="1" x14ac:dyDescent="0.25">
      <c r="A1091" s="27">
        <f t="shared" ref="A1091:E1091" si="529">A665</f>
        <v>20</v>
      </c>
      <c r="B1091" s="28" t="str">
        <f t="shared" si="529"/>
        <v xml:space="preserve"> Study, Supply &amp; Refurbishment of  HCSD systems, ESP operation, ambience &amp;  various pump, &amp; PLC schemes  for the improvement of AHP-I at Khaperkheda TPS.</v>
      </c>
      <c r="C1091" s="9">
        <f t="shared" si="529"/>
        <v>0</v>
      </c>
      <c r="D1091" s="65" t="str">
        <f t="shared" si="529"/>
        <v>-</v>
      </c>
      <c r="E1091" s="58">
        <f t="shared" si="529"/>
        <v>0</v>
      </c>
      <c r="F1091" s="58">
        <f t="shared" si="510"/>
        <v>0</v>
      </c>
      <c r="G1091" s="58">
        <f t="shared" si="511"/>
        <v>0</v>
      </c>
      <c r="H1091" s="58">
        <f t="shared" si="491"/>
        <v>0</v>
      </c>
      <c r="I1091" s="123">
        <f>'F4.2'!W239</f>
        <v>0</v>
      </c>
      <c r="J1091" s="123">
        <f>'F4.2'!AQ239</f>
        <v>0</v>
      </c>
      <c r="K1091" s="58"/>
      <c r="L1091" s="58"/>
      <c r="M1091" s="58">
        <f t="shared" si="483"/>
        <v>0</v>
      </c>
      <c r="N1091" s="58">
        <f t="shared" si="492"/>
        <v>0</v>
      </c>
    </row>
    <row r="1092" spans="1:14" ht="45" hidden="1" outlineLevel="1" x14ac:dyDescent="0.25">
      <c r="A1092" s="9">
        <f t="shared" ref="A1092:E1092" si="530">A666</f>
        <v>20.100000000000001</v>
      </c>
      <c r="B1092" s="194" t="str">
        <f t="shared" si="530"/>
        <v xml:space="preserve">STUDY. DESIGN &amp; REFURBISHMENT WORKS OF HIGH CONCENTRATION SLURRY DISPOSAL SYSTEM (HCSD SYSTEM) UNITS #3&amp;4 AT AHP-1, TPS KHAPERKHEDA. </v>
      </c>
      <c r="C1092" s="9">
        <f t="shared" si="530"/>
        <v>0</v>
      </c>
      <c r="D1092" s="65" t="str">
        <f t="shared" si="530"/>
        <v>-</v>
      </c>
      <c r="E1092" s="58">
        <f t="shared" si="530"/>
        <v>0</v>
      </c>
      <c r="F1092" s="58">
        <f t="shared" si="510"/>
        <v>0</v>
      </c>
      <c r="G1092" s="58">
        <f t="shared" si="511"/>
        <v>0</v>
      </c>
      <c r="H1092" s="58">
        <f t="shared" si="491"/>
        <v>0</v>
      </c>
      <c r="I1092" s="123">
        <f>'F4.2'!W240</f>
        <v>0</v>
      </c>
      <c r="J1092" s="123">
        <f>'F4.2'!AQ240</f>
        <v>0</v>
      </c>
      <c r="K1092" s="58"/>
      <c r="L1092" s="58"/>
      <c r="M1092" s="58">
        <f t="shared" si="483"/>
        <v>0</v>
      </c>
      <c r="N1092" s="58">
        <f t="shared" si="492"/>
        <v>0</v>
      </c>
    </row>
    <row r="1093" spans="1:14" ht="45" hidden="1" outlineLevel="1" x14ac:dyDescent="0.25">
      <c r="A1093" s="9">
        <f t="shared" ref="A1093:E1093" si="531">A667</f>
        <v>20.2</v>
      </c>
      <c r="B1093" s="194" t="str">
        <f t="shared" si="531"/>
        <v>STUDY, DESIGN &amp; REFURBISHMENT WORKS OF ARTs AND ASSOCIATED MOUNTINGS &amp; ACCESSORIES OF HCSD SYSTEM FOR AHP-I, TPS KHAPERKHEDA.”</v>
      </c>
      <c r="C1093" s="9">
        <f t="shared" si="531"/>
        <v>0</v>
      </c>
      <c r="D1093" s="65" t="str">
        <f t="shared" si="531"/>
        <v>-</v>
      </c>
      <c r="E1093" s="58">
        <f t="shared" si="531"/>
        <v>0</v>
      </c>
      <c r="F1093" s="58">
        <f t="shared" si="510"/>
        <v>0</v>
      </c>
      <c r="G1093" s="58">
        <f t="shared" si="511"/>
        <v>0</v>
      </c>
      <c r="H1093" s="58">
        <f t="shared" si="491"/>
        <v>0</v>
      </c>
      <c r="I1093" s="123">
        <f>'F4.2'!W241</f>
        <v>0</v>
      </c>
      <c r="J1093" s="123">
        <f>'F4.2'!AQ241</f>
        <v>0</v>
      </c>
      <c r="K1093" s="58"/>
      <c r="L1093" s="58"/>
      <c r="M1093" s="58">
        <f t="shared" si="483"/>
        <v>0</v>
      </c>
      <c r="N1093" s="58">
        <f t="shared" si="492"/>
        <v>0</v>
      </c>
    </row>
    <row r="1094" spans="1:14" ht="45" hidden="1" outlineLevel="1" x14ac:dyDescent="0.25">
      <c r="A1094" s="9">
        <f t="shared" ref="A1094:E1094" si="532">A668</f>
        <v>20.3</v>
      </c>
      <c r="B1094" s="194" t="str">
        <f t="shared" si="532"/>
        <v xml:space="preserve">‘SUPPLY &amp; REFURBISHMENT WORKS OF HCSD ASH SLURRY MIXER SYSTEM AT UNIT #3 &amp;4 OF AHP-I, TPS KHAPERKHEDA’. </v>
      </c>
      <c r="C1094" s="9">
        <f t="shared" si="532"/>
        <v>0</v>
      </c>
      <c r="D1094" s="65" t="str">
        <f t="shared" si="532"/>
        <v>-</v>
      </c>
      <c r="E1094" s="58">
        <f t="shared" si="532"/>
        <v>0</v>
      </c>
      <c r="F1094" s="58">
        <f t="shared" si="510"/>
        <v>0</v>
      </c>
      <c r="G1094" s="58">
        <f t="shared" si="511"/>
        <v>0</v>
      </c>
      <c r="H1094" s="58">
        <f t="shared" si="491"/>
        <v>0</v>
      </c>
      <c r="I1094" s="123">
        <f>'F4.2'!W242</f>
        <v>0</v>
      </c>
      <c r="J1094" s="123">
        <f>'F4.2'!AQ242</f>
        <v>0</v>
      </c>
      <c r="K1094" s="58"/>
      <c r="L1094" s="58"/>
      <c r="M1094" s="58">
        <f t="shared" si="483"/>
        <v>0</v>
      </c>
      <c r="N1094" s="58">
        <f t="shared" si="492"/>
        <v>0</v>
      </c>
    </row>
    <row r="1095" spans="1:14" ht="60" hidden="1" outlineLevel="1" x14ac:dyDescent="0.25">
      <c r="A1095" s="9">
        <f t="shared" ref="A1095:E1095" si="533">A669</f>
        <v>20.399999999999999</v>
      </c>
      <c r="B1095" s="194" t="str">
        <f t="shared" si="533"/>
        <v xml:space="preserve">‘STUDY, SUPPLY, RESTORATIONS &amp; REPLACEMENT OF ALL INTERNAL SPARES OF D6 FIELD &amp; RENOVATION OF D1 FIELD OF U3 DURING AOH FOR AHP-I, TPS KHAPERKHEDA’ </v>
      </c>
      <c r="C1095" s="9">
        <f t="shared" si="533"/>
        <v>0</v>
      </c>
      <c r="D1095" s="65" t="str">
        <f t="shared" si="533"/>
        <v>-</v>
      </c>
      <c r="E1095" s="58">
        <f t="shared" si="533"/>
        <v>0</v>
      </c>
      <c r="F1095" s="58">
        <f t="shared" si="510"/>
        <v>0</v>
      </c>
      <c r="G1095" s="58">
        <f t="shared" si="511"/>
        <v>0</v>
      </c>
      <c r="H1095" s="58">
        <f t="shared" si="491"/>
        <v>0</v>
      </c>
      <c r="I1095" s="123">
        <f>'F4.2'!W243</f>
        <v>0</v>
      </c>
      <c r="J1095" s="123">
        <f>'F4.2'!AQ243</f>
        <v>0</v>
      </c>
      <c r="K1095" s="58"/>
      <c r="L1095" s="58"/>
      <c r="M1095" s="58">
        <f t="shared" si="483"/>
        <v>0</v>
      </c>
      <c r="N1095" s="58">
        <f t="shared" si="492"/>
        <v>0</v>
      </c>
    </row>
    <row r="1096" spans="1:14" ht="45" hidden="1" outlineLevel="1" x14ac:dyDescent="0.25">
      <c r="A1096" s="9">
        <f t="shared" ref="A1096:E1096" si="534">A670</f>
        <v>20.5</v>
      </c>
      <c r="B1096" s="194" t="str">
        <f t="shared" si="534"/>
        <v>PROCUREMENT OF VARIOUS PUMPS IN RECYCLE WATER SYSTEM IN ASH HANDLING PLANT 4X210 MW AT KHAPARKHEDA TPS</v>
      </c>
      <c r="C1096" s="9">
        <f t="shared" si="534"/>
        <v>0</v>
      </c>
      <c r="D1096" s="65" t="str">
        <f t="shared" si="534"/>
        <v>-</v>
      </c>
      <c r="E1096" s="58">
        <f t="shared" si="534"/>
        <v>0</v>
      </c>
      <c r="F1096" s="58">
        <f t="shared" si="510"/>
        <v>0</v>
      </c>
      <c r="G1096" s="58">
        <f t="shared" si="511"/>
        <v>0</v>
      </c>
      <c r="H1096" s="58">
        <f t="shared" si="491"/>
        <v>0</v>
      </c>
      <c r="I1096" s="123">
        <f>'F4.2'!W244</f>
        <v>0</v>
      </c>
      <c r="J1096" s="123">
        <f>'F4.2'!AQ244</f>
        <v>0</v>
      </c>
      <c r="K1096" s="58"/>
      <c r="L1096" s="58"/>
      <c r="M1096" s="58">
        <f t="shared" si="483"/>
        <v>0</v>
      </c>
      <c r="N1096" s="58">
        <f t="shared" si="492"/>
        <v>0</v>
      </c>
    </row>
    <row r="1097" spans="1:14" ht="63" hidden="1" outlineLevel="1" x14ac:dyDescent="0.25">
      <c r="A1097" s="27">
        <f t="shared" ref="A1097:E1097" si="535">A671</f>
        <v>21</v>
      </c>
      <c r="B1097" s="28" t="str">
        <f t="shared" si="535"/>
        <v>Reliability improvement and complete replacement of ABC series with drive unit of ash slurry pipeline of 7 KM of 4*210MW Khaperkheda TPS</v>
      </c>
      <c r="C1097" s="9">
        <f t="shared" si="535"/>
        <v>0</v>
      </c>
      <c r="D1097" s="65" t="str">
        <f t="shared" si="535"/>
        <v>-</v>
      </c>
      <c r="E1097" s="58">
        <f t="shared" si="535"/>
        <v>0</v>
      </c>
      <c r="F1097" s="58">
        <f t="shared" si="510"/>
        <v>0</v>
      </c>
      <c r="G1097" s="58">
        <f t="shared" si="511"/>
        <v>0</v>
      </c>
      <c r="H1097" s="58">
        <f t="shared" si="491"/>
        <v>0</v>
      </c>
      <c r="I1097" s="123">
        <f>'F4.2'!W245</f>
        <v>0</v>
      </c>
      <c r="J1097" s="123">
        <f>'F4.2'!AQ245</f>
        <v>0</v>
      </c>
      <c r="K1097" s="58"/>
      <c r="L1097" s="58"/>
      <c r="M1097" s="58">
        <f t="shared" si="483"/>
        <v>0</v>
      </c>
      <c r="N1097" s="58">
        <f t="shared" si="492"/>
        <v>0</v>
      </c>
    </row>
    <row r="1098" spans="1:14" ht="30" hidden="1" outlineLevel="1" x14ac:dyDescent="0.25">
      <c r="A1098" s="9">
        <f t="shared" ref="A1098:E1098" si="536">A672</f>
        <v>21.1</v>
      </c>
      <c r="B1098" s="194" t="str">
        <f t="shared" si="536"/>
        <v xml:space="preserve">Procurement and restoration of complete pipeline replacement of ABC series </v>
      </c>
      <c r="C1098" s="9">
        <f t="shared" si="536"/>
        <v>0</v>
      </c>
      <c r="D1098" s="65" t="str">
        <f t="shared" si="536"/>
        <v>-</v>
      </c>
      <c r="E1098" s="58">
        <f t="shared" si="536"/>
        <v>0</v>
      </c>
      <c r="F1098" s="58">
        <f t="shared" si="510"/>
        <v>0</v>
      </c>
      <c r="G1098" s="58">
        <f t="shared" si="511"/>
        <v>0</v>
      </c>
      <c r="H1098" s="58">
        <f t="shared" si="491"/>
        <v>0</v>
      </c>
      <c r="I1098" s="123">
        <f>'F4.2'!W246</f>
        <v>0</v>
      </c>
      <c r="J1098" s="123">
        <f>'F4.2'!AQ246</f>
        <v>0</v>
      </c>
      <c r="K1098" s="58"/>
      <c r="L1098" s="58"/>
      <c r="M1098" s="58">
        <f t="shared" si="483"/>
        <v>0</v>
      </c>
      <c r="N1098" s="58">
        <f t="shared" si="492"/>
        <v>0</v>
      </c>
    </row>
    <row r="1099" spans="1:14" ht="30" hidden="1" outlineLevel="1" x14ac:dyDescent="0.25">
      <c r="A1099" s="9">
        <f t="shared" ref="A1099:E1099" si="537">A673</f>
        <v>21.2</v>
      </c>
      <c r="B1099" s="194" t="str">
        <f t="shared" si="537"/>
        <v>Procurement and restoration of complete drive unit replacement of ABC series</v>
      </c>
      <c r="C1099" s="9">
        <f t="shared" si="537"/>
        <v>0</v>
      </c>
      <c r="D1099" s="65" t="str">
        <f t="shared" si="537"/>
        <v>-</v>
      </c>
      <c r="E1099" s="58">
        <f t="shared" si="537"/>
        <v>0</v>
      </c>
      <c r="F1099" s="58">
        <f t="shared" si="510"/>
        <v>0</v>
      </c>
      <c r="G1099" s="58">
        <f t="shared" si="511"/>
        <v>0</v>
      </c>
      <c r="H1099" s="58">
        <f t="shared" si="491"/>
        <v>0</v>
      </c>
      <c r="I1099" s="123">
        <f>'F4.2'!W247</f>
        <v>0</v>
      </c>
      <c r="J1099" s="123">
        <f>'F4.2'!AQ247</f>
        <v>0</v>
      </c>
      <c r="K1099" s="58"/>
      <c r="L1099" s="58"/>
      <c r="M1099" s="58">
        <f t="shared" si="483"/>
        <v>0</v>
      </c>
      <c r="N1099" s="58">
        <f t="shared" si="492"/>
        <v>0</v>
      </c>
    </row>
    <row r="1100" spans="1:14" ht="94.5" hidden="1" outlineLevel="1" x14ac:dyDescent="0.25">
      <c r="A1100" s="27">
        <f t="shared" ref="A1100:E1100" si="538">A674</f>
        <v>22</v>
      </c>
      <c r="B1100" s="215" t="str">
        <f t="shared" si="538"/>
        <v>Procurement and restoration of complete Bottom ash hopper replacement including entire structure, Clinker grinder alongwith motor, Feed Gate, Power Cylinder and Pipelines discharge  of U3&amp;4 of 4*210MW Khaparkheda TPS.</v>
      </c>
      <c r="C1100" s="9">
        <f t="shared" si="538"/>
        <v>0</v>
      </c>
      <c r="D1100" s="65" t="str">
        <f t="shared" si="538"/>
        <v>-</v>
      </c>
      <c r="E1100" s="58">
        <f t="shared" si="538"/>
        <v>0</v>
      </c>
      <c r="F1100" s="58">
        <f t="shared" si="510"/>
        <v>0</v>
      </c>
      <c r="G1100" s="58">
        <f t="shared" si="511"/>
        <v>0</v>
      </c>
      <c r="H1100" s="58">
        <f t="shared" si="491"/>
        <v>0</v>
      </c>
      <c r="I1100" s="123">
        <f>'F4.2'!W248</f>
        <v>0</v>
      </c>
      <c r="J1100" s="123">
        <f>'F4.2'!AQ248</f>
        <v>0</v>
      </c>
      <c r="K1100" s="58"/>
      <c r="L1100" s="58"/>
      <c r="M1100" s="58">
        <f t="shared" si="483"/>
        <v>0</v>
      </c>
      <c r="N1100" s="58">
        <f t="shared" si="492"/>
        <v>0</v>
      </c>
    </row>
    <row r="1101" spans="1:14" ht="45" hidden="1" outlineLevel="1" x14ac:dyDescent="0.25">
      <c r="A1101" s="9">
        <f t="shared" ref="A1101:E1101" si="539">A675</f>
        <v>22.1</v>
      </c>
      <c r="B1101" s="194" t="str">
        <f t="shared" si="539"/>
        <v>Procurement and restoration of complete BAH replacement including entire structure and clinker griender</v>
      </c>
      <c r="C1101" s="9">
        <f t="shared" si="539"/>
        <v>0</v>
      </c>
      <c r="D1101" s="65" t="str">
        <f t="shared" si="539"/>
        <v>-</v>
      </c>
      <c r="E1101" s="58">
        <f t="shared" si="539"/>
        <v>0</v>
      </c>
      <c r="F1101" s="58">
        <f t="shared" si="510"/>
        <v>0</v>
      </c>
      <c r="G1101" s="58">
        <f t="shared" si="511"/>
        <v>0</v>
      </c>
      <c r="H1101" s="58">
        <f t="shared" si="491"/>
        <v>0</v>
      </c>
      <c r="I1101" s="123">
        <f>'F4.2'!W249</f>
        <v>0</v>
      </c>
      <c r="J1101" s="123">
        <f>'F4.2'!AQ249</f>
        <v>0</v>
      </c>
      <c r="K1101" s="58"/>
      <c r="L1101" s="58"/>
      <c r="M1101" s="58">
        <f t="shared" si="483"/>
        <v>0</v>
      </c>
      <c r="N1101" s="58">
        <f t="shared" si="492"/>
        <v>0</v>
      </c>
    </row>
    <row r="1102" spans="1:14" ht="30" hidden="1" outlineLevel="1" x14ac:dyDescent="0.25">
      <c r="A1102" s="9">
        <f t="shared" ref="A1102:E1102" si="540">A676</f>
        <v>22.2</v>
      </c>
      <c r="B1102" s="194" t="str">
        <f t="shared" si="540"/>
        <v>Procurement and restoration of complete drive unit of clinker grinder for Unit 1 to 4</v>
      </c>
      <c r="C1102" s="9">
        <f t="shared" si="540"/>
        <v>0</v>
      </c>
      <c r="D1102" s="65" t="str">
        <f t="shared" si="540"/>
        <v>-</v>
      </c>
      <c r="E1102" s="58">
        <f t="shared" si="540"/>
        <v>0</v>
      </c>
      <c r="F1102" s="58">
        <f t="shared" si="510"/>
        <v>0</v>
      </c>
      <c r="G1102" s="58">
        <f t="shared" si="511"/>
        <v>0</v>
      </c>
      <c r="H1102" s="58">
        <f t="shared" si="491"/>
        <v>0</v>
      </c>
      <c r="I1102" s="123">
        <f>'F4.2'!W250</f>
        <v>0</v>
      </c>
      <c r="J1102" s="123">
        <f>'F4.2'!AQ250</f>
        <v>0</v>
      </c>
      <c r="K1102" s="58"/>
      <c r="L1102" s="58"/>
      <c r="M1102" s="58">
        <f t="shared" si="483"/>
        <v>0</v>
      </c>
      <c r="N1102" s="58">
        <f t="shared" si="492"/>
        <v>0</v>
      </c>
    </row>
    <row r="1103" spans="1:14" ht="30" hidden="1" outlineLevel="1" x14ac:dyDescent="0.25">
      <c r="A1103" s="9">
        <f t="shared" ref="A1103:E1103" si="541">A677</f>
        <v>22.3</v>
      </c>
      <c r="B1103" s="194" t="str">
        <f t="shared" si="541"/>
        <v>Procurement and restoration of discharge pipeline of  vertical sump pump</v>
      </c>
      <c r="C1103" s="9">
        <f t="shared" si="541"/>
        <v>0</v>
      </c>
      <c r="D1103" s="65" t="str">
        <f t="shared" si="541"/>
        <v>-</v>
      </c>
      <c r="E1103" s="58">
        <f t="shared" si="541"/>
        <v>0</v>
      </c>
      <c r="F1103" s="58">
        <f t="shared" si="510"/>
        <v>0</v>
      </c>
      <c r="G1103" s="58">
        <f t="shared" si="511"/>
        <v>0</v>
      </c>
      <c r="H1103" s="58">
        <f t="shared" si="491"/>
        <v>0</v>
      </c>
      <c r="I1103" s="123">
        <f>'F4.2'!W251</f>
        <v>0</v>
      </c>
      <c r="J1103" s="123">
        <f>'F4.2'!AQ251</f>
        <v>0</v>
      </c>
      <c r="K1103" s="58"/>
      <c r="L1103" s="58"/>
      <c r="M1103" s="58">
        <f t="shared" si="483"/>
        <v>0</v>
      </c>
      <c r="N1103" s="58">
        <f t="shared" si="492"/>
        <v>0</v>
      </c>
    </row>
    <row r="1104" spans="1:14" ht="47.25" hidden="1" outlineLevel="1" x14ac:dyDescent="0.25">
      <c r="A1104" s="27">
        <f t="shared" ref="A1104:E1104" si="542">A678</f>
        <v>23</v>
      </c>
      <c r="B1104" s="215" t="str">
        <f t="shared" si="542"/>
        <v>Procurement and restoration of Pipeline garlanding at Waregaon ash Bund of 4*210 MW Khapakheda TPS</v>
      </c>
      <c r="C1104" s="9">
        <f t="shared" si="542"/>
        <v>0</v>
      </c>
      <c r="D1104" s="65" t="str">
        <f t="shared" si="542"/>
        <v>-</v>
      </c>
      <c r="E1104" s="58">
        <f t="shared" si="542"/>
        <v>0</v>
      </c>
      <c r="F1104" s="58">
        <f t="shared" si="510"/>
        <v>0</v>
      </c>
      <c r="G1104" s="58">
        <f t="shared" si="511"/>
        <v>0</v>
      </c>
      <c r="H1104" s="58">
        <f t="shared" si="491"/>
        <v>0</v>
      </c>
      <c r="I1104" s="123">
        <f>'F4.2'!W252</f>
        <v>0</v>
      </c>
      <c r="J1104" s="123">
        <f>'F4.2'!AQ252</f>
        <v>0</v>
      </c>
      <c r="K1104" s="58"/>
      <c r="L1104" s="58"/>
      <c r="M1104" s="58">
        <f t="shared" si="483"/>
        <v>0</v>
      </c>
      <c r="N1104" s="58">
        <f t="shared" si="492"/>
        <v>0</v>
      </c>
    </row>
    <row r="1105" spans="1:14" ht="30" hidden="1" outlineLevel="1" x14ac:dyDescent="0.25">
      <c r="A1105" s="9">
        <f t="shared" ref="A1105:E1105" si="543">A679</f>
        <v>23.1</v>
      </c>
      <c r="B1105" s="194" t="str">
        <f t="shared" si="543"/>
        <v>Pipeline garlanding at Waregaon ash Bund of 4*210 MW Khapakheda TPS</v>
      </c>
      <c r="C1105" s="9">
        <f t="shared" si="543"/>
        <v>0</v>
      </c>
      <c r="D1105" s="65" t="str">
        <f t="shared" si="543"/>
        <v>-</v>
      </c>
      <c r="E1105" s="58">
        <f t="shared" si="543"/>
        <v>0</v>
      </c>
      <c r="F1105" s="58">
        <f t="shared" si="510"/>
        <v>0</v>
      </c>
      <c r="G1105" s="58">
        <f t="shared" si="511"/>
        <v>0</v>
      </c>
      <c r="H1105" s="58">
        <f t="shared" si="491"/>
        <v>0</v>
      </c>
      <c r="I1105" s="123">
        <f>'F4.2'!W253</f>
        <v>0</v>
      </c>
      <c r="J1105" s="123">
        <f>'F4.2'!AQ253</f>
        <v>0</v>
      </c>
      <c r="K1105" s="58"/>
      <c r="L1105" s="58"/>
      <c r="M1105" s="58">
        <f t="shared" si="483"/>
        <v>0</v>
      </c>
      <c r="N1105" s="58">
        <f t="shared" si="492"/>
        <v>0</v>
      </c>
    </row>
    <row r="1106" spans="1:14" ht="63" hidden="1" outlineLevel="1" x14ac:dyDescent="0.25">
      <c r="A1106" s="27">
        <f t="shared" ref="A1106:E1106" si="544">A680</f>
        <v>24</v>
      </c>
      <c r="B1106" s="215" t="str">
        <f t="shared" si="544"/>
        <v>Upgradation, modification and erection of complete wet fly ash evacuation into dry fly ash evacuation systen for ESP 1 and 2 of  4*210 MW Khapakheda TPS.</v>
      </c>
      <c r="C1106" s="9">
        <f t="shared" si="544"/>
        <v>0</v>
      </c>
      <c r="D1106" s="65" t="str">
        <f t="shared" si="544"/>
        <v>-</v>
      </c>
      <c r="E1106" s="58">
        <f t="shared" si="544"/>
        <v>0</v>
      </c>
      <c r="F1106" s="58">
        <f t="shared" si="510"/>
        <v>0</v>
      </c>
      <c r="G1106" s="58">
        <f t="shared" si="511"/>
        <v>0</v>
      </c>
      <c r="H1106" s="58">
        <f t="shared" si="491"/>
        <v>0</v>
      </c>
      <c r="I1106" s="123">
        <f>'F4.2'!W254</f>
        <v>0</v>
      </c>
      <c r="J1106" s="123">
        <f>'F4.2'!AQ254</f>
        <v>0</v>
      </c>
      <c r="K1106" s="58"/>
      <c r="L1106" s="58"/>
      <c r="M1106" s="58">
        <f t="shared" si="483"/>
        <v>0</v>
      </c>
      <c r="N1106" s="58">
        <f t="shared" si="492"/>
        <v>0</v>
      </c>
    </row>
    <row r="1107" spans="1:14" ht="60" hidden="1" outlineLevel="1" x14ac:dyDescent="0.25">
      <c r="A1107" s="9">
        <f t="shared" ref="A1107:E1107" si="545">A681</f>
        <v>24.1</v>
      </c>
      <c r="B1107" s="194" t="str">
        <f t="shared" si="545"/>
        <v>Upgradation, modification and erection of complete wet fly ash evacuation into dry fly ash evacuation systen for ESP 1 and 2, 4*210 MW Khapakheda TPS</v>
      </c>
      <c r="C1107" s="9">
        <f t="shared" si="545"/>
        <v>0</v>
      </c>
      <c r="D1107" s="65" t="str">
        <f t="shared" si="545"/>
        <v>-</v>
      </c>
      <c r="E1107" s="58">
        <f t="shared" si="545"/>
        <v>0</v>
      </c>
      <c r="F1107" s="58">
        <f t="shared" si="510"/>
        <v>0</v>
      </c>
      <c r="G1107" s="58">
        <f t="shared" si="511"/>
        <v>0</v>
      </c>
      <c r="H1107" s="58">
        <f t="shared" si="491"/>
        <v>0</v>
      </c>
      <c r="I1107" s="123">
        <f>'F4.2'!W255</f>
        <v>0</v>
      </c>
      <c r="J1107" s="123">
        <f>'F4.2'!AQ255</f>
        <v>0</v>
      </c>
      <c r="K1107" s="58"/>
      <c r="L1107" s="58"/>
      <c r="M1107" s="58">
        <f t="shared" si="483"/>
        <v>0</v>
      </c>
      <c r="N1107" s="58">
        <f t="shared" si="492"/>
        <v>0</v>
      </c>
    </row>
    <row r="1108" spans="1:14" ht="63" hidden="1" outlineLevel="1" x14ac:dyDescent="0.25">
      <c r="A1108" s="27">
        <f t="shared" ref="A1108:E1108" si="546">A682</f>
        <v>25</v>
      </c>
      <c r="B1108" s="215" t="str">
        <f t="shared" si="546"/>
        <v>Reliability improvement and complete replacement of JKL series with drive unit of ash slurry pipeline of 7 KM of 4*210MW Khaperkheda TPS</v>
      </c>
      <c r="C1108" s="9">
        <f t="shared" si="546"/>
        <v>0</v>
      </c>
      <c r="D1108" s="65" t="str">
        <f t="shared" si="546"/>
        <v>-</v>
      </c>
      <c r="E1108" s="58">
        <f t="shared" si="546"/>
        <v>0</v>
      </c>
      <c r="F1108" s="58">
        <f t="shared" si="510"/>
        <v>0</v>
      </c>
      <c r="G1108" s="58">
        <f t="shared" si="511"/>
        <v>0</v>
      </c>
      <c r="H1108" s="58">
        <f t="shared" si="491"/>
        <v>0</v>
      </c>
      <c r="I1108" s="123">
        <f>'F4.2'!W256</f>
        <v>0</v>
      </c>
      <c r="J1108" s="123">
        <f>'F4.2'!AQ256</f>
        <v>0</v>
      </c>
      <c r="K1108" s="58"/>
      <c r="L1108" s="58"/>
      <c r="M1108" s="58">
        <f t="shared" si="483"/>
        <v>0</v>
      </c>
      <c r="N1108" s="58">
        <f t="shared" si="492"/>
        <v>0</v>
      </c>
    </row>
    <row r="1109" spans="1:14" ht="30" hidden="1" outlineLevel="1" x14ac:dyDescent="0.25">
      <c r="A1109" s="9">
        <f t="shared" ref="A1109:E1109" si="547">A683</f>
        <v>25.1</v>
      </c>
      <c r="B1109" s="194" t="str">
        <f t="shared" si="547"/>
        <v xml:space="preserve">Procurement and restoration of complete pipeline replacement of JKL series </v>
      </c>
      <c r="C1109" s="9">
        <f t="shared" si="547"/>
        <v>0</v>
      </c>
      <c r="D1109" s="65" t="str">
        <f t="shared" si="547"/>
        <v>-</v>
      </c>
      <c r="E1109" s="58">
        <f t="shared" si="547"/>
        <v>0</v>
      </c>
      <c r="F1109" s="58">
        <f t="shared" si="510"/>
        <v>0</v>
      </c>
      <c r="G1109" s="58">
        <f t="shared" si="511"/>
        <v>0</v>
      </c>
      <c r="H1109" s="58">
        <f t="shared" si="491"/>
        <v>0</v>
      </c>
      <c r="I1109" s="123">
        <f>'F4.2'!W257</f>
        <v>0</v>
      </c>
      <c r="J1109" s="123">
        <f>'F4.2'!AQ257</f>
        <v>0</v>
      </c>
      <c r="K1109" s="58"/>
      <c r="L1109" s="58"/>
      <c r="M1109" s="58">
        <f t="shared" si="483"/>
        <v>0</v>
      </c>
      <c r="N1109" s="58">
        <f t="shared" si="492"/>
        <v>0</v>
      </c>
    </row>
    <row r="1110" spans="1:14" ht="30" hidden="1" outlineLevel="1" x14ac:dyDescent="0.25">
      <c r="A1110" s="9">
        <f t="shared" ref="A1110:E1110" si="548">A684</f>
        <v>25.2</v>
      </c>
      <c r="B1110" s="194" t="str">
        <f t="shared" si="548"/>
        <v>Procurement and restoration of complete drive unit replacement of JKL series</v>
      </c>
      <c r="C1110" s="9">
        <f t="shared" si="548"/>
        <v>0</v>
      </c>
      <c r="D1110" s="65" t="str">
        <f t="shared" si="548"/>
        <v>-</v>
      </c>
      <c r="E1110" s="58">
        <f t="shared" si="548"/>
        <v>0</v>
      </c>
      <c r="F1110" s="58">
        <f t="shared" si="510"/>
        <v>0</v>
      </c>
      <c r="G1110" s="58">
        <f t="shared" si="511"/>
        <v>0</v>
      </c>
      <c r="H1110" s="58">
        <f t="shared" si="491"/>
        <v>0</v>
      </c>
      <c r="I1110" s="123">
        <f>'F4.2'!W258</f>
        <v>0</v>
      </c>
      <c r="J1110" s="123">
        <f>'F4.2'!AQ258</f>
        <v>0</v>
      </c>
      <c r="K1110" s="58"/>
      <c r="L1110" s="58"/>
      <c r="M1110" s="58">
        <f t="shared" si="483"/>
        <v>0</v>
      </c>
      <c r="N1110" s="58">
        <f t="shared" si="492"/>
        <v>0</v>
      </c>
    </row>
    <row r="1111" spans="1:14" ht="31.5" hidden="1" outlineLevel="1" x14ac:dyDescent="0.25">
      <c r="A1111" s="27">
        <f t="shared" ref="A1111:E1111" si="549">A685</f>
        <v>26</v>
      </c>
      <c r="B1111" s="215" t="str">
        <f t="shared" si="549"/>
        <v>Study, Supply and Refurbishment of HCSD System</v>
      </c>
      <c r="C1111" s="9">
        <f t="shared" si="549"/>
        <v>0</v>
      </c>
      <c r="D1111" s="65" t="str">
        <f t="shared" si="549"/>
        <v>-</v>
      </c>
      <c r="E1111" s="58">
        <f t="shared" si="549"/>
        <v>0</v>
      </c>
      <c r="F1111" s="58">
        <f t="shared" si="510"/>
        <v>0</v>
      </c>
      <c r="G1111" s="58">
        <f t="shared" si="511"/>
        <v>0</v>
      </c>
      <c r="H1111" s="58">
        <f t="shared" si="491"/>
        <v>0</v>
      </c>
      <c r="I1111" s="123">
        <f>'F4.2'!W259</f>
        <v>0</v>
      </c>
      <c r="J1111" s="123">
        <f>'F4.2'!AQ259</f>
        <v>0</v>
      </c>
      <c r="K1111" s="58"/>
      <c r="L1111" s="58"/>
      <c r="M1111" s="58">
        <f t="shared" si="483"/>
        <v>0</v>
      </c>
      <c r="N1111" s="58">
        <f t="shared" si="492"/>
        <v>0</v>
      </c>
    </row>
    <row r="1112" spans="1:14" ht="30" hidden="1" outlineLevel="1" x14ac:dyDescent="0.25">
      <c r="A1112" s="9">
        <f t="shared" ref="A1112:E1112" si="550">A686</f>
        <v>26.1</v>
      </c>
      <c r="B1112" s="194" t="str">
        <f t="shared" si="550"/>
        <v>Procurement of complete Suction and discharge valve of Geho pump</v>
      </c>
      <c r="C1112" s="9">
        <f t="shared" si="550"/>
        <v>0</v>
      </c>
      <c r="D1112" s="65" t="str">
        <f t="shared" si="550"/>
        <v>-</v>
      </c>
      <c r="E1112" s="58">
        <f t="shared" si="550"/>
        <v>0</v>
      </c>
      <c r="F1112" s="58">
        <f t="shared" si="510"/>
        <v>0</v>
      </c>
      <c r="G1112" s="58">
        <f t="shared" si="511"/>
        <v>0</v>
      </c>
      <c r="H1112" s="58">
        <f t="shared" si="491"/>
        <v>0</v>
      </c>
      <c r="I1112" s="123">
        <f>'F4.2'!W260</f>
        <v>0</v>
      </c>
      <c r="J1112" s="123">
        <f>'F4.2'!AQ260</f>
        <v>0</v>
      </c>
      <c r="K1112" s="58"/>
      <c r="L1112" s="58"/>
      <c r="M1112" s="58">
        <f t="shared" si="483"/>
        <v>0</v>
      </c>
      <c r="N1112" s="58">
        <f t="shared" si="492"/>
        <v>0</v>
      </c>
    </row>
    <row r="1113" spans="1:14" ht="15.75" hidden="1" outlineLevel="1" x14ac:dyDescent="0.25">
      <c r="A1113" s="9">
        <f t="shared" ref="A1113:E1113" si="551">A687</f>
        <v>26.2</v>
      </c>
      <c r="B1113" s="194" t="str">
        <f t="shared" si="551"/>
        <v>Procurement  of Subassemblies of Geho pump.</v>
      </c>
      <c r="C1113" s="9">
        <f t="shared" si="551"/>
        <v>0</v>
      </c>
      <c r="D1113" s="65" t="str">
        <f t="shared" si="551"/>
        <v>-</v>
      </c>
      <c r="E1113" s="58">
        <f t="shared" si="551"/>
        <v>0</v>
      </c>
      <c r="F1113" s="58">
        <f t="shared" si="510"/>
        <v>0</v>
      </c>
      <c r="G1113" s="58">
        <f t="shared" si="511"/>
        <v>0</v>
      </c>
      <c r="H1113" s="58">
        <f t="shared" si="491"/>
        <v>0</v>
      </c>
      <c r="I1113" s="123">
        <f>'F4.2'!W261</f>
        <v>0</v>
      </c>
      <c r="J1113" s="123">
        <f>'F4.2'!AQ261</f>
        <v>0</v>
      </c>
      <c r="K1113" s="58"/>
      <c r="L1113" s="58"/>
      <c r="M1113" s="58">
        <f t="shared" ref="M1113:M1176" si="552">SUM(J1113:L1113)</f>
        <v>0</v>
      </c>
      <c r="N1113" s="58">
        <f t="shared" si="492"/>
        <v>0</v>
      </c>
    </row>
    <row r="1114" spans="1:14" ht="30" hidden="1" outlineLevel="1" x14ac:dyDescent="0.25">
      <c r="A1114" s="9">
        <f t="shared" ref="A1114:E1114" si="553">A688</f>
        <v>26.3</v>
      </c>
      <c r="B1114" s="194" t="str">
        <f t="shared" si="553"/>
        <v>Upgradation and compressors of dry ash evacutaion system of U#3&amp;4.</v>
      </c>
      <c r="C1114" s="9">
        <f t="shared" si="553"/>
        <v>0</v>
      </c>
      <c r="D1114" s="65" t="str">
        <f t="shared" si="553"/>
        <v>-</v>
      </c>
      <c r="E1114" s="58">
        <f t="shared" si="553"/>
        <v>0</v>
      </c>
      <c r="F1114" s="58">
        <f t="shared" si="510"/>
        <v>0</v>
      </c>
      <c r="G1114" s="58">
        <f t="shared" si="511"/>
        <v>0</v>
      </c>
      <c r="H1114" s="58">
        <f t="shared" si="491"/>
        <v>0</v>
      </c>
      <c r="I1114" s="123">
        <f>'F4.2'!W262</f>
        <v>0</v>
      </c>
      <c r="J1114" s="123">
        <f>'F4.2'!AQ262</f>
        <v>0</v>
      </c>
      <c r="K1114" s="58"/>
      <c r="L1114" s="58"/>
      <c r="M1114" s="58">
        <f t="shared" si="552"/>
        <v>0</v>
      </c>
      <c r="N1114" s="58">
        <f t="shared" si="492"/>
        <v>0</v>
      </c>
    </row>
    <row r="1115" spans="1:14" ht="30" hidden="1" outlineLevel="1" x14ac:dyDescent="0.25">
      <c r="A1115" s="9">
        <f t="shared" ref="A1115:E1115" si="554">A689</f>
        <v>26.4</v>
      </c>
      <c r="B1115" s="194" t="str">
        <f t="shared" si="554"/>
        <v>Procuremenet of complete drive unit and VFD of GEHO pump.</v>
      </c>
      <c r="C1115" s="9">
        <f t="shared" si="554"/>
        <v>0</v>
      </c>
      <c r="D1115" s="65" t="str">
        <f t="shared" si="554"/>
        <v>-</v>
      </c>
      <c r="E1115" s="58">
        <f t="shared" si="554"/>
        <v>0</v>
      </c>
      <c r="F1115" s="58">
        <f t="shared" si="510"/>
        <v>0</v>
      </c>
      <c r="G1115" s="58">
        <f t="shared" si="511"/>
        <v>0</v>
      </c>
      <c r="H1115" s="58">
        <f t="shared" si="491"/>
        <v>0</v>
      </c>
      <c r="I1115" s="123">
        <f>'F4.2'!W263</f>
        <v>0</v>
      </c>
      <c r="J1115" s="123">
        <f>'F4.2'!AQ263</f>
        <v>0</v>
      </c>
      <c r="K1115" s="58"/>
      <c r="L1115" s="58"/>
      <c r="M1115" s="58">
        <f t="shared" si="552"/>
        <v>0</v>
      </c>
      <c r="N1115" s="58">
        <f t="shared" si="492"/>
        <v>0</v>
      </c>
    </row>
    <row r="1116" spans="1:14" ht="31.5" hidden="1" outlineLevel="1" x14ac:dyDescent="0.25">
      <c r="A1116" s="27">
        <f t="shared" ref="A1116:E1116" si="555">A690</f>
        <v>27</v>
      </c>
      <c r="B1116" s="215" t="str">
        <f t="shared" si="555"/>
        <v>RENOVATION OF ESP FIELD INTERNALS FOR UNIT 3 &amp; 4</v>
      </c>
      <c r="C1116" s="9">
        <f t="shared" si="555"/>
        <v>0</v>
      </c>
      <c r="D1116" s="65" t="str">
        <f t="shared" si="555"/>
        <v>-</v>
      </c>
      <c r="E1116" s="58">
        <f t="shared" si="555"/>
        <v>0</v>
      </c>
      <c r="F1116" s="58">
        <f t="shared" si="510"/>
        <v>0</v>
      </c>
      <c r="G1116" s="58">
        <f t="shared" si="511"/>
        <v>0</v>
      </c>
      <c r="H1116" s="58">
        <f t="shared" si="491"/>
        <v>0</v>
      </c>
      <c r="I1116" s="123">
        <f>'F4.2'!W264</f>
        <v>0</v>
      </c>
      <c r="J1116" s="123">
        <f>'F4.2'!AQ264</f>
        <v>0</v>
      </c>
      <c r="K1116" s="58"/>
      <c r="L1116" s="58"/>
      <c r="M1116" s="58">
        <f t="shared" si="552"/>
        <v>0</v>
      </c>
      <c r="N1116" s="58">
        <f t="shared" si="492"/>
        <v>0</v>
      </c>
    </row>
    <row r="1117" spans="1:14" ht="30" hidden="1" outlineLevel="1" x14ac:dyDescent="0.25">
      <c r="A1117" s="9">
        <f t="shared" ref="A1117:E1117" si="556">A691</f>
        <v>27.1</v>
      </c>
      <c r="B1117" s="194" t="str">
        <f t="shared" si="556"/>
        <v>RENOVATION OF ESP FIELD INTERNALS FOR UNIT 3 &amp; 4</v>
      </c>
      <c r="C1117" s="9">
        <f t="shared" si="556"/>
        <v>0</v>
      </c>
      <c r="D1117" s="65" t="str">
        <f t="shared" si="556"/>
        <v>-</v>
      </c>
      <c r="E1117" s="58">
        <f t="shared" si="556"/>
        <v>0</v>
      </c>
      <c r="F1117" s="58">
        <f t="shared" si="510"/>
        <v>0</v>
      </c>
      <c r="G1117" s="58">
        <f t="shared" si="511"/>
        <v>0</v>
      </c>
      <c r="H1117" s="58">
        <f t="shared" si="491"/>
        <v>0</v>
      </c>
      <c r="I1117" s="123">
        <f>'F4.2'!W265</f>
        <v>0</v>
      </c>
      <c r="J1117" s="123">
        <f>'F4.2'!AQ265</f>
        <v>0</v>
      </c>
      <c r="K1117" s="58"/>
      <c r="L1117" s="58"/>
      <c r="M1117" s="58">
        <f t="shared" si="552"/>
        <v>0</v>
      </c>
      <c r="N1117" s="58">
        <f t="shared" si="492"/>
        <v>0</v>
      </c>
    </row>
    <row r="1118" spans="1:14" ht="15.75" hidden="1" outlineLevel="1" x14ac:dyDescent="0.25">
      <c r="A1118" s="27">
        <f t="shared" ref="A1118:E1118" si="557">A692</f>
        <v>28</v>
      </c>
      <c r="B1118" s="215" t="str">
        <f t="shared" si="557"/>
        <v>R &amp; M OF APH OF UNIT # 1&amp; 2 (2 x 210MW)</v>
      </c>
      <c r="C1118" s="9">
        <f t="shared" si="557"/>
        <v>0</v>
      </c>
      <c r="D1118" s="65" t="str">
        <f t="shared" si="557"/>
        <v>-</v>
      </c>
      <c r="E1118" s="58">
        <f t="shared" si="557"/>
        <v>0</v>
      </c>
      <c r="F1118" s="58">
        <f t="shared" si="510"/>
        <v>0</v>
      </c>
      <c r="G1118" s="58">
        <f t="shared" si="511"/>
        <v>0</v>
      </c>
      <c r="H1118" s="58">
        <f t="shared" si="491"/>
        <v>0</v>
      </c>
      <c r="I1118" s="123">
        <f>'F4.2'!W266</f>
        <v>0</v>
      </c>
      <c r="J1118" s="123">
        <f>'F4.2'!AQ266</f>
        <v>0</v>
      </c>
      <c r="K1118" s="58"/>
      <c r="L1118" s="58"/>
      <c r="M1118" s="58">
        <f t="shared" si="552"/>
        <v>0</v>
      </c>
      <c r="N1118" s="58">
        <f t="shared" si="492"/>
        <v>0</v>
      </c>
    </row>
    <row r="1119" spans="1:14" ht="75" hidden="1" outlineLevel="1" x14ac:dyDescent="0.25">
      <c r="A1119" s="9">
        <f t="shared" ref="A1119:E1119" si="558">A693</f>
        <v>28.1</v>
      </c>
      <c r="B1119" s="194" t="str">
        <f t="shared" si="558"/>
        <v>R &amp; M OF APH OF UNIT # 1&amp; 2 (2 x 210MW) 
 OF KHAPERKHEDA TPS FROM MODEL: 27 VI 1850 TO 27 VI 2000 mm.
DESIGN, ENGINEERING, SUPPLY, ERECTION &amp; COMMISSIONING OF DOUBLE SEALING</v>
      </c>
      <c r="C1119" s="9">
        <f t="shared" si="558"/>
        <v>0</v>
      </c>
      <c r="D1119" s="65" t="str">
        <f t="shared" si="558"/>
        <v>-</v>
      </c>
      <c r="E1119" s="58">
        <f t="shared" si="558"/>
        <v>0</v>
      </c>
      <c r="F1119" s="58">
        <f t="shared" si="510"/>
        <v>0</v>
      </c>
      <c r="G1119" s="58">
        <f t="shared" si="511"/>
        <v>0</v>
      </c>
      <c r="H1119" s="58">
        <f t="shared" si="491"/>
        <v>0</v>
      </c>
      <c r="I1119" s="123">
        <f>'F4.2'!W267</f>
        <v>0</v>
      </c>
      <c r="J1119" s="123">
        <f>'F4.2'!AQ267</f>
        <v>0</v>
      </c>
      <c r="K1119" s="58"/>
      <c r="L1119" s="58"/>
      <c r="M1119" s="58">
        <f t="shared" si="552"/>
        <v>0</v>
      </c>
      <c r="N1119" s="58">
        <f t="shared" si="492"/>
        <v>0</v>
      </c>
    </row>
    <row r="1120" spans="1:14" ht="31.5" hidden="1" outlineLevel="1" x14ac:dyDescent="0.25">
      <c r="A1120" s="27">
        <f t="shared" ref="A1120:E1120" si="559">A694</f>
        <v>29</v>
      </c>
      <c r="B1120" s="215" t="str">
        <f t="shared" si="559"/>
        <v xml:space="preserve">  DPR FOR ECONOMISER COILS AND APH GEAR BOX </v>
      </c>
      <c r="C1120" s="9">
        <f t="shared" si="559"/>
        <v>0</v>
      </c>
      <c r="D1120" s="65" t="str">
        <f t="shared" si="559"/>
        <v>-</v>
      </c>
      <c r="E1120" s="58">
        <f t="shared" si="559"/>
        <v>0</v>
      </c>
      <c r="F1120" s="58">
        <f t="shared" si="510"/>
        <v>0</v>
      </c>
      <c r="G1120" s="58">
        <f t="shared" si="511"/>
        <v>0</v>
      </c>
      <c r="H1120" s="58">
        <f t="shared" ref="H1120:H1183" si="560">F1120-G1120</f>
        <v>0</v>
      </c>
      <c r="I1120" s="123">
        <f>'F4.2'!W268</f>
        <v>0</v>
      </c>
      <c r="J1120" s="123">
        <f>'F4.2'!AQ268</f>
        <v>0</v>
      </c>
      <c r="K1120" s="58"/>
      <c r="L1120" s="58"/>
      <c r="M1120" s="58">
        <f t="shared" si="552"/>
        <v>0</v>
      </c>
      <c r="N1120" s="58">
        <f t="shared" ref="N1120:N1183" si="561">H1120+I1120-M1120</f>
        <v>0</v>
      </c>
    </row>
    <row r="1121" spans="1:14" ht="60" hidden="1" outlineLevel="1" x14ac:dyDescent="0.25">
      <c r="A1121" s="9">
        <f t="shared" ref="A1121:E1121" si="562">A695</f>
        <v>29.1</v>
      </c>
      <c r="B1121" s="194" t="str">
        <f t="shared" si="562"/>
        <v>PROCUREMENT AND REPLACEMENT OF COMPLETE SET OF ECONOMISER UPPER BANK &amp;
	LOWER BANK COILS FOR KHAPERKHEDA TPS UNIT NO.3&amp;4</v>
      </c>
      <c r="C1121" s="9">
        <f t="shared" si="562"/>
        <v>0</v>
      </c>
      <c r="D1121" s="65" t="str">
        <f t="shared" si="562"/>
        <v>-</v>
      </c>
      <c r="E1121" s="58">
        <f t="shared" si="562"/>
        <v>0</v>
      </c>
      <c r="F1121" s="58">
        <f t="shared" si="510"/>
        <v>0</v>
      </c>
      <c r="G1121" s="58">
        <f t="shared" si="511"/>
        <v>0</v>
      </c>
      <c r="H1121" s="58">
        <f t="shared" si="560"/>
        <v>0</v>
      </c>
      <c r="I1121" s="123">
        <f>'F4.2'!W269</f>
        <v>0</v>
      </c>
      <c r="J1121" s="123">
        <f>'F4.2'!AQ269</f>
        <v>0</v>
      </c>
      <c r="K1121" s="58"/>
      <c r="L1121" s="58"/>
      <c r="M1121" s="58">
        <f t="shared" si="552"/>
        <v>0</v>
      </c>
      <c r="N1121" s="58">
        <f t="shared" si="561"/>
        <v>0</v>
      </c>
    </row>
    <row r="1122" spans="1:14" ht="15.75" hidden="1" outlineLevel="1" x14ac:dyDescent="0.25">
      <c r="A1122" s="9">
        <f t="shared" ref="A1122:E1122" si="563">A696</f>
        <v>29.2</v>
      </c>
      <c r="B1122" s="194" t="str">
        <f t="shared" si="563"/>
        <v>Procurement of APH gear box in unit no. 1 &amp; 2</v>
      </c>
      <c r="C1122" s="9">
        <f t="shared" si="563"/>
        <v>0</v>
      </c>
      <c r="D1122" s="65" t="str">
        <f t="shared" si="563"/>
        <v>-</v>
      </c>
      <c r="E1122" s="58">
        <f t="shared" si="563"/>
        <v>0</v>
      </c>
      <c r="F1122" s="58">
        <f t="shared" si="510"/>
        <v>0</v>
      </c>
      <c r="G1122" s="58">
        <f t="shared" si="511"/>
        <v>0</v>
      </c>
      <c r="H1122" s="58">
        <f t="shared" si="560"/>
        <v>0</v>
      </c>
      <c r="I1122" s="123">
        <f>'F4.2'!W270</f>
        <v>0</v>
      </c>
      <c r="J1122" s="123">
        <f>'F4.2'!AQ270</f>
        <v>0</v>
      </c>
      <c r="K1122" s="58"/>
      <c r="L1122" s="58"/>
      <c r="M1122" s="58">
        <f t="shared" si="552"/>
        <v>0</v>
      </c>
      <c r="N1122" s="58">
        <f t="shared" si="561"/>
        <v>0</v>
      </c>
    </row>
    <row r="1123" spans="1:14" ht="30" hidden="1" outlineLevel="1" x14ac:dyDescent="0.25">
      <c r="A1123" s="9">
        <f t="shared" ref="A1123:E1123" si="564">A697</f>
        <v>29.3</v>
      </c>
      <c r="B1123" s="194" t="str">
        <f t="shared" si="564"/>
        <v>Procurement of APH speed reducer gear box in unit no. 3 &amp; 4</v>
      </c>
      <c r="C1123" s="9">
        <f t="shared" si="564"/>
        <v>0</v>
      </c>
      <c r="D1123" s="65" t="str">
        <f t="shared" si="564"/>
        <v>-</v>
      </c>
      <c r="E1123" s="58">
        <f t="shared" si="564"/>
        <v>0</v>
      </c>
      <c r="F1123" s="58">
        <f t="shared" si="510"/>
        <v>0</v>
      </c>
      <c r="G1123" s="58">
        <f t="shared" si="511"/>
        <v>0</v>
      </c>
      <c r="H1123" s="58">
        <f t="shared" si="560"/>
        <v>0</v>
      </c>
      <c r="I1123" s="123">
        <f>'F4.2'!W271</f>
        <v>0</v>
      </c>
      <c r="J1123" s="123">
        <f>'F4.2'!AQ271</f>
        <v>0</v>
      </c>
      <c r="K1123" s="58"/>
      <c r="L1123" s="58"/>
      <c r="M1123" s="58">
        <f t="shared" si="552"/>
        <v>0</v>
      </c>
      <c r="N1123" s="58">
        <f t="shared" si="561"/>
        <v>0</v>
      </c>
    </row>
    <row r="1124" spans="1:14" ht="47.25" hidden="1" outlineLevel="1" x14ac:dyDescent="0.25">
      <c r="A1124" s="27">
        <f t="shared" ref="A1124:E1124" si="565">A698</f>
        <v>30</v>
      </c>
      <c r="B1124" s="27" t="str">
        <f t="shared" si="565"/>
        <v xml:space="preserve">
DPR FOR LTSH COILS , APH BASKETS &amp; RH OUTLET STUB BENDS  </v>
      </c>
      <c r="C1124" s="9">
        <f t="shared" si="565"/>
        <v>0</v>
      </c>
      <c r="D1124" s="65" t="str">
        <f t="shared" si="565"/>
        <v>-</v>
      </c>
      <c r="E1124" s="58">
        <f t="shared" si="565"/>
        <v>0</v>
      </c>
      <c r="F1124" s="58">
        <f t="shared" si="510"/>
        <v>0</v>
      </c>
      <c r="G1124" s="58">
        <f t="shared" si="511"/>
        <v>0</v>
      </c>
      <c r="H1124" s="58">
        <f t="shared" si="560"/>
        <v>0</v>
      </c>
      <c r="I1124" s="123">
        <f>'F4.2'!W272</f>
        <v>0</v>
      </c>
      <c r="J1124" s="123">
        <f>'F4.2'!AQ272</f>
        <v>0</v>
      </c>
      <c r="K1124" s="58"/>
      <c r="L1124" s="58"/>
      <c r="M1124" s="58">
        <f t="shared" si="552"/>
        <v>0</v>
      </c>
      <c r="N1124" s="58">
        <f t="shared" si="561"/>
        <v>0</v>
      </c>
    </row>
    <row r="1125" spans="1:14" ht="30" hidden="1" outlineLevel="1" x14ac:dyDescent="0.25">
      <c r="A1125" s="9">
        <f t="shared" ref="A1125:E1125" si="566">A699</f>
        <v>30.1</v>
      </c>
      <c r="B1125" s="194" t="str">
        <f t="shared" si="566"/>
        <v>Procurement of Air Pre-heater Baskets for unit no. 2 to 4</v>
      </c>
      <c r="C1125" s="9">
        <f t="shared" si="566"/>
        <v>0</v>
      </c>
      <c r="D1125" s="65" t="str">
        <f t="shared" si="566"/>
        <v>-</v>
      </c>
      <c r="E1125" s="58">
        <f t="shared" si="566"/>
        <v>0</v>
      </c>
      <c r="F1125" s="58">
        <f t="shared" si="510"/>
        <v>0</v>
      </c>
      <c r="G1125" s="58">
        <f t="shared" si="511"/>
        <v>0</v>
      </c>
      <c r="H1125" s="58">
        <f t="shared" si="560"/>
        <v>0</v>
      </c>
      <c r="I1125" s="123">
        <f>'F4.2'!W273</f>
        <v>0</v>
      </c>
      <c r="J1125" s="123">
        <f>'F4.2'!AQ273</f>
        <v>0</v>
      </c>
      <c r="K1125" s="58"/>
      <c r="L1125" s="58"/>
      <c r="M1125" s="58">
        <f t="shared" si="552"/>
        <v>0</v>
      </c>
      <c r="N1125" s="58">
        <f t="shared" si="561"/>
        <v>0</v>
      </c>
    </row>
    <row r="1126" spans="1:14" ht="45" hidden="1" outlineLevel="1" x14ac:dyDescent="0.25">
      <c r="A1126" s="9">
        <f t="shared" ref="A1126:E1126" si="567">A700</f>
        <v>30.2</v>
      </c>
      <c r="B1126" s="194" t="str">
        <f t="shared" si="567"/>
        <v xml:space="preserve">Procurement of LTSH coils for unit no. 1 &amp; 2 and Procurement of Reheater outlet header stub bends for unit no. 1 to 2  </v>
      </c>
      <c r="C1126" s="9">
        <f t="shared" si="567"/>
        <v>0</v>
      </c>
      <c r="D1126" s="65" t="str">
        <f t="shared" si="567"/>
        <v>-</v>
      </c>
      <c r="E1126" s="58">
        <f t="shared" si="567"/>
        <v>0</v>
      </c>
      <c r="F1126" s="58">
        <f t="shared" si="510"/>
        <v>0</v>
      </c>
      <c r="G1126" s="58">
        <f t="shared" si="511"/>
        <v>0</v>
      </c>
      <c r="H1126" s="58">
        <f t="shared" si="560"/>
        <v>0</v>
      </c>
      <c r="I1126" s="123">
        <f>'F4.2'!W274</f>
        <v>0</v>
      </c>
      <c r="J1126" s="123">
        <f>'F4.2'!AQ274</f>
        <v>0</v>
      </c>
      <c r="K1126" s="58"/>
      <c r="L1126" s="58"/>
      <c r="M1126" s="58">
        <f t="shared" si="552"/>
        <v>0</v>
      </c>
      <c r="N1126" s="58">
        <f t="shared" si="561"/>
        <v>0</v>
      </c>
    </row>
    <row r="1127" spans="1:14" ht="45" hidden="1" outlineLevel="1" x14ac:dyDescent="0.25">
      <c r="A1127" s="9">
        <f t="shared" ref="A1127:E1127" si="568">A701</f>
        <v>30.3</v>
      </c>
      <c r="B1127" s="194" t="str">
        <f t="shared" si="568"/>
        <v xml:space="preserve">Procurement of LTSH coils for unit no. 3 &amp; 4 and Procurement of Reheater outlet header stub bends for unit no. 3 to 4  </v>
      </c>
      <c r="C1127" s="9">
        <f t="shared" si="568"/>
        <v>0</v>
      </c>
      <c r="D1127" s="65" t="str">
        <f t="shared" si="568"/>
        <v>-</v>
      </c>
      <c r="E1127" s="58">
        <f t="shared" si="568"/>
        <v>0</v>
      </c>
      <c r="F1127" s="58">
        <f t="shared" si="510"/>
        <v>0</v>
      </c>
      <c r="G1127" s="58">
        <f t="shared" si="511"/>
        <v>0</v>
      </c>
      <c r="H1127" s="58">
        <f t="shared" si="560"/>
        <v>0</v>
      </c>
      <c r="I1127" s="123">
        <f>'F4.2'!W275</f>
        <v>0</v>
      </c>
      <c r="J1127" s="123">
        <f>'F4.2'!AQ275</f>
        <v>0</v>
      </c>
      <c r="K1127" s="58"/>
      <c r="L1127" s="58"/>
      <c r="M1127" s="58">
        <f t="shared" si="552"/>
        <v>0</v>
      </c>
      <c r="N1127" s="58">
        <f t="shared" si="561"/>
        <v>0</v>
      </c>
    </row>
    <row r="1128" spans="1:14" ht="47.25" hidden="1" outlineLevel="1" x14ac:dyDescent="0.25">
      <c r="A1128" s="27">
        <f t="shared" ref="A1128:E1128" si="569">A702</f>
        <v>31</v>
      </c>
      <c r="B1128" s="27" t="str">
        <f t="shared" si="569"/>
        <v>DPR FOR SUPPLY &amp; REPLACMENT OF THERMAL INSULATION OF BOILER AND DUCT AT UNIT 1 TO 4 KHAPERKHEDA TPS</v>
      </c>
      <c r="C1128" s="9">
        <f t="shared" si="569"/>
        <v>0</v>
      </c>
      <c r="D1128" s="65" t="str">
        <f t="shared" si="569"/>
        <v>-</v>
      </c>
      <c r="E1128" s="58">
        <f t="shared" si="569"/>
        <v>0</v>
      </c>
      <c r="F1128" s="58">
        <f t="shared" si="510"/>
        <v>0</v>
      </c>
      <c r="G1128" s="58">
        <f t="shared" si="511"/>
        <v>0</v>
      </c>
      <c r="H1128" s="58">
        <f t="shared" si="560"/>
        <v>0</v>
      </c>
      <c r="I1128" s="123">
        <f>'F4.2'!W276</f>
        <v>0</v>
      </c>
      <c r="J1128" s="123">
        <f>'F4.2'!AQ276</f>
        <v>0</v>
      </c>
      <c r="K1128" s="58"/>
      <c r="L1128" s="58"/>
      <c r="M1128" s="58">
        <f t="shared" si="552"/>
        <v>0</v>
      </c>
      <c r="N1128" s="58">
        <f t="shared" si="561"/>
        <v>0</v>
      </c>
    </row>
    <row r="1129" spans="1:14" ht="45" hidden="1" outlineLevel="1" x14ac:dyDescent="0.25">
      <c r="A1129" s="9">
        <f t="shared" ref="A1129:E1129" si="570">A703</f>
        <v>31.1</v>
      </c>
      <c r="B1129" s="194" t="str">
        <f t="shared" si="570"/>
        <v>SUPPLY &amp; REPLACMENT OF THERMAL INSULATION OF  BOILER AND DUCT  AT UNIT 1 TO 2KHAPERKHEDA TPS</v>
      </c>
      <c r="C1129" s="9">
        <f t="shared" si="570"/>
        <v>0</v>
      </c>
      <c r="D1129" s="65" t="str">
        <f t="shared" si="570"/>
        <v>-</v>
      </c>
      <c r="E1129" s="58">
        <f t="shared" si="570"/>
        <v>0</v>
      </c>
      <c r="F1129" s="58">
        <f t="shared" si="510"/>
        <v>0</v>
      </c>
      <c r="G1129" s="58">
        <f t="shared" si="511"/>
        <v>0</v>
      </c>
      <c r="H1129" s="58">
        <f t="shared" si="560"/>
        <v>0</v>
      </c>
      <c r="I1129" s="123">
        <f>'F4.2'!W277</f>
        <v>0</v>
      </c>
      <c r="J1129" s="123">
        <f>'F4.2'!AQ277</f>
        <v>0</v>
      </c>
      <c r="K1129" s="58"/>
      <c r="L1129" s="58"/>
      <c r="M1129" s="58">
        <f t="shared" si="552"/>
        <v>0</v>
      </c>
      <c r="N1129" s="58">
        <f t="shared" si="561"/>
        <v>0</v>
      </c>
    </row>
    <row r="1130" spans="1:14" ht="45" hidden="1" outlineLevel="1" x14ac:dyDescent="0.25">
      <c r="A1130" s="9">
        <f t="shared" ref="A1130:E1130" si="571">A704</f>
        <v>31.2</v>
      </c>
      <c r="B1130" s="194" t="str">
        <f t="shared" si="571"/>
        <v xml:space="preserve">  SUPPLY &amp; REPLACMENT OF THERMAL INSULATION OF  BOILER AND DUCT  AT UNIT 3 TO 4 KHAPERKHEDA TPS</v>
      </c>
      <c r="C1130" s="9">
        <f t="shared" si="571"/>
        <v>0</v>
      </c>
      <c r="D1130" s="65" t="str">
        <f t="shared" si="571"/>
        <v>-</v>
      </c>
      <c r="E1130" s="58">
        <f t="shared" si="571"/>
        <v>0</v>
      </c>
      <c r="F1130" s="58">
        <f t="shared" si="510"/>
        <v>0</v>
      </c>
      <c r="G1130" s="58">
        <f t="shared" si="511"/>
        <v>0</v>
      </c>
      <c r="H1130" s="58">
        <f t="shared" si="560"/>
        <v>0</v>
      </c>
      <c r="I1130" s="123">
        <f>'F4.2'!W278</f>
        <v>0</v>
      </c>
      <c r="J1130" s="123">
        <f>'F4.2'!AQ278</f>
        <v>0</v>
      </c>
      <c r="K1130" s="58"/>
      <c r="L1130" s="58"/>
      <c r="M1130" s="58">
        <f t="shared" si="552"/>
        <v>0</v>
      </c>
      <c r="N1130" s="58">
        <f t="shared" si="561"/>
        <v>0</v>
      </c>
    </row>
    <row r="1131" spans="1:14" ht="31.5" hidden="1" outlineLevel="1" x14ac:dyDescent="0.25">
      <c r="A1131" s="27">
        <f t="shared" ref="A1131:E1131" si="572">A705</f>
        <v>32</v>
      </c>
      <c r="B1131" s="27" t="str">
        <f t="shared" si="572"/>
        <v>DPR FOR COAL CYCLE IMPROVEMENT IN UNIT NO.1 TO 4</v>
      </c>
      <c r="C1131" s="9">
        <f t="shared" si="572"/>
        <v>0</v>
      </c>
      <c r="D1131" s="65" t="str">
        <f t="shared" si="572"/>
        <v>-</v>
      </c>
      <c r="E1131" s="58">
        <f t="shared" si="572"/>
        <v>0</v>
      </c>
      <c r="F1131" s="58">
        <f t="shared" si="510"/>
        <v>0</v>
      </c>
      <c r="G1131" s="58">
        <f t="shared" si="511"/>
        <v>0</v>
      </c>
      <c r="H1131" s="58">
        <f t="shared" si="560"/>
        <v>0</v>
      </c>
      <c r="I1131" s="123">
        <f>'F4.2'!W279</f>
        <v>0</v>
      </c>
      <c r="J1131" s="123">
        <f>'F4.2'!AQ279</f>
        <v>0</v>
      </c>
      <c r="K1131" s="58"/>
      <c r="L1131" s="58"/>
      <c r="M1131" s="58">
        <f t="shared" si="552"/>
        <v>0</v>
      </c>
      <c r="N1131" s="58">
        <f t="shared" si="561"/>
        <v>0</v>
      </c>
    </row>
    <row r="1132" spans="1:14" ht="30" hidden="1" outlineLevel="1" x14ac:dyDescent="0.25">
      <c r="A1132" s="9">
        <f t="shared" ref="A1132:E1132" si="573">A706</f>
        <v>32.1</v>
      </c>
      <c r="B1132" s="194" t="str">
        <f t="shared" si="573"/>
        <v xml:space="preserve">Procurement of Complete Journal Assembly for 803 ½ HP  Coal Mills of Unit No. 1 To 2  </v>
      </c>
      <c r="C1132" s="9">
        <f t="shared" si="573"/>
        <v>0</v>
      </c>
      <c r="D1132" s="65" t="str">
        <f t="shared" si="573"/>
        <v>-</v>
      </c>
      <c r="E1132" s="58">
        <f t="shared" si="573"/>
        <v>0</v>
      </c>
      <c r="F1132" s="58">
        <f t="shared" si="510"/>
        <v>0</v>
      </c>
      <c r="G1132" s="58">
        <f t="shared" si="511"/>
        <v>0</v>
      </c>
      <c r="H1132" s="58">
        <f t="shared" si="560"/>
        <v>0</v>
      </c>
      <c r="I1132" s="123">
        <f>'F4.2'!W280</f>
        <v>0</v>
      </c>
      <c r="J1132" s="123">
        <f>'F4.2'!AQ280</f>
        <v>0</v>
      </c>
      <c r="K1132" s="58"/>
      <c r="L1132" s="58"/>
      <c r="M1132" s="58">
        <f t="shared" si="552"/>
        <v>0</v>
      </c>
      <c r="N1132" s="58">
        <f t="shared" si="561"/>
        <v>0</v>
      </c>
    </row>
    <row r="1133" spans="1:14" ht="30" hidden="1" outlineLevel="1" x14ac:dyDescent="0.25">
      <c r="A1133" s="9">
        <f t="shared" ref="A1133:E1133" si="574">A707</f>
        <v>32.200000000000003</v>
      </c>
      <c r="B1133" s="194" t="str">
        <f t="shared" si="574"/>
        <v xml:space="preserve">Procurement of Complete Journal Assembly for XRP 883 Coal Mills of Unit No. 3 To 4,  </v>
      </c>
      <c r="C1133" s="9">
        <f t="shared" si="574"/>
        <v>0</v>
      </c>
      <c r="D1133" s="65" t="str">
        <f t="shared" si="574"/>
        <v>-</v>
      </c>
      <c r="E1133" s="58">
        <f t="shared" si="574"/>
        <v>0</v>
      </c>
      <c r="F1133" s="58">
        <f t="shared" si="510"/>
        <v>0</v>
      </c>
      <c r="G1133" s="58">
        <f t="shared" si="511"/>
        <v>0</v>
      </c>
      <c r="H1133" s="58">
        <f t="shared" si="560"/>
        <v>0</v>
      </c>
      <c r="I1133" s="123">
        <f>'F4.2'!W281</f>
        <v>0</v>
      </c>
      <c r="J1133" s="123">
        <f>'F4.2'!AQ281</f>
        <v>0</v>
      </c>
      <c r="K1133" s="58"/>
      <c r="L1133" s="58"/>
      <c r="M1133" s="58">
        <f t="shared" si="552"/>
        <v>0</v>
      </c>
      <c r="N1133" s="58">
        <f t="shared" si="561"/>
        <v>0</v>
      </c>
    </row>
    <row r="1134" spans="1:14" ht="30" hidden="1" outlineLevel="1" x14ac:dyDescent="0.25">
      <c r="A1134" s="9">
        <f t="shared" ref="A1134:E1134" si="575">A708</f>
        <v>32.299999999999997</v>
      </c>
      <c r="B1134" s="194" t="str">
        <f t="shared" si="575"/>
        <v xml:space="preserve"> Procurement of assembly of worm shaft &amp; worm wheel with hub for unit no. 3 &amp; 4  </v>
      </c>
      <c r="C1134" s="9">
        <f t="shared" si="575"/>
        <v>0</v>
      </c>
      <c r="D1134" s="65" t="str">
        <f t="shared" si="575"/>
        <v>-</v>
      </c>
      <c r="E1134" s="58">
        <f t="shared" si="575"/>
        <v>0</v>
      </c>
      <c r="F1134" s="58">
        <f t="shared" si="510"/>
        <v>0</v>
      </c>
      <c r="G1134" s="58">
        <f t="shared" si="511"/>
        <v>0</v>
      </c>
      <c r="H1134" s="58">
        <f t="shared" si="560"/>
        <v>0</v>
      </c>
      <c r="I1134" s="123">
        <f>'F4.2'!W282</f>
        <v>0</v>
      </c>
      <c r="J1134" s="123">
        <f>'F4.2'!AQ282</f>
        <v>0</v>
      </c>
      <c r="K1134" s="58"/>
      <c r="L1134" s="58"/>
      <c r="M1134" s="58">
        <f t="shared" si="552"/>
        <v>0</v>
      </c>
      <c r="N1134" s="58">
        <f t="shared" si="561"/>
        <v>0</v>
      </c>
    </row>
    <row r="1135" spans="1:14" ht="45" hidden="1" outlineLevel="1" x14ac:dyDescent="0.25">
      <c r="A1135" s="9">
        <f t="shared" ref="A1135:E1135" si="576">A709</f>
        <v>32.4</v>
      </c>
      <c r="B1135" s="194" t="str">
        <f t="shared" si="576"/>
        <v>PROCUREMENT OF COMPLETE GEAR BOX ASSEMBLIES OF COAL MILLS XRP 803 ½ HP   FOR UNIT # 1 TO 2  AT KHAPERKHEDA TPS</v>
      </c>
      <c r="C1135" s="9">
        <f t="shared" si="576"/>
        <v>0</v>
      </c>
      <c r="D1135" s="65" t="str">
        <f t="shared" si="576"/>
        <v>-</v>
      </c>
      <c r="E1135" s="58">
        <f t="shared" si="576"/>
        <v>0</v>
      </c>
      <c r="F1135" s="58">
        <f t="shared" si="510"/>
        <v>0</v>
      </c>
      <c r="G1135" s="58">
        <f t="shared" si="511"/>
        <v>0</v>
      </c>
      <c r="H1135" s="58">
        <f t="shared" si="560"/>
        <v>0</v>
      </c>
      <c r="I1135" s="123">
        <f>'F4.2'!W283</f>
        <v>0</v>
      </c>
      <c r="J1135" s="123">
        <f>'F4.2'!AQ283</f>
        <v>0</v>
      </c>
      <c r="K1135" s="58"/>
      <c r="L1135" s="58"/>
      <c r="M1135" s="58">
        <f t="shared" si="552"/>
        <v>0</v>
      </c>
      <c r="N1135" s="58">
        <f t="shared" si="561"/>
        <v>0</v>
      </c>
    </row>
    <row r="1136" spans="1:14" ht="45" hidden="1" outlineLevel="1" x14ac:dyDescent="0.25">
      <c r="A1136" s="9">
        <f t="shared" ref="A1136:E1136" si="577">A710</f>
        <v>32.5</v>
      </c>
      <c r="B1136" s="194" t="str">
        <f t="shared" si="577"/>
        <v>PROCUREMENT OF COMPLETE GEAR BOX ASSEMBLIES OF COAL MILLS  XRP 883  FOR UNIT # 3 TO 4  AT KHAPERKHEDA TPS</v>
      </c>
      <c r="C1136" s="9">
        <f t="shared" si="577"/>
        <v>0</v>
      </c>
      <c r="D1136" s="65" t="str">
        <f t="shared" si="577"/>
        <v>-</v>
      </c>
      <c r="E1136" s="58">
        <f t="shared" si="577"/>
        <v>0</v>
      </c>
      <c r="F1136" s="58">
        <f t="shared" si="510"/>
        <v>0</v>
      </c>
      <c r="G1136" s="58">
        <f t="shared" si="511"/>
        <v>0</v>
      </c>
      <c r="H1136" s="58">
        <f t="shared" si="560"/>
        <v>0</v>
      </c>
      <c r="I1136" s="123">
        <f>'F4.2'!W284</f>
        <v>0</v>
      </c>
      <c r="J1136" s="123">
        <f>'F4.2'!AQ284</f>
        <v>0</v>
      </c>
      <c r="K1136" s="58"/>
      <c r="L1136" s="58"/>
      <c r="M1136" s="58">
        <f t="shared" si="552"/>
        <v>0</v>
      </c>
      <c r="N1136" s="58">
        <f t="shared" si="561"/>
        <v>0</v>
      </c>
    </row>
    <row r="1137" spans="1:14" ht="47.25" hidden="1" outlineLevel="1" x14ac:dyDescent="0.25">
      <c r="A1137" s="9">
        <f t="shared" ref="A1137:E1137" si="578">A711</f>
        <v>33</v>
      </c>
      <c r="B1137" s="27" t="str">
        <f t="shared" si="578"/>
        <v>DPR FOR PERFORMANCE IMPROVEMENT OF BOILER PA FAN, ID FAN AND FD FAN IN UNIT NO. 1 TO 4</v>
      </c>
      <c r="C1137" s="9">
        <f t="shared" si="578"/>
        <v>0</v>
      </c>
      <c r="D1137" s="65" t="str">
        <f t="shared" si="578"/>
        <v>-</v>
      </c>
      <c r="E1137" s="58">
        <f t="shared" si="578"/>
        <v>0</v>
      </c>
      <c r="F1137" s="58">
        <f t="shared" ref="F1137:F1200" si="579">F711+I711</f>
        <v>0</v>
      </c>
      <c r="G1137" s="58">
        <f t="shared" ref="G1137:G1200" si="580">G711+M711</f>
        <v>0</v>
      </c>
      <c r="H1137" s="58">
        <f t="shared" si="560"/>
        <v>0</v>
      </c>
      <c r="I1137" s="123">
        <f>'F4.2'!W285</f>
        <v>0</v>
      </c>
      <c r="J1137" s="123">
        <f>'F4.2'!AQ285</f>
        <v>0</v>
      </c>
      <c r="K1137" s="58"/>
      <c r="L1137" s="58"/>
      <c r="M1137" s="58">
        <f t="shared" si="552"/>
        <v>0</v>
      </c>
      <c r="N1137" s="58">
        <f t="shared" si="561"/>
        <v>0</v>
      </c>
    </row>
    <row r="1138" spans="1:14" ht="30" hidden="1" outlineLevel="1" x14ac:dyDescent="0.25">
      <c r="A1138" s="9">
        <f t="shared" ref="A1138:E1138" si="581">A712</f>
        <v>33.1</v>
      </c>
      <c r="B1138" s="194" t="str">
        <f t="shared" si="581"/>
        <v xml:space="preserve"> Procurement of PA fan Casings along with Dampers in Unit- 1 &amp; 2, at Khaperkheda TPS</v>
      </c>
      <c r="C1138" s="9">
        <f t="shared" si="581"/>
        <v>0</v>
      </c>
      <c r="D1138" s="65" t="str">
        <f t="shared" si="581"/>
        <v>-</v>
      </c>
      <c r="E1138" s="58">
        <f t="shared" si="581"/>
        <v>0</v>
      </c>
      <c r="F1138" s="58">
        <f t="shared" si="579"/>
        <v>0</v>
      </c>
      <c r="G1138" s="58">
        <f t="shared" si="580"/>
        <v>0</v>
      </c>
      <c r="H1138" s="58">
        <f t="shared" si="560"/>
        <v>0</v>
      </c>
      <c r="I1138" s="123">
        <f>'F4.2'!W286</f>
        <v>0</v>
      </c>
      <c r="J1138" s="123">
        <f>'F4.2'!AQ286</f>
        <v>0</v>
      </c>
      <c r="K1138" s="58"/>
      <c r="L1138" s="58"/>
      <c r="M1138" s="58">
        <f t="shared" si="552"/>
        <v>0</v>
      </c>
      <c r="N1138" s="58">
        <f t="shared" si="561"/>
        <v>0</v>
      </c>
    </row>
    <row r="1139" spans="1:14" ht="45" hidden="1" outlineLevel="1" x14ac:dyDescent="0.25">
      <c r="A1139" s="9">
        <f t="shared" ref="A1139:E1139" si="582">A713</f>
        <v>33.200000000000003</v>
      </c>
      <c r="B1139" s="194" t="str">
        <f t="shared" si="582"/>
        <v>PROCUREMENT OF COMPLETE ROTOR ASSEMBLY ALONG WITH MOTOR FOR NDZV 31 SIDOR IN UNIT NO. 1 &amp; 2 KHAPERKHEDA TPS (ID FAN)</v>
      </c>
      <c r="C1139" s="9">
        <f t="shared" si="582"/>
        <v>0</v>
      </c>
      <c r="D1139" s="65" t="str">
        <f t="shared" si="582"/>
        <v>-</v>
      </c>
      <c r="E1139" s="58">
        <f t="shared" si="582"/>
        <v>0</v>
      </c>
      <c r="F1139" s="58">
        <f t="shared" si="579"/>
        <v>0</v>
      </c>
      <c r="G1139" s="58">
        <f t="shared" si="580"/>
        <v>0</v>
      </c>
      <c r="H1139" s="58">
        <f t="shared" si="560"/>
        <v>0</v>
      </c>
      <c r="I1139" s="123">
        <f>'F4.2'!W287</f>
        <v>0</v>
      </c>
      <c r="J1139" s="123">
        <f>'F4.2'!AQ287</f>
        <v>0</v>
      </c>
      <c r="K1139" s="58"/>
      <c r="L1139" s="58"/>
      <c r="M1139" s="58">
        <f t="shared" si="552"/>
        <v>0</v>
      </c>
      <c r="N1139" s="58">
        <f t="shared" si="561"/>
        <v>0</v>
      </c>
    </row>
    <row r="1140" spans="1:14" ht="60" hidden="1" outlineLevel="1" x14ac:dyDescent="0.25">
      <c r="A1140" s="9">
        <f t="shared" ref="A1140:E1140" si="583">A714</f>
        <v>33.299999999999997</v>
      </c>
      <c r="B1140" s="194" t="str">
        <f t="shared" si="583"/>
        <v xml:space="preserve"> PROCUREMENT OF FD FAN (BHEL AP 1-20 / 11) ASSEMBLY ALONG WITH DRIVE UNIT(MOTOR) FOR UNIT 1 &amp; 2 AT KHAPERKHEDA TPS UNDER OEM NATURE ITEMS</v>
      </c>
      <c r="C1140" s="9">
        <f t="shared" si="583"/>
        <v>0</v>
      </c>
      <c r="D1140" s="65" t="str">
        <f t="shared" si="583"/>
        <v>-</v>
      </c>
      <c r="E1140" s="58">
        <f t="shared" si="583"/>
        <v>0</v>
      </c>
      <c r="F1140" s="58">
        <f t="shared" si="579"/>
        <v>0</v>
      </c>
      <c r="G1140" s="58">
        <f t="shared" si="580"/>
        <v>0</v>
      </c>
      <c r="H1140" s="58">
        <f t="shared" si="560"/>
        <v>0</v>
      </c>
      <c r="I1140" s="123">
        <f>'F4.2'!W288</f>
        <v>0</v>
      </c>
      <c r="J1140" s="123">
        <f>'F4.2'!AQ288</f>
        <v>0</v>
      </c>
      <c r="K1140" s="58"/>
      <c r="L1140" s="58"/>
      <c r="M1140" s="58">
        <f t="shared" si="552"/>
        <v>0</v>
      </c>
      <c r="N1140" s="58">
        <f t="shared" si="561"/>
        <v>0</v>
      </c>
    </row>
    <row r="1141" spans="1:14" ht="60" hidden="1" outlineLevel="1" x14ac:dyDescent="0.25">
      <c r="A1141" s="9">
        <f t="shared" ref="A1141:E1141" si="584">A715</f>
        <v>33.4</v>
      </c>
      <c r="B1141" s="194" t="str">
        <f t="shared" si="584"/>
        <v xml:space="preserve"> PROCUREMENT OF FD FAN (BHEL AP 1-20 / 11) ASSEMBLY ALONG WITH DRIVE UNIT(MOTOR) FOR UNIT 3&amp; 4 AT KHAPERKHEDA TPS UNDER OEM NATURE ITEMS</v>
      </c>
      <c r="C1141" s="9">
        <f t="shared" si="584"/>
        <v>0</v>
      </c>
      <c r="D1141" s="65" t="str">
        <f t="shared" si="584"/>
        <v>-</v>
      </c>
      <c r="E1141" s="58">
        <f t="shared" si="584"/>
        <v>0</v>
      </c>
      <c r="F1141" s="58">
        <f t="shared" si="579"/>
        <v>0</v>
      </c>
      <c r="G1141" s="58">
        <f t="shared" si="580"/>
        <v>0</v>
      </c>
      <c r="H1141" s="58">
        <f t="shared" si="560"/>
        <v>0</v>
      </c>
      <c r="I1141" s="123">
        <f>'F4.2'!W289</f>
        <v>0</v>
      </c>
      <c r="J1141" s="123">
        <f>'F4.2'!AQ289</f>
        <v>0</v>
      </c>
      <c r="K1141" s="58"/>
      <c r="L1141" s="58"/>
      <c r="M1141" s="58">
        <f t="shared" si="552"/>
        <v>0</v>
      </c>
      <c r="N1141" s="58">
        <f t="shared" si="561"/>
        <v>0</v>
      </c>
    </row>
    <row r="1142" spans="1:14" ht="30" hidden="1" outlineLevel="1" x14ac:dyDescent="0.25">
      <c r="A1142" s="9">
        <f t="shared" ref="A1142:E1142" si="585">A716</f>
        <v>33.5</v>
      </c>
      <c r="B1142" s="194" t="str">
        <f t="shared" si="585"/>
        <v xml:space="preserve"> NDZV 33 SIDOR ID Fan Impeller Assembly for Unit 3 &amp; 4 at TPS, Khaperkheda</v>
      </c>
      <c r="C1142" s="9">
        <f t="shared" si="585"/>
        <v>0</v>
      </c>
      <c r="D1142" s="65" t="str">
        <f t="shared" si="585"/>
        <v>-</v>
      </c>
      <c r="E1142" s="58">
        <f t="shared" si="585"/>
        <v>0</v>
      </c>
      <c r="F1142" s="58">
        <f t="shared" si="579"/>
        <v>0</v>
      </c>
      <c r="G1142" s="58">
        <f t="shared" si="580"/>
        <v>0</v>
      </c>
      <c r="H1142" s="58">
        <f t="shared" si="560"/>
        <v>0</v>
      </c>
      <c r="I1142" s="123">
        <f>'F4.2'!W290</f>
        <v>0</v>
      </c>
      <c r="J1142" s="123">
        <f>'F4.2'!AQ290</f>
        <v>0</v>
      </c>
      <c r="K1142" s="58"/>
      <c r="L1142" s="58"/>
      <c r="M1142" s="58">
        <f t="shared" si="552"/>
        <v>0</v>
      </c>
      <c r="N1142" s="58">
        <f t="shared" si="561"/>
        <v>0</v>
      </c>
    </row>
    <row r="1143" spans="1:14" ht="60" hidden="1" outlineLevel="1" x14ac:dyDescent="0.25">
      <c r="A1143" s="9">
        <f t="shared" ref="A1143:E1143" si="586">A717</f>
        <v>33.6</v>
      </c>
      <c r="B1143" s="194" t="str">
        <f t="shared" si="586"/>
        <v>Design, Engineering, Manufacturing, Supply &amp; Commissioning including civil works for installation of 70 LPM lubricant ystems for PA Fans in unit no. 1&amp;2.</v>
      </c>
      <c r="C1143" s="9">
        <f t="shared" si="586"/>
        <v>0</v>
      </c>
      <c r="D1143" s="65" t="str">
        <f t="shared" si="586"/>
        <v>-</v>
      </c>
      <c r="E1143" s="58">
        <f t="shared" si="586"/>
        <v>0</v>
      </c>
      <c r="F1143" s="58">
        <f t="shared" si="579"/>
        <v>0</v>
      </c>
      <c r="G1143" s="58">
        <f t="shared" si="580"/>
        <v>0</v>
      </c>
      <c r="H1143" s="58">
        <f t="shared" si="560"/>
        <v>0</v>
      </c>
      <c r="I1143" s="123">
        <f>'F4.2'!W291</f>
        <v>0</v>
      </c>
      <c r="J1143" s="123">
        <f>'F4.2'!AQ291</f>
        <v>0</v>
      </c>
      <c r="K1143" s="58"/>
      <c r="L1143" s="58"/>
      <c r="M1143" s="58">
        <f t="shared" si="552"/>
        <v>0</v>
      </c>
      <c r="N1143" s="58">
        <f t="shared" si="561"/>
        <v>0</v>
      </c>
    </row>
    <row r="1144" spans="1:14" ht="30" hidden="1" outlineLevel="1" x14ac:dyDescent="0.25">
      <c r="A1144" s="9">
        <f t="shared" ref="A1144:E1144" si="587">A718</f>
        <v>33.700000000000003</v>
      </c>
      <c r="B1144" s="194" t="str">
        <f t="shared" si="587"/>
        <v>Supply and installation of ID and PA foundation deck spring for unit no. 3 &amp; 4</v>
      </c>
      <c r="C1144" s="9">
        <f t="shared" si="587"/>
        <v>0</v>
      </c>
      <c r="D1144" s="65" t="str">
        <f t="shared" si="587"/>
        <v>-</v>
      </c>
      <c r="E1144" s="58">
        <f t="shared" si="587"/>
        <v>0</v>
      </c>
      <c r="F1144" s="58">
        <f t="shared" si="579"/>
        <v>0</v>
      </c>
      <c r="G1144" s="58">
        <f t="shared" si="580"/>
        <v>0</v>
      </c>
      <c r="H1144" s="58">
        <f t="shared" si="560"/>
        <v>0</v>
      </c>
      <c r="I1144" s="123">
        <f>'F4.2'!W292</f>
        <v>0</v>
      </c>
      <c r="J1144" s="123">
        <f>'F4.2'!AQ292</f>
        <v>0</v>
      </c>
      <c r="K1144" s="58"/>
      <c r="L1144" s="58"/>
      <c r="M1144" s="58">
        <f t="shared" si="552"/>
        <v>0</v>
      </c>
      <c r="N1144" s="58">
        <f t="shared" si="561"/>
        <v>0</v>
      </c>
    </row>
    <row r="1145" spans="1:14" ht="31.5" hidden="1" outlineLevel="1" x14ac:dyDescent="0.25">
      <c r="A1145" s="9">
        <f t="shared" ref="A1145:E1145" si="588">A719</f>
        <v>34</v>
      </c>
      <c r="B1145" s="27" t="str">
        <f t="shared" si="588"/>
        <v xml:space="preserve">VARIOUS SCHEMES FOR BOILER PERFORMANCE IMPROVEMENT </v>
      </c>
      <c r="C1145" s="9">
        <f t="shared" si="588"/>
        <v>0</v>
      </c>
      <c r="D1145" s="65" t="str">
        <f t="shared" si="588"/>
        <v>-</v>
      </c>
      <c r="E1145" s="58">
        <f t="shared" si="588"/>
        <v>0</v>
      </c>
      <c r="F1145" s="58">
        <f t="shared" si="579"/>
        <v>0</v>
      </c>
      <c r="G1145" s="58">
        <f t="shared" si="580"/>
        <v>0</v>
      </c>
      <c r="H1145" s="58">
        <f t="shared" si="560"/>
        <v>0</v>
      </c>
      <c r="I1145" s="123">
        <f>'F4.2'!W293</f>
        <v>0</v>
      </c>
      <c r="J1145" s="123">
        <f>'F4.2'!AQ293</f>
        <v>0</v>
      </c>
      <c r="K1145" s="58"/>
      <c r="L1145" s="58"/>
      <c r="M1145" s="58">
        <f t="shared" si="552"/>
        <v>0</v>
      </c>
      <c r="N1145" s="58">
        <f t="shared" si="561"/>
        <v>0</v>
      </c>
    </row>
    <row r="1146" spans="1:14" ht="45" hidden="1" outlineLevel="1" x14ac:dyDescent="0.25">
      <c r="A1146" s="9">
        <f t="shared" ref="A1146:E1146" si="589">A720</f>
        <v>34.1</v>
      </c>
      <c r="B1146" s="194" t="str">
        <f t="shared" si="589"/>
        <v>SUPPLY OF COAL MILL SEPERATOR &amp; SCRAPPER BODIES FOR XRP-803 1/2 HP COAL MILLS IN UNIT 1 &amp; 2</v>
      </c>
      <c r="C1146" s="9">
        <f t="shared" si="589"/>
        <v>0</v>
      </c>
      <c r="D1146" s="65" t="str">
        <f t="shared" si="589"/>
        <v>-</v>
      </c>
      <c r="E1146" s="58">
        <f t="shared" si="589"/>
        <v>0</v>
      </c>
      <c r="F1146" s="58">
        <f t="shared" si="579"/>
        <v>0</v>
      </c>
      <c r="G1146" s="58">
        <f t="shared" si="580"/>
        <v>0</v>
      </c>
      <c r="H1146" s="58">
        <f t="shared" si="560"/>
        <v>0</v>
      </c>
      <c r="I1146" s="123">
        <f>'F4.2'!W294</f>
        <v>0</v>
      </c>
      <c r="J1146" s="123">
        <f>'F4.2'!AQ294</f>
        <v>0</v>
      </c>
      <c r="K1146" s="58"/>
      <c r="L1146" s="58"/>
      <c r="M1146" s="58">
        <f t="shared" si="552"/>
        <v>0</v>
      </c>
      <c r="N1146" s="58">
        <f t="shared" si="561"/>
        <v>0</v>
      </c>
    </row>
    <row r="1147" spans="1:14" ht="75" hidden="1" outlineLevel="1" x14ac:dyDescent="0.25">
      <c r="A1147" s="9">
        <f t="shared" ref="A1147:E1147" si="590">A721</f>
        <v>34.200000000000003</v>
      </c>
      <c r="B1147" s="194" t="str">
        <f t="shared" si="590"/>
        <v xml:space="preserve"> MODIFICATION OF EXISTING COAL BUNKER AND COMMISSIONING OF BUNKER CHUTE ASSEMBLY WITH VIBRATING MOTOR TO AVOID BUNKER MOUTH COAL CHOKE UP FOR UNIT 1 &amp; 2AT KHAPERKHEDA TPS.</v>
      </c>
      <c r="C1147" s="9">
        <f t="shared" si="590"/>
        <v>0</v>
      </c>
      <c r="D1147" s="65" t="str">
        <f t="shared" si="590"/>
        <v>-</v>
      </c>
      <c r="E1147" s="58">
        <f t="shared" si="590"/>
        <v>0</v>
      </c>
      <c r="F1147" s="58">
        <f t="shared" si="579"/>
        <v>0</v>
      </c>
      <c r="G1147" s="58">
        <f t="shared" si="580"/>
        <v>0</v>
      </c>
      <c r="H1147" s="58">
        <f t="shared" si="560"/>
        <v>0</v>
      </c>
      <c r="I1147" s="123">
        <f>'F4.2'!W295</f>
        <v>0</v>
      </c>
      <c r="J1147" s="123">
        <f>'F4.2'!AQ295</f>
        <v>0</v>
      </c>
      <c r="K1147" s="58"/>
      <c r="L1147" s="58"/>
      <c r="M1147" s="58">
        <f t="shared" si="552"/>
        <v>0</v>
      </c>
      <c r="N1147" s="58">
        <f t="shared" si="561"/>
        <v>0</v>
      </c>
    </row>
    <row r="1148" spans="1:14" ht="75" hidden="1" outlineLevel="1" x14ac:dyDescent="0.25">
      <c r="A1148" s="9">
        <f t="shared" ref="A1148:E1148" si="591">A722</f>
        <v>34.299999999999997</v>
      </c>
      <c r="B1148" s="194" t="str">
        <f t="shared" si="591"/>
        <v xml:space="preserve"> MODIFICATION OF EXISTING COAL BUNKER AND COMMISSIONING OF BUNKER CHUTE ASSEMBLY WITH VIBRATING MOTOR TO AVOID BUNKER MOUTH COAL CHOKE UP FOR UNIT 3 &amp; 4 AT KHAPERKHEDA TPS.</v>
      </c>
      <c r="C1148" s="9">
        <f t="shared" si="591"/>
        <v>0</v>
      </c>
      <c r="D1148" s="65" t="str">
        <f t="shared" si="591"/>
        <v>-</v>
      </c>
      <c r="E1148" s="58">
        <f t="shared" si="591"/>
        <v>0</v>
      </c>
      <c r="F1148" s="58">
        <f t="shared" si="579"/>
        <v>0</v>
      </c>
      <c r="G1148" s="58">
        <f t="shared" si="580"/>
        <v>0</v>
      </c>
      <c r="H1148" s="58">
        <f t="shared" si="560"/>
        <v>0</v>
      </c>
      <c r="I1148" s="123">
        <f>'F4.2'!W296</f>
        <v>0</v>
      </c>
      <c r="J1148" s="123">
        <f>'F4.2'!AQ296</f>
        <v>0</v>
      </c>
      <c r="K1148" s="58"/>
      <c r="L1148" s="58"/>
      <c r="M1148" s="58">
        <f t="shared" si="552"/>
        <v>0</v>
      </c>
      <c r="N1148" s="58">
        <f t="shared" si="561"/>
        <v>0</v>
      </c>
    </row>
    <row r="1149" spans="1:14" ht="30" hidden="1" outlineLevel="1" x14ac:dyDescent="0.25">
      <c r="A1149" s="9">
        <f t="shared" ref="A1149:E1149" si="592">A723</f>
        <v>34.4</v>
      </c>
      <c r="B1149" s="194" t="str">
        <f t="shared" si="592"/>
        <v>DESIGN, DEVELOPMENT, COMMISIONING OF SEAL AIR FAN ASSEMBLIES IN UNIT 1 &amp; 2</v>
      </c>
      <c r="C1149" s="9">
        <f t="shared" si="592"/>
        <v>0</v>
      </c>
      <c r="D1149" s="65" t="str">
        <f t="shared" si="592"/>
        <v>-</v>
      </c>
      <c r="E1149" s="58">
        <f t="shared" si="592"/>
        <v>0</v>
      </c>
      <c r="F1149" s="58">
        <f t="shared" si="579"/>
        <v>0</v>
      </c>
      <c r="G1149" s="58">
        <f t="shared" si="580"/>
        <v>0</v>
      </c>
      <c r="H1149" s="58">
        <f t="shared" si="560"/>
        <v>0</v>
      </c>
      <c r="I1149" s="123">
        <f>'F4.2'!W297</f>
        <v>0</v>
      </c>
      <c r="J1149" s="123">
        <f>'F4.2'!AQ297</f>
        <v>0</v>
      </c>
      <c r="K1149" s="58"/>
      <c r="L1149" s="58"/>
      <c r="M1149" s="58">
        <f t="shared" si="552"/>
        <v>0</v>
      </c>
      <c r="N1149" s="58">
        <f t="shared" si="561"/>
        <v>0</v>
      </c>
    </row>
    <row r="1150" spans="1:14" ht="60" hidden="1" outlineLevel="1" x14ac:dyDescent="0.25">
      <c r="A1150" s="9">
        <f t="shared" ref="A1150:E1150" si="593">A724</f>
        <v>34.5</v>
      </c>
      <c r="B1150" s="194" t="str">
        <f t="shared" si="593"/>
        <v>Procurement of sub body assembly of control valve in unit no. 1 &amp; 2 actuating main gear unit part electrical actuator in unit no. 1 to 4 Khaperkheda TPS</v>
      </c>
      <c r="C1150" s="9">
        <f t="shared" si="593"/>
        <v>0</v>
      </c>
      <c r="D1150" s="65" t="str">
        <f t="shared" si="593"/>
        <v>-</v>
      </c>
      <c r="E1150" s="58">
        <f t="shared" si="593"/>
        <v>0</v>
      </c>
      <c r="F1150" s="58">
        <f t="shared" si="579"/>
        <v>0</v>
      </c>
      <c r="G1150" s="58">
        <f t="shared" si="580"/>
        <v>0</v>
      </c>
      <c r="H1150" s="58">
        <f t="shared" si="560"/>
        <v>0</v>
      </c>
      <c r="I1150" s="123">
        <f>'F4.2'!W298</f>
        <v>0</v>
      </c>
      <c r="J1150" s="123">
        <f>'F4.2'!AQ298</f>
        <v>0</v>
      </c>
      <c r="K1150" s="58"/>
      <c r="L1150" s="58"/>
      <c r="M1150" s="58">
        <f t="shared" si="552"/>
        <v>0</v>
      </c>
      <c r="N1150" s="58">
        <f t="shared" si="561"/>
        <v>0</v>
      </c>
    </row>
    <row r="1151" spans="1:14" ht="31.5" hidden="1" outlineLevel="1" x14ac:dyDescent="0.25">
      <c r="A1151" s="9">
        <f t="shared" ref="A1151:E1151" si="594">A725</f>
        <v>35</v>
      </c>
      <c r="B1151" s="27" t="str">
        <f t="shared" si="594"/>
        <v>Construction of A, B, C, D &amp; E type stilt + 6 floor buildings  at TPS Khaperkheda.</v>
      </c>
      <c r="C1151" s="9">
        <f t="shared" si="594"/>
        <v>0</v>
      </c>
      <c r="D1151" s="65" t="str">
        <f t="shared" si="594"/>
        <v>-</v>
      </c>
      <c r="E1151" s="58">
        <f t="shared" si="594"/>
        <v>0</v>
      </c>
      <c r="F1151" s="58">
        <f t="shared" si="579"/>
        <v>0</v>
      </c>
      <c r="G1151" s="58">
        <f t="shared" si="580"/>
        <v>0</v>
      </c>
      <c r="H1151" s="58">
        <f t="shared" si="560"/>
        <v>0</v>
      </c>
      <c r="I1151" s="123">
        <f>'F4.2'!W299</f>
        <v>0</v>
      </c>
      <c r="J1151" s="123">
        <f>'F4.2'!AQ299</f>
        <v>0</v>
      </c>
      <c r="K1151" s="58"/>
      <c r="L1151" s="58"/>
      <c r="M1151" s="58">
        <f t="shared" si="552"/>
        <v>0</v>
      </c>
      <c r="N1151" s="58">
        <f t="shared" si="561"/>
        <v>0</v>
      </c>
    </row>
    <row r="1152" spans="1:14" ht="30" hidden="1" outlineLevel="1" x14ac:dyDescent="0.25">
      <c r="A1152" s="9">
        <f t="shared" ref="A1152:E1152" si="595">A726</f>
        <v>35.1</v>
      </c>
      <c r="B1152" s="194" t="str">
        <f t="shared" si="595"/>
        <v>Construction of A, B, C, D &amp; E type stilt + 6 floor buildings  at TPS Khaperkheda.</v>
      </c>
      <c r="C1152" s="9">
        <f t="shared" si="595"/>
        <v>0</v>
      </c>
      <c r="D1152" s="65" t="str">
        <f t="shared" si="595"/>
        <v>-</v>
      </c>
      <c r="E1152" s="58">
        <f t="shared" si="595"/>
        <v>0</v>
      </c>
      <c r="F1152" s="58">
        <f t="shared" si="579"/>
        <v>0</v>
      </c>
      <c r="G1152" s="58">
        <f t="shared" si="580"/>
        <v>0</v>
      </c>
      <c r="H1152" s="58">
        <f t="shared" si="560"/>
        <v>0</v>
      </c>
      <c r="I1152" s="123">
        <f>'F4.2'!W300</f>
        <v>0</v>
      </c>
      <c r="J1152" s="123">
        <f>'F4.2'!AQ300</f>
        <v>0</v>
      </c>
      <c r="K1152" s="58"/>
      <c r="L1152" s="58"/>
      <c r="M1152" s="58">
        <f t="shared" si="552"/>
        <v>0</v>
      </c>
      <c r="N1152" s="58">
        <f t="shared" si="561"/>
        <v>0</v>
      </c>
    </row>
    <row r="1153" spans="1:14" ht="110.25" hidden="1" outlineLevel="1" x14ac:dyDescent="0.25">
      <c r="A1153" s="9">
        <f t="shared" ref="A1153:E1153" si="596">A727</f>
        <v>36</v>
      </c>
      <c r="B1153" s="27" t="str">
        <f t="shared" si="596"/>
        <v xml:space="preserve"> Enhancement &amp; Renovation of existing building, Construction of Market building,  Construction of club building community hall, 
Construction of school building, 
&amp; Enhancement of existing domestic plant providing V wire 3 MLD at Colony TPS Khaperkheda.</v>
      </c>
      <c r="C1153" s="9">
        <f t="shared" si="596"/>
        <v>0</v>
      </c>
      <c r="D1153" s="65" t="str">
        <f t="shared" si="596"/>
        <v>-</v>
      </c>
      <c r="E1153" s="58">
        <f t="shared" si="596"/>
        <v>0</v>
      </c>
      <c r="F1153" s="58">
        <f t="shared" si="579"/>
        <v>0</v>
      </c>
      <c r="G1153" s="58">
        <f t="shared" si="580"/>
        <v>0</v>
      </c>
      <c r="H1153" s="58">
        <f t="shared" si="560"/>
        <v>0</v>
      </c>
      <c r="I1153" s="123">
        <f>'F4.2'!W301</f>
        <v>0</v>
      </c>
      <c r="J1153" s="123">
        <f>'F4.2'!AQ301</f>
        <v>0</v>
      </c>
      <c r="K1153" s="58"/>
      <c r="L1153" s="58"/>
      <c r="M1153" s="58">
        <f t="shared" si="552"/>
        <v>0</v>
      </c>
      <c r="N1153" s="58">
        <f t="shared" si="561"/>
        <v>0</v>
      </c>
    </row>
    <row r="1154" spans="1:14" ht="45" hidden="1" outlineLevel="1" x14ac:dyDescent="0.25">
      <c r="A1154" s="9">
        <f t="shared" ref="A1154:E1154" si="597">A728</f>
        <v>36.1</v>
      </c>
      <c r="B1154" s="194" t="str">
        <f t="shared" si="597"/>
        <v>Enhancement / Renovation &amp; strengthening of existing building &amp; allied works in colony TPS Khaperkhda.</v>
      </c>
      <c r="C1154" s="9">
        <f t="shared" si="597"/>
        <v>0</v>
      </c>
      <c r="D1154" s="65" t="str">
        <f t="shared" si="597"/>
        <v>-</v>
      </c>
      <c r="E1154" s="58">
        <f t="shared" si="597"/>
        <v>0</v>
      </c>
      <c r="F1154" s="58">
        <f t="shared" si="579"/>
        <v>0</v>
      </c>
      <c r="G1154" s="58">
        <f t="shared" si="580"/>
        <v>0</v>
      </c>
      <c r="H1154" s="58">
        <f t="shared" si="560"/>
        <v>0</v>
      </c>
      <c r="I1154" s="123">
        <f>'F4.2'!W302</f>
        <v>0</v>
      </c>
      <c r="J1154" s="123">
        <f>'F4.2'!AQ302</f>
        <v>0</v>
      </c>
      <c r="K1154" s="58"/>
      <c r="L1154" s="58"/>
      <c r="M1154" s="58">
        <f t="shared" si="552"/>
        <v>0</v>
      </c>
      <c r="N1154" s="58">
        <f t="shared" si="561"/>
        <v>0</v>
      </c>
    </row>
    <row r="1155" spans="1:14" ht="45" hidden="1" outlineLevel="1" x14ac:dyDescent="0.25">
      <c r="A1155" s="9">
        <f t="shared" ref="A1155:E1155" si="598">A729</f>
        <v>36.200000000000003</v>
      </c>
      <c r="B1155" s="194" t="str">
        <f t="shared" si="598"/>
        <v>Construction of Market building including approach road, drainage arrangement &amp; electrification at colony TPS Khaperkheda</v>
      </c>
      <c r="C1155" s="9">
        <f t="shared" si="598"/>
        <v>0</v>
      </c>
      <c r="D1155" s="65" t="str">
        <f t="shared" si="598"/>
        <v>-</v>
      </c>
      <c r="E1155" s="58">
        <f t="shared" si="598"/>
        <v>0</v>
      </c>
      <c r="F1155" s="58">
        <f t="shared" si="579"/>
        <v>0</v>
      </c>
      <c r="G1155" s="58">
        <f t="shared" si="580"/>
        <v>0</v>
      </c>
      <c r="H1155" s="58">
        <f t="shared" si="560"/>
        <v>0</v>
      </c>
      <c r="I1155" s="123">
        <f>'F4.2'!W303</f>
        <v>0</v>
      </c>
      <c r="J1155" s="123">
        <f>'F4.2'!AQ303</f>
        <v>0</v>
      </c>
      <c r="K1155" s="58"/>
      <c r="L1155" s="58"/>
      <c r="M1155" s="58">
        <f t="shared" si="552"/>
        <v>0</v>
      </c>
      <c r="N1155" s="58">
        <f t="shared" si="561"/>
        <v>0</v>
      </c>
    </row>
    <row r="1156" spans="1:14" ht="15.75" hidden="1" outlineLevel="1" x14ac:dyDescent="0.25">
      <c r="A1156" s="9">
        <f t="shared" ref="A1156:E1156" si="599">A730</f>
        <v>36.299999999999997</v>
      </c>
      <c r="B1156" s="194" t="str">
        <f t="shared" si="599"/>
        <v>Construction of club building / community hall</v>
      </c>
      <c r="C1156" s="9">
        <f t="shared" si="599"/>
        <v>0</v>
      </c>
      <c r="D1156" s="65" t="str">
        <f t="shared" si="599"/>
        <v>-</v>
      </c>
      <c r="E1156" s="58">
        <f t="shared" si="599"/>
        <v>0</v>
      </c>
      <c r="F1156" s="58">
        <f t="shared" si="579"/>
        <v>0</v>
      </c>
      <c r="G1156" s="58">
        <f t="shared" si="580"/>
        <v>0</v>
      </c>
      <c r="H1156" s="58">
        <f t="shared" si="560"/>
        <v>0</v>
      </c>
      <c r="I1156" s="123">
        <f>'F4.2'!W304</f>
        <v>0</v>
      </c>
      <c r="J1156" s="123">
        <f>'F4.2'!AQ304</f>
        <v>0</v>
      </c>
      <c r="K1156" s="58"/>
      <c r="L1156" s="58"/>
      <c r="M1156" s="58">
        <f t="shared" si="552"/>
        <v>0</v>
      </c>
      <c r="N1156" s="58">
        <f t="shared" si="561"/>
        <v>0</v>
      </c>
    </row>
    <row r="1157" spans="1:14" ht="15.75" hidden="1" outlineLevel="1" x14ac:dyDescent="0.25">
      <c r="A1157" s="9">
        <f t="shared" ref="A1157:E1157" si="600">A731</f>
        <v>36.4</v>
      </c>
      <c r="B1157" s="194" t="str">
        <f t="shared" si="600"/>
        <v>Construction of school building</v>
      </c>
      <c r="C1157" s="9">
        <f t="shared" si="600"/>
        <v>0</v>
      </c>
      <c r="D1157" s="65" t="str">
        <f t="shared" si="600"/>
        <v>-</v>
      </c>
      <c r="E1157" s="58">
        <f t="shared" si="600"/>
        <v>0</v>
      </c>
      <c r="F1157" s="58">
        <f t="shared" si="579"/>
        <v>0</v>
      </c>
      <c r="G1157" s="58">
        <f t="shared" si="580"/>
        <v>0</v>
      </c>
      <c r="H1157" s="58">
        <f t="shared" si="560"/>
        <v>0</v>
      </c>
      <c r="I1157" s="123">
        <f>'F4.2'!W305</f>
        <v>0</v>
      </c>
      <c r="J1157" s="123">
        <f>'F4.2'!AQ305</f>
        <v>0</v>
      </c>
      <c r="K1157" s="58"/>
      <c r="L1157" s="58"/>
      <c r="M1157" s="58">
        <f t="shared" si="552"/>
        <v>0</v>
      </c>
      <c r="N1157" s="58">
        <f t="shared" si="561"/>
        <v>0</v>
      </c>
    </row>
    <row r="1158" spans="1:14" ht="30" hidden="1" outlineLevel="1" x14ac:dyDescent="0.25">
      <c r="A1158" s="9">
        <f t="shared" ref="A1158:E1158" si="601">A732</f>
        <v>36.5</v>
      </c>
      <c r="B1158" s="194" t="str">
        <f t="shared" si="601"/>
        <v xml:space="preserve">Enhancement of existing domestic plant providing V wire 3 MLD </v>
      </c>
      <c r="C1158" s="9">
        <f t="shared" si="601"/>
        <v>0</v>
      </c>
      <c r="D1158" s="65" t="str">
        <f t="shared" si="601"/>
        <v>-</v>
      </c>
      <c r="E1158" s="58">
        <f t="shared" si="601"/>
        <v>0</v>
      </c>
      <c r="F1158" s="58">
        <f t="shared" si="579"/>
        <v>0</v>
      </c>
      <c r="G1158" s="58">
        <f t="shared" si="580"/>
        <v>0</v>
      </c>
      <c r="H1158" s="58">
        <f t="shared" si="560"/>
        <v>0</v>
      </c>
      <c r="I1158" s="123">
        <f>'F4.2'!W306</f>
        <v>0</v>
      </c>
      <c r="J1158" s="123">
        <f>'F4.2'!AQ306</f>
        <v>0</v>
      </c>
      <c r="K1158" s="58"/>
      <c r="L1158" s="58"/>
      <c r="M1158" s="58">
        <f t="shared" si="552"/>
        <v>0</v>
      </c>
      <c r="N1158" s="58">
        <f t="shared" si="561"/>
        <v>0</v>
      </c>
    </row>
    <row r="1159" spans="1:14" ht="94.5" hidden="1" outlineLevel="1" x14ac:dyDescent="0.25">
      <c r="A1159" s="9">
        <f t="shared" ref="A1159:E1159" si="602">A733</f>
        <v>37</v>
      </c>
      <c r="B1159" s="27" t="str">
        <f t="shared" si="602"/>
        <v>Enhancement / Renovation of Saudamini Administrative Building,  Construction of VIP Guest House, Construction of roads at Prakashnagar Colony and Providing various civil works related to coal transport railway lines of khaperkheda TPSTPS Khaperkheda.</v>
      </c>
      <c r="C1159" s="9">
        <f t="shared" si="602"/>
        <v>0</v>
      </c>
      <c r="D1159" s="65" t="str">
        <f t="shared" si="602"/>
        <v>-</v>
      </c>
      <c r="E1159" s="58">
        <f t="shared" si="602"/>
        <v>0</v>
      </c>
      <c r="F1159" s="58">
        <f t="shared" si="579"/>
        <v>0</v>
      </c>
      <c r="G1159" s="58">
        <f t="shared" si="580"/>
        <v>0</v>
      </c>
      <c r="H1159" s="58">
        <f t="shared" si="560"/>
        <v>0</v>
      </c>
      <c r="I1159" s="123">
        <f>'F4.2'!W307</f>
        <v>0</v>
      </c>
      <c r="J1159" s="123">
        <f>'F4.2'!AQ307</f>
        <v>0</v>
      </c>
      <c r="K1159" s="58"/>
      <c r="L1159" s="58"/>
      <c r="M1159" s="58">
        <f t="shared" si="552"/>
        <v>0</v>
      </c>
      <c r="N1159" s="58">
        <f t="shared" si="561"/>
        <v>0</v>
      </c>
    </row>
    <row r="1160" spans="1:14" ht="15.75" hidden="1" outlineLevel="1" x14ac:dyDescent="0.25">
      <c r="A1160" s="9">
        <f t="shared" ref="A1160:E1160" si="603">A734</f>
        <v>37.1</v>
      </c>
      <c r="B1160" s="194" t="str">
        <f t="shared" si="603"/>
        <v>Enhancement / Renovation of Saudamini building</v>
      </c>
      <c r="C1160" s="9">
        <f t="shared" si="603"/>
        <v>0</v>
      </c>
      <c r="D1160" s="65" t="str">
        <f t="shared" si="603"/>
        <v>-</v>
      </c>
      <c r="E1160" s="58">
        <f t="shared" si="603"/>
        <v>0</v>
      </c>
      <c r="F1160" s="58">
        <f t="shared" si="579"/>
        <v>0</v>
      </c>
      <c r="G1160" s="58">
        <f t="shared" si="580"/>
        <v>0</v>
      </c>
      <c r="H1160" s="58">
        <f t="shared" si="560"/>
        <v>0</v>
      </c>
      <c r="I1160" s="123">
        <f>'F4.2'!W308</f>
        <v>0</v>
      </c>
      <c r="J1160" s="123">
        <f>'F4.2'!AQ308</f>
        <v>0</v>
      </c>
      <c r="K1160" s="58"/>
      <c r="L1160" s="58"/>
      <c r="M1160" s="58">
        <f t="shared" si="552"/>
        <v>0</v>
      </c>
      <c r="N1160" s="58">
        <f t="shared" si="561"/>
        <v>0</v>
      </c>
    </row>
    <row r="1161" spans="1:14" ht="15.75" hidden="1" outlineLevel="1" x14ac:dyDescent="0.25">
      <c r="A1161" s="9">
        <f t="shared" ref="A1161:E1161" si="604">A735</f>
        <v>37.200000000000003</v>
      </c>
      <c r="B1161" s="194" t="str">
        <f t="shared" si="604"/>
        <v>Construction of VIP guest house TPS Khaperkheda.</v>
      </c>
      <c r="C1161" s="9">
        <f t="shared" si="604"/>
        <v>0</v>
      </c>
      <c r="D1161" s="65" t="str">
        <f t="shared" si="604"/>
        <v>-</v>
      </c>
      <c r="E1161" s="58">
        <f t="shared" si="604"/>
        <v>0</v>
      </c>
      <c r="F1161" s="58">
        <f t="shared" si="579"/>
        <v>0</v>
      </c>
      <c r="G1161" s="58">
        <f t="shared" si="580"/>
        <v>0</v>
      </c>
      <c r="H1161" s="58">
        <f t="shared" si="560"/>
        <v>0</v>
      </c>
      <c r="I1161" s="123">
        <f>'F4.2'!W309</f>
        <v>0</v>
      </c>
      <c r="J1161" s="123">
        <f>'F4.2'!AQ309</f>
        <v>0</v>
      </c>
      <c r="K1161" s="58"/>
      <c r="L1161" s="58"/>
      <c r="M1161" s="58">
        <f t="shared" si="552"/>
        <v>0</v>
      </c>
      <c r="N1161" s="58">
        <f t="shared" si="561"/>
        <v>0</v>
      </c>
    </row>
    <row r="1162" spans="1:14" ht="15.75" hidden="1" outlineLevel="1" x14ac:dyDescent="0.25">
      <c r="A1162" s="9">
        <f t="shared" ref="A1162:E1162" si="605">A736</f>
        <v>37.299999999999997</v>
      </c>
      <c r="B1162" s="194" t="str">
        <f t="shared" si="605"/>
        <v>Construction of Roads</v>
      </c>
      <c r="C1162" s="9">
        <f t="shared" si="605"/>
        <v>0</v>
      </c>
      <c r="D1162" s="65" t="str">
        <f t="shared" si="605"/>
        <v>-</v>
      </c>
      <c r="E1162" s="58">
        <f t="shared" si="605"/>
        <v>0</v>
      </c>
      <c r="F1162" s="58">
        <f t="shared" si="579"/>
        <v>0</v>
      </c>
      <c r="G1162" s="58">
        <f t="shared" si="580"/>
        <v>0</v>
      </c>
      <c r="H1162" s="58">
        <f t="shared" si="560"/>
        <v>0</v>
      </c>
      <c r="I1162" s="123">
        <f>'F4.2'!W310</f>
        <v>0</v>
      </c>
      <c r="J1162" s="123">
        <f>'F4.2'!AQ310</f>
        <v>0</v>
      </c>
      <c r="K1162" s="58"/>
      <c r="L1162" s="58"/>
      <c r="M1162" s="58">
        <f t="shared" si="552"/>
        <v>0</v>
      </c>
      <c r="N1162" s="58">
        <f t="shared" si="561"/>
        <v>0</v>
      </c>
    </row>
    <row r="1163" spans="1:14" ht="30" hidden="1" outlineLevel="1" x14ac:dyDescent="0.25">
      <c r="A1163" s="9">
        <f t="shared" ref="A1163:E1163" si="606">A737</f>
        <v>37.4</v>
      </c>
      <c r="B1163" s="194" t="str">
        <f t="shared" si="606"/>
        <v>Construction of office building &amp; store for electrical maintenance &amp; Civil at KPKD</v>
      </c>
      <c r="C1163" s="9">
        <f t="shared" si="606"/>
        <v>0</v>
      </c>
      <c r="D1163" s="65" t="str">
        <f t="shared" si="606"/>
        <v>-</v>
      </c>
      <c r="E1163" s="58">
        <f t="shared" si="606"/>
        <v>0</v>
      </c>
      <c r="F1163" s="58">
        <f t="shared" si="579"/>
        <v>0</v>
      </c>
      <c r="G1163" s="58">
        <f t="shared" si="580"/>
        <v>0</v>
      </c>
      <c r="H1163" s="58">
        <f t="shared" si="560"/>
        <v>0</v>
      </c>
      <c r="I1163" s="123">
        <f>'F4.2'!W311</f>
        <v>0</v>
      </c>
      <c r="J1163" s="123">
        <f>'F4.2'!AQ311</f>
        <v>0</v>
      </c>
      <c r="K1163" s="58"/>
      <c r="L1163" s="58"/>
      <c r="M1163" s="58">
        <f t="shared" si="552"/>
        <v>0</v>
      </c>
      <c r="N1163" s="58">
        <f t="shared" si="561"/>
        <v>0</v>
      </c>
    </row>
    <row r="1164" spans="1:14" ht="45" hidden="1" outlineLevel="1" x14ac:dyDescent="0.25">
      <c r="A1164" s="9">
        <f t="shared" ref="A1164:E1164" si="607">A738</f>
        <v>37.5</v>
      </c>
      <c r="B1164" s="194" t="str">
        <f t="shared" si="607"/>
        <v>Providing Special repair &amp; retrofitting work of river bridge no.09 on Khaperkheda - Kalumna railway siding of TPS Khaperkheda.</v>
      </c>
      <c r="C1164" s="9">
        <f t="shared" si="607"/>
        <v>0</v>
      </c>
      <c r="D1164" s="65" t="str">
        <f t="shared" si="607"/>
        <v>-</v>
      </c>
      <c r="E1164" s="58">
        <f t="shared" si="607"/>
        <v>0</v>
      </c>
      <c r="F1164" s="58">
        <f t="shared" si="579"/>
        <v>0</v>
      </c>
      <c r="G1164" s="58">
        <f t="shared" si="580"/>
        <v>0</v>
      </c>
      <c r="H1164" s="58">
        <f t="shared" si="560"/>
        <v>0</v>
      </c>
      <c r="I1164" s="123">
        <f>'F4.2'!W312</f>
        <v>0</v>
      </c>
      <c r="J1164" s="123">
        <f>'F4.2'!AQ312</f>
        <v>0</v>
      </c>
      <c r="K1164" s="58"/>
      <c r="L1164" s="58"/>
      <c r="M1164" s="58">
        <f t="shared" si="552"/>
        <v>0</v>
      </c>
      <c r="N1164" s="58">
        <f t="shared" si="561"/>
        <v>0</v>
      </c>
    </row>
    <row r="1165" spans="1:14" ht="45" hidden="1" outlineLevel="1" x14ac:dyDescent="0.25">
      <c r="A1165" s="9">
        <f t="shared" ref="A1165:E1165" si="608">A739</f>
        <v>37.6</v>
      </c>
      <c r="B1165" s="194" t="str">
        <f t="shared" si="608"/>
        <v>Construction &amp; repairing  of drains &amp; culverts along  coal Transporting Railway lines &amp; approach road of  TPS Khaperkheda.</v>
      </c>
      <c r="C1165" s="9">
        <f t="shared" si="608"/>
        <v>0</v>
      </c>
      <c r="D1165" s="65" t="str">
        <f t="shared" si="608"/>
        <v>-</v>
      </c>
      <c r="E1165" s="58">
        <f t="shared" si="608"/>
        <v>0</v>
      </c>
      <c r="F1165" s="58">
        <f t="shared" si="579"/>
        <v>0</v>
      </c>
      <c r="G1165" s="58">
        <f t="shared" si="580"/>
        <v>0</v>
      </c>
      <c r="H1165" s="58">
        <f t="shared" si="560"/>
        <v>0</v>
      </c>
      <c r="I1165" s="123">
        <f>'F4.2'!W313</f>
        <v>0</v>
      </c>
      <c r="J1165" s="123">
        <f>'F4.2'!AQ313</f>
        <v>0</v>
      </c>
      <c r="K1165" s="58"/>
      <c r="L1165" s="58"/>
      <c r="M1165" s="58">
        <f t="shared" si="552"/>
        <v>0</v>
      </c>
      <c r="N1165" s="58">
        <f t="shared" si="561"/>
        <v>0</v>
      </c>
    </row>
    <row r="1166" spans="1:14" ht="75" hidden="1" outlineLevel="1" x14ac:dyDescent="0.25">
      <c r="A1166" s="9">
        <f t="shared" ref="A1166:E1166" si="609">A740</f>
        <v>37.700000000000003</v>
      </c>
      <c r="B1166" s="194" t="str">
        <f t="shared" si="609"/>
        <v>Repairing, providing &amp; applying Epoxy Painting and Structural Steel Works to steel structural bridges on kpkd to Kaluma and kpkd to Saoner railway lines as per recommendation of structural stability report at TPS Khaperkheda.</v>
      </c>
      <c r="C1166" s="9">
        <f t="shared" si="609"/>
        <v>0</v>
      </c>
      <c r="D1166" s="65" t="str">
        <f t="shared" si="609"/>
        <v>-</v>
      </c>
      <c r="E1166" s="58">
        <f t="shared" si="609"/>
        <v>0</v>
      </c>
      <c r="F1166" s="58">
        <f t="shared" si="579"/>
        <v>0</v>
      </c>
      <c r="G1166" s="58">
        <f t="shared" si="580"/>
        <v>0</v>
      </c>
      <c r="H1166" s="58">
        <f t="shared" si="560"/>
        <v>0</v>
      </c>
      <c r="I1166" s="123">
        <f>'F4.2'!W314</f>
        <v>0</v>
      </c>
      <c r="J1166" s="123">
        <f>'F4.2'!AQ314</f>
        <v>0</v>
      </c>
      <c r="K1166" s="58"/>
      <c r="L1166" s="58"/>
      <c r="M1166" s="58">
        <f t="shared" si="552"/>
        <v>0</v>
      </c>
      <c r="N1166" s="58">
        <f t="shared" si="561"/>
        <v>0</v>
      </c>
    </row>
    <row r="1167" spans="1:14" ht="15.75" hidden="1" outlineLevel="1" x14ac:dyDescent="0.25">
      <c r="A1167" s="9">
        <f t="shared" ref="A1167:E1167" si="610">A741</f>
        <v>37.799999999999997</v>
      </c>
      <c r="B1167" s="194" t="str">
        <f t="shared" si="610"/>
        <v>Construction of  compound wall KPKD Colony</v>
      </c>
      <c r="C1167" s="9">
        <f t="shared" si="610"/>
        <v>0</v>
      </c>
      <c r="D1167" s="65" t="str">
        <f t="shared" si="610"/>
        <v>-</v>
      </c>
      <c r="E1167" s="58">
        <f t="shared" si="610"/>
        <v>0</v>
      </c>
      <c r="F1167" s="58">
        <f t="shared" si="579"/>
        <v>0</v>
      </c>
      <c r="G1167" s="58">
        <f t="shared" si="580"/>
        <v>0</v>
      </c>
      <c r="H1167" s="58">
        <f t="shared" si="560"/>
        <v>0</v>
      </c>
      <c r="I1167" s="123">
        <f>'F4.2'!W315</f>
        <v>0</v>
      </c>
      <c r="J1167" s="123">
        <f>'F4.2'!AQ315</f>
        <v>0</v>
      </c>
      <c r="K1167" s="58"/>
      <c r="L1167" s="58"/>
      <c r="M1167" s="58">
        <f t="shared" si="552"/>
        <v>0</v>
      </c>
      <c r="N1167" s="58">
        <f t="shared" si="561"/>
        <v>0</v>
      </c>
    </row>
    <row r="1168" spans="1:14" ht="63" hidden="1" outlineLevel="1" x14ac:dyDescent="0.25">
      <c r="A1168" s="9">
        <f t="shared" ref="A1168:E1168" si="611">A742</f>
        <v>38</v>
      </c>
      <c r="B1168" s="27" t="str">
        <f t="shared" si="611"/>
        <v xml:space="preserve">Work of Strengthening and modification of Main Plant,   construction of roads, strengthening of IDCT 1 to 4  in plant area, 4x210 MW, TPS, Khaperkheda. </v>
      </c>
      <c r="C1168" s="9">
        <f t="shared" si="611"/>
        <v>0</v>
      </c>
      <c r="D1168" s="65" t="str">
        <f t="shared" si="611"/>
        <v>-</v>
      </c>
      <c r="E1168" s="58">
        <f t="shared" si="611"/>
        <v>0</v>
      </c>
      <c r="F1168" s="58">
        <f t="shared" si="579"/>
        <v>0</v>
      </c>
      <c r="G1168" s="58">
        <f t="shared" si="580"/>
        <v>0</v>
      </c>
      <c r="H1168" s="58">
        <f t="shared" si="560"/>
        <v>0</v>
      </c>
      <c r="I1168" s="123">
        <f>'F4.2'!W316</f>
        <v>0</v>
      </c>
      <c r="J1168" s="123">
        <f>'F4.2'!AQ316</f>
        <v>0</v>
      </c>
      <c r="K1168" s="58"/>
      <c r="L1168" s="58"/>
      <c r="M1168" s="58">
        <f t="shared" si="552"/>
        <v>0</v>
      </c>
      <c r="N1168" s="58">
        <f t="shared" si="561"/>
        <v>0</v>
      </c>
    </row>
    <row r="1169" spans="1:14" ht="60" hidden="1" outlineLevel="1" x14ac:dyDescent="0.25">
      <c r="A1169" s="9">
        <f t="shared" ref="A1169:E1169" si="612">A743</f>
        <v>38.1</v>
      </c>
      <c r="B1169" s="194" t="str">
        <f t="shared" si="612"/>
        <v>Work of attending additional works based on structural report at Induced Draft Cooling Towers(IDCT) unit 1,2,3 &amp; 4 at 4 x 210MW, TPS, Khaperkheda.</v>
      </c>
      <c r="C1169" s="9">
        <f t="shared" si="612"/>
        <v>0</v>
      </c>
      <c r="D1169" s="65" t="str">
        <f t="shared" si="612"/>
        <v>-</v>
      </c>
      <c r="E1169" s="58">
        <f t="shared" si="612"/>
        <v>0</v>
      </c>
      <c r="F1169" s="58">
        <f t="shared" si="579"/>
        <v>0</v>
      </c>
      <c r="G1169" s="58">
        <f t="shared" si="580"/>
        <v>0</v>
      </c>
      <c r="H1169" s="58">
        <f t="shared" si="560"/>
        <v>0</v>
      </c>
      <c r="I1169" s="123">
        <f>'F4.2'!W317</f>
        <v>0</v>
      </c>
      <c r="J1169" s="123">
        <f>'F4.2'!AQ317</f>
        <v>0</v>
      </c>
      <c r="K1169" s="58"/>
      <c r="L1169" s="58"/>
      <c r="M1169" s="58">
        <f t="shared" si="552"/>
        <v>0</v>
      </c>
      <c r="N1169" s="58">
        <f t="shared" si="561"/>
        <v>0</v>
      </c>
    </row>
    <row r="1170" spans="1:14" ht="45" hidden="1" outlineLevel="1" x14ac:dyDescent="0.25">
      <c r="A1170" s="9">
        <f t="shared" ref="A1170:E1170" si="613">A744</f>
        <v>38.200000000000003</v>
      </c>
      <c r="B1170" s="194" t="str">
        <f t="shared" si="613"/>
        <v>Work of constructon of roadside drains from VIP gate no.3 to IDCT No.1 at 4 x 210MW TPS Khaperkheda.</v>
      </c>
      <c r="C1170" s="9">
        <f t="shared" si="613"/>
        <v>0</v>
      </c>
      <c r="D1170" s="65" t="str">
        <f t="shared" si="613"/>
        <v>-</v>
      </c>
      <c r="E1170" s="58">
        <f t="shared" si="613"/>
        <v>0</v>
      </c>
      <c r="F1170" s="58">
        <f t="shared" si="579"/>
        <v>0</v>
      </c>
      <c r="G1170" s="58">
        <f t="shared" si="580"/>
        <v>0</v>
      </c>
      <c r="H1170" s="58">
        <f t="shared" si="560"/>
        <v>0</v>
      </c>
      <c r="I1170" s="123">
        <f>'F4.2'!W318</f>
        <v>0</v>
      </c>
      <c r="J1170" s="123">
        <f>'F4.2'!AQ318</f>
        <v>0</v>
      </c>
      <c r="K1170" s="58"/>
      <c r="L1170" s="58"/>
      <c r="M1170" s="58">
        <f t="shared" si="552"/>
        <v>0</v>
      </c>
      <c r="N1170" s="58">
        <f t="shared" si="561"/>
        <v>0</v>
      </c>
    </row>
    <row r="1171" spans="1:14" ht="45" hidden="1" outlineLevel="1" x14ac:dyDescent="0.25">
      <c r="A1171" s="9">
        <f t="shared" ref="A1171:E1171" si="614">A745</f>
        <v>38.299999999999997</v>
      </c>
      <c r="B1171" s="194" t="str">
        <f t="shared" si="614"/>
        <v>Construction of bituminous macadam road from Administrative Building to GCR Road near Service Building of 4X210MW TPS Khaperkheda.</v>
      </c>
      <c r="C1171" s="9">
        <f t="shared" si="614"/>
        <v>0</v>
      </c>
      <c r="D1171" s="65" t="str">
        <f t="shared" si="614"/>
        <v>-</v>
      </c>
      <c r="E1171" s="58">
        <f t="shared" si="614"/>
        <v>0</v>
      </c>
      <c r="F1171" s="58">
        <f t="shared" si="579"/>
        <v>0</v>
      </c>
      <c r="G1171" s="58">
        <f t="shared" si="580"/>
        <v>0</v>
      </c>
      <c r="H1171" s="58">
        <f t="shared" si="560"/>
        <v>0</v>
      </c>
      <c r="I1171" s="123">
        <f>'F4.2'!W319</f>
        <v>0</v>
      </c>
      <c r="J1171" s="123">
        <f>'F4.2'!AQ319</f>
        <v>0</v>
      </c>
      <c r="K1171" s="58"/>
      <c r="L1171" s="58"/>
      <c r="M1171" s="58">
        <f t="shared" si="552"/>
        <v>0</v>
      </c>
      <c r="N1171" s="58">
        <f t="shared" si="561"/>
        <v>0</v>
      </c>
    </row>
    <row r="1172" spans="1:14" ht="60" hidden="1" outlineLevel="1" x14ac:dyDescent="0.25">
      <c r="A1172" s="9">
        <f t="shared" ref="A1172:E1172" si="615">A746</f>
        <v>38.4</v>
      </c>
      <c r="B1172" s="194" t="str">
        <f t="shared" si="615"/>
        <v>Work for Construction of cement concrete road for equipment movement for salt lagoon (WTP-I), FGD(System), H2(cylinders) plant etc. inside plant premises in 4x  210MW, TPS, Khaperkheda.</v>
      </c>
      <c r="C1172" s="9">
        <f t="shared" si="615"/>
        <v>0</v>
      </c>
      <c r="D1172" s="65" t="str">
        <f t="shared" si="615"/>
        <v>-</v>
      </c>
      <c r="E1172" s="58">
        <f t="shared" si="615"/>
        <v>0</v>
      </c>
      <c r="F1172" s="58">
        <f t="shared" si="579"/>
        <v>0</v>
      </c>
      <c r="G1172" s="58">
        <f t="shared" si="580"/>
        <v>0</v>
      </c>
      <c r="H1172" s="58">
        <f t="shared" si="560"/>
        <v>0</v>
      </c>
      <c r="I1172" s="123">
        <f>'F4.2'!W320</f>
        <v>0</v>
      </c>
      <c r="J1172" s="123">
        <f>'F4.2'!AQ320</f>
        <v>0</v>
      </c>
      <c r="K1172" s="58"/>
      <c r="L1172" s="58"/>
      <c r="M1172" s="58">
        <f t="shared" si="552"/>
        <v>0</v>
      </c>
      <c r="N1172" s="58">
        <f t="shared" si="561"/>
        <v>0</v>
      </c>
    </row>
    <row r="1173" spans="1:14" ht="30" hidden="1" outlineLevel="1" x14ac:dyDescent="0.25">
      <c r="A1173" s="9">
        <f t="shared" ref="A1173:E1173" si="616">A747</f>
        <v>38.5</v>
      </c>
      <c r="B1173" s="194" t="str">
        <f t="shared" si="616"/>
        <v>Construction of cement concrete road outside BTG area of Power Plant 4 x 210MW TPS Khaperkheda.</v>
      </c>
      <c r="C1173" s="9">
        <f t="shared" si="616"/>
        <v>0</v>
      </c>
      <c r="D1173" s="65" t="str">
        <f t="shared" si="616"/>
        <v>-</v>
      </c>
      <c r="E1173" s="58">
        <f t="shared" si="616"/>
        <v>0</v>
      </c>
      <c r="F1173" s="58">
        <f t="shared" si="579"/>
        <v>0</v>
      </c>
      <c r="G1173" s="58">
        <f t="shared" si="580"/>
        <v>0</v>
      </c>
      <c r="H1173" s="58">
        <f t="shared" si="560"/>
        <v>0</v>
      </c>
      <c r="I1173" s="123">
        <f>'F4.2'!W321</f>
        <v>0</v>
      </c>
      <c r="J1173" s="123">
        <f>'F4.2'!AQ321</f>
        <v>0</v>
      </c>
      <c r="K1173" s="58"/>
      <c r="L1173" s="58"/>
      <c r="M1173" s="58">
        <f t="shared" si="552"/>
        <v>0</v>
      </c>
      <c r="N1173" s="58">
        <f t="shared" si="561"/>
        <v>0</v>
      </c>
    </row>
    <row r="1174" spans="1:14" ht="45" hidden="1" outlineLevel="1" x14ac:dyDescent="0.25">
      <c r="A1174" s="9">
        <f t="shared" ref="A1174:E1174" si="617">A748</f>
        <v>38.6</v>
      </c>
      <c r="B1174" s="194" t="str">
        <f t="shared" si="617"/>
        <v>Construction of cement concrete road for material transportation from D-Point CHP to reject coal Dumping yard in 4x  210MW, TPS, Khaperkheda.</v>
      </c>
      <c r="C1174" s="9">
        <f t="shared" si="617"/>
        <v>0</v>
      </c>
      <c r="D1174" s="65" t="str">
        <f t="shared" si="617"/>
        <v>-</v>
      </c>
      <c r="E1174" s="58">
        <f t="shared" si="617"/>
        <v>0</v>
      </c>
      <c r="F1174" s="58">
        <f t="shared" si="579"/>
        <v>0</v>
      </c>
      <c r="G1174" s="58">
        <f t="shared" si="580"/>
        <v>0</v>
      </c>
      <c r="H1174" s="58">
        <f t="shared" si="560"/>
        <v>0</v>
      </c>
      <c r="I1174" s="123">
        <f>'F4.2'!W322</f>
        <v>0</v>
      </c>
      <c r="J1174" s="123">
        <f>'F4.2'!AQ322</f>
        <v>0</v>
      </c>
      <c r="K1174" s="58"/>
      <c r="L1174" s="58"/>
      <c r="M1174" s="58">
        <f t="shared" si="552"/>
        <v>0</v>
      </c>
      <c r="N1174" s="58">
        <f t="shared" si="561"/>
        <v>0</v>
      </c>
    </row>
    <row r="1175" spans="1:14" ht="45" hidden="1" outlineLevel="1" x14ac:dyDescent="0.25">
      <c r="A1175" s="9">
        <f t="shared" ref="A1175:E1175" si="618">A749</f>
        <v>38.700000000000003</v>
      </c>
      <c r="B1175" s="194" t="str">
        <f t="shared" si="618"/>
        <v xml:space="preserve">Work of Strengthening and modification of Main Plant,  Major Stores,  Auxiliary  in plant area, 4x210 MW, TPS, Khaperkheda. </v>
      </c>
      <c r="C1175" s="9">
        <f t="shared" si="618"/>
        <v>0</v>
      </c>
      <c r="D1175" s="65" t="str">
        <f t="shared" si="618"/>
        <v>-</v>
      </c>
      <c r="E1175" s="58">
        <f t="shared" si="618"/>
        <v>0</v>
      </c>
      <c r="F1175" s="58">
        <f t="shared" si="579"/>
        <v>0</v>
      </c>
      <c r="G1175" s="58">
        <f t="shared" si="580"/>
        <v>0</v>
      </c>
      <c r="H1175" s="58">
        <f t="shared" si="560"/>
        <v>0</v>
      </c>
      <c r="I1175" s="123">
        <f>'F4.2'!W323</f>
        <v>0</v>
      </c>
      <c r="J1175" s="123">
        <f>'F4.2'!AQ323</f>
        <v>0</v>
      </c>
      <c r="K1175" s="58"/>
      <c r="L1175" s="58"/>
      <c r="M1175" s="58">
        <f t="shared" si="552"/>
        <v>0</v>
      </c>
      <c r="N1175" s="58">
        <f t="shared" si="561"/>
        <v>0</v>
      </c>
    </row>
    <row r="1176" spans="1:14" ht="30" hidden="1" outlineLevel="1" x14ac:dyDescent="0.25">
      <c r="A1176" s="9">
        <f t="shared" ref="A1176:E1176" si="619">A750</f>
        <v>38.799999999999997</v>
      </c>
      <c r="B1176" s="194" t="str">
        <f t="shared" si="619"/>
        <v xml:space="preserve">Construction of diversion road along with RCC bridge from rejct coal yard CHP-I &amp; CHP-II </v>
      </c>
      <c r="C1176" s="9">
        <f t="shared" si="619"/>
        <v>0</v>
      </c>
      <c r="D1176" s="65" t="str">
        <f t="shared" si="619"/>
        <v>-</v>
      </c>
      <c r="E1176" s="58">
        <f t="shared" si="619"/>
        <v>0</v>
      </c>
      <c r="F1176" s="58">
        <f t="shared" si="579"/>
        <v>0</v>
      </c>
      <c r="G1176" s="58">
        <f t="shared" si="580"/>
        <v>0</v>
      </c>
      <c r="H1176" s="58">
        <f t="shared" si="560"/>
        <v>0</v>
      </c>
      <c r="I1176" s="123">
        <f>'F4.2'!W324</f>
        <v>0</v>
      </c>
      <c r="J1176" s="123">
        <f>'F4.2'!AQ324</f>
        <v>0</v>
      </c>
      <c r="K1176" s="58"/>
      <c r="L1176" s="58"/>
      <c r="M1176" s="58">
        <f t="shared" si="552"/>
        <v>0</v>
      </c>
      <c r="N1176" s="58">
        <f t="shared" si="561"/>
        <v>0</v>
      </c>
    </row>
    <row r="1177" spans="1:14" ht="30" hidden="1" outlineLevel="1" x14ac:dyDescent="0.25">
      <c r="A1177" s="9">
        <f t="shared" ref="A1177:E1177" si="620">A751</f>
        <v>38.9</v>
      </c>
      <c r="B1177" s="194" t="str">
        <f t="shared" si="620"/>
        <v>Upgradation of existing ETP plant consist civil works, electrification and pumps.</v>
      </c>
      <c r="C1177" s="9">
        <f t="shared" si="620"/>
        <v>0</v>
      </c>
      <c r="D1177" s="65" t="str">
        <f t="shared" si="620"/>
        <v>-</v>
      </c>
      <c r="E1177" s="58">
        <f t="shared" si="620"/>
        <v>0</v>
      </c>
      <c r="F1177" s="58">
        <f t="shared" si="579"/>
        <v>0</v>
      </c>
      <c r="G1177" s="58">
        <f t="shared" si="580"/>
        <v>0</v>
      </c>
      <c r="H1177" s="58">
        <f t="shared" si="560"/>
        <v>0</v>
      </c>
      <c r="I1177" s="123">
        <f>'F4.2'!W325</f>
        <v>0</v>
      </c>
      <c r="J1177" s="123">
        <f>'F4.2'!AQ325</f>
        <v>0</v>
      </c>
      <c r="K1177" s="58"/>
      <c r="L1177" s="58"/>
      <c r="M1177" s="58">
        <f t="shared" ref="M1177:M1240" si="621">SUM(J1177:L1177)</f>
        <v>0</v>
      </c>
      <c r="N1177" s="58">
        <f t="shared" si="561"/>
        <v>0</v>
      </c>
    </row>
    <row r="1178" spans="1:14" ht="31.5" hidden="1" outlineLevel="1" x14ac:dyDescent="0.25">
      <c r="A1178" s="9">
        <f t="shared" ref="A1178:E1178" si="622">A752</f>
        <v>39</v>
      </c>
      <c r="B1178" s="27" t="str">
        <f t="shared" si="622"/>
        <v xml:space="preserve">Work of 5th Raising of Waregaon Ash Bund,   4x210 MW, TPS, Khaperkheda. </v>
      </c>
      <c r="C1178" s="9">
        <f t="shared" si="622"/>
        <v>0</v>
      </c>
      <c r="D1178" s="65" t="str">
        <f t="shared" si="622"/>
        <v>-</v>
      </c>
      <c r="E1178" s="58">
        <f t="shared" si="622"/>
        <v>0</v>
      </c>
      <c r="F1178" s="58">
        <f t="shared" si="579"/>
        <v>0</v>
      </c>
      <c r="G1178" s="58">
        <f t="shared" si="580"/>
        <v>0</v>
      </c>
      <c r="H1178" s="58">
        <f t="shared" si="560"/>
        <v>0</v>
      </c>
      <c r="I1178" s="123">
        <f>'F4.2'!W326</f>
        <v>0</v>
      </c>
      <c r="J1178" s="123">
        <f>'F4.2'!AQ326</f>
        <v>0</v>
      </c>
      <c r="K1178" s="58"/>
      <c r="L1178" s="58"/>
      <c r="M1178" s="58">
        <f t="shared" si="621"/>
        <v>0</v>
      </c>
      <c r="N1178" s="58">
        <f t="shared" si="561"/>
        <v>0</v>
      </c>
    </row>
    <row r="1179" spans="1:14" ht="30" hidden="1" outlineLevel="1" x14ac:dyDescent="0.25">
      <c r="A1179" s="9">
        <f t="shared" ref="A1179:E1179" si="623">A753</f>
        <v>39.1</v>
      </c>
      <c r="B1179" s="194" t="str">
        <f t="shared" si="623"/>
        <v xml:space="preserve">Work of 5th Raising of Waregaon Ash Bund,   4x210 MW, TPS, Khaperkheda. </v>
      </c>
      <c r="C1179" s="9">
        <f t="shared" si="623"/>
        <v>0</v>
      </c>
      <c r="D1179" s="65" t="str">
        <f t="shared" si="623"/>
        <v>-</v>
      </c>
      <c r="E1179" s="58">
        <f t="shared" si="623"/>
        <v>0</v>
      </c>
      <c r="F1179" s="58">
        <f t="shared" si="579"/>
        <v>0</v>
      </c>
      <c r="G1179" s="58">
        <f t="shared" si="580"/>
        <v>0</v>
      </c>
      <c r="H1179" s="58">
        <f t="shared" si="560"/>
        <v>0</v>
      </c>
      <c r="I1179" s="123">
        <f>'F4.2'!W327</f>
        <v>0</v>
      </c>
      <c r="J1179" s="123">
        <f>'F4.2'!AQ327</f>
        <v>0</v>
      </c>
      <c r="K1179" s="58"/>
      <c r="L1179" s="58"/>
      <c r="M1179" s="58">
        <f t="shared" si="621"/>
        <v>0</v>
      </c>
      <c r="N1179" s="58">
        <f t="shared" si="561"/>
        <v>0</v>
      </c>
    </row>
    <row r="1180" spans="1:14" ht="63" hidden="1" outlineLevel="1" x14ac:dyDescent="0.25">
      <c r="A1180" s="9">
        <f t="shared" ref="A1180:E1180" si="624">A754</f>
        <v>40</v>
      </c>
      <c r="B1180" s="27" t="str">
        <f t="shared" si="624"/>
        <v>Work of CTR(Complete Track Removal),TTR(TRAIN TRAVLER REGULATOR) and Yard Remoulding incl. misc. works at Mahagenco Khaperkheda Plant.</v>
      </c>
      <c r="C1180" s="9">
        <f t="shared" si="624"/>
        <v>0</v>
      </c>
      <c r="D1180" s="65" t="str">
        <f t="shared" si="624"/>
        <v>-</v>
      </c>
      <c r="E1180" s="58">
        <f t="shared" si="624"/>
        <v>0</v>
      </c>
      <c r="F1180" s="58">
        <f t="shared" si="579"/>
        <v>0</v>
      </c>
      <c r="G1180" s="58">
        <f t="shared" si="580"/>
        <v>0</v>
      </c>
      <c r="H1180" s="58">
        <f t="shared" si="560"/>
        <v>0</v>
      </c>
      <c r="I1180" s="123">
        <f>'F4.2'!W328</f>
        <v>0</v>
      </c>
      <c r="J1180" s="123">
        <f>'F4.2'!AQ328</f>
        <v>0</v>
      </c>
      <c r="K1180" s="58"/>
      <c r="L1180" s="58"/>
      <c r="M1180" s="58">
        <f t="shared" si="621"/>
        <v>0</v>
      </c>
      <c r="N1180" s="58">
        <f t="shared" si="561"/>
        <v>0</v>
      </c>
    </row>
    <row r="1181" spans="1:14" ht="45" hidden="1" outlineLevel="1" x14ac:dyDescent="0.25">
      <c r="A1181" s="9">
        <f t="shared" ref="A1181:E1181" si="625">A755</f>
        <v>40.1</v>
      </c>
      <c r="B1181" s="194" t="str">
        <f t="shared" si="625"/>
        <v>Work of CTR(Complete Track Removal),TTR(TRAIN TRAVLER REGULATOR) and Yard Remoulding incl. misc. works at Mahagenco Khaperkheda Plant.</v>
      </c>
      <c r="C1181" s="9">
        <f t="shared" si="625"/>
        <v>0</v>
      </c>
      <c r="D1181" s="65" t="str">
        <f t="shared" si="625"/>
        <v>-</v>
      </c>
      <c r="E1181" s="58">
        <f t="shared" si="625"/>
        <v>0</v>
      </c>
      <c r="F1181" s="58">
        <f t="shared" si="579"/>
        <v>0</v>
      </c>
      <c r="G1181" s="58">
        <f t="shared" si="580"/>
        <v>0</v>
      </c>
      <c r="H1181" s="58">
        <f t="shared" si="560"/>
        <v>0</v>
      </c>
      <c r="I1181" s="123">
        <f>'F4.2'!W329</f>
        <v>0</v>
      </c>
      <c r="J1181" s="123">
        <f>'F4.2'!AQ329</f>
        <v>0</v>
      </c>
      <c r="K1181" s="58"/>
      <c r="L1181" s="58"/>
      <c r="M1181" s="58">
        <f t="shared" si="621"/>
        <v>0</v>
      </c>
      <c r="N1181" s="58">
        <f t="shared" si="561"/>
        <v>0</v>
      </c>
    </row>
    <row r="1182" spans="1:14" ht="78.75" hidden="1" outlineLevel="1" x14ac:dyDescent="0.25">
      <c r="A1182" s="9">
        <f t="shared" ref="A1182:E1182" si="626">A756</f>
        <v>41</v>
      </c>
      <c r="B1182" s="27" t="str">
        <f t="shared" si="626"/>
        <v>Various WTP 210MW improvement schemes i.e. Up-gradation of SWAS SYSTEM UNIT- 1 to 4 at WTP-I 210 MW along with coal sampling lab upgradation, Comissioning of  CW Chemical Dosing system etc</v>
      </c>
      <c r="C1182" s="9">
        <f t="shared" si="626"/>
        <v>0</v>
      </c>
      <c r="D1182" s="65" t="str">
        <f t="shared" si="626"/>
        <v>-</v>
      </c>
      <c r="E1182" s="58">
        <f t="shared" si="626"/>
        <v>0</v>
      </c>
      <c r="F1182" s="58">
        <f t="shared" si="579"/>
        <v>0</v>
      </c>
      <c r="G1182" s="58">
        <f t="shared" si="580"/>
        <v>0</v>
      </c>
      <c r="H1182" s="58">
        <f t="shared" si="560"/>
        <v>0</v>
      </c>
      <c r="I1182" s="123">
        <f>'F4.2'!W330</f>
        <v>0</v>
      </c>
      <c r="J1182" s="123">
        <f>'F4.2'!AQ330</f>
        <v>0</v>
      </c>
      <c r="K1182" s="58"/>
      <c r="L1182" s="58"/>
      <c r="M1182" s="58">
        <f t="shared" si="621"/>
        <v>0</v>
      </c>
      <c r="N1182" s="58">
        <f t="shared" si="561"/>
        <v>0</v>
      </c>
    </row>
    <row r="1183" spans="1:14" ht="45" hidden="1" outlineLevel="1" x14ac:dyDescent="0.25">
      <c r="A1183" s="9">
        <f t="shared" ref="A1183:E1183" si="627">A757</f>
        <v>41.1</v>
      </c>
      <c r="B1183" s="194" t="str">
        <f t="shared" si="627"/>
        <v>Upgradation of Existing ETP system viz. Plate Settler, Settling tank, Sludge Drying bed, Chemical dosing system etc.)as per MPCB consent condition</v>
      </c>
      <c r="C1183" s="9">
        <f t="shared" si="627"/>
        <v>0</v>
      </c>
      <c r="D1183" s="65" t="str">
        <f t="shared" si="627"/>
        <v>-</v>
      </c>
      <c r="E1183" s="58">
        <f t="shared" si="627"/>
        <v>0</v>
      </c>
      <c r="F1183" s="58">
        <f t="shared" si="579"/>
        <v>0</v>
      </c>
      <c r="G1183" s="58">
        <f t="shared" si="580"/>
        <v>0</v>
      </c>
      <c r="H1183" s="58">
        <f t="shared" si="560"/>
        <v>0</v>
      </c>
      <c r="I1183" s="123">
        <f>'F4.2'!W331</f>
        <v>0</v>
      </c>
      <c r="J1183" s="123">
        <f>'F4.2'!AQ331</f>
        <v>0</v>
      </c>
      <c r="K1183" s="58"/>
      <c r="L1183" s="58"/>
      <c r="M1183" s="58">
        <f t="shared" si="621"/>
        <v>0</v>
      </c>
      <c r="N1183" s="58">
        <f t="shared" si="561"/>
        <v>0</v>
      </c>
    </row>
    <row r="1184" spans="1:14" ht="15.75" hidden="1" outlineLevel="1" x14ac:dyDescent="0.25">
      <c r="A1184" s="9">
        <f t="shared" ref="A1184:E1184" si="628">A758</f>
        <v>41.2</v>
      </c>
      <c r="B1184" s="194" t="str">
        <f t="shared" si="628"/>
        <v>Upgradation of SWAS Lab 3&amp; 4 at WTP-210 MW</v>
      </c>
      <c r="C1184" s="9">
        <f t="shared" si="628"/>
        <v>0</v>
      </c>
      <c r="D1184" s="65" t="str">
        <f t="shared" si="628"/>
        <v>-</v>
      </c>
      <c r="E1184" s="58">
        <f t="shared" si="628"/>
        <v>0</v>
      </c>
      <c r="F1184" s="58">
        <f t="shared" si="579"/>
        <v>0</v>
      </c>
      <c r="G1184" s="58">
        <f t="shared" si="580"/>
        <v>0</v>
      </c>
      <c r="H1184" s="58">
        <f t="shared" ref="H1184:H1247" si="629">F1184-G1184</f>
        <v>0</v>
      </c>
      <c r="I1184" s="123">
        <f>'F4.2'!W332</f>
        <v>0</v>
      </c>
      <c r="J1184" s="123">
        <f>'F4.2'!AQ332</f>
        <v>0</v>
      </c>
      <c r="K1184" s="58"/>
      <c r="L1184" s="58"/>
      <c r="M1184" s="58">
        <f t="shared" si="621"/>
        <v>0</v>
      </c>
      <c r="N1184" s="58">
        <f t="shared" ref="N1184:N1247" si="630">H1184+I1184-M1184</f>
        <v>0</v>
      </c>
    </row>
    <row r="1185" spans="1:14" ht="90" hidden="1" outlineLevel="1" x14ac:dyDescent="0.25">
      <c r="A1185" s="9">
        <f t="shared" ref="A1185:E1185" si="631">A759</f>
        <v>41.3</v>
      </c>
      <c r="B1185" s="194" t="str">
        <f t="shared" si="631"/>
        <v>Revamping of Chlorination Plant Stream  (A+ B) &amp;  Installation, Comissioning of  CW Chemical Dosing system (Viz. Scale inhibitor, Scale Dispersant, Biodispersant, Corossion Inhibitor &amp; H2SO4 dosing) and Online CW Chemical parameter monitoring system at KPKD TPS</v>
      </c>
      <c r="C1185" s="9">
        <f t="shared" si="631"/>
        <v>0</v>
      </c>
      <c r="D1185" s="65" t="str">
        <f t="shared" si="631"/>
        <v>-</v>
      </c>
      <c r="E1185" s="58">
        <f t="shared" si="631"/>
        <v>0</v>
      </c>
      <c r="F1185" s="58">
        <f t="shared" si="579"/>
        <v>0</v>
      </c>
      <c r="G1185" s="58">
        <f t="shared" si="580"/>
        <v>0</v>
      </c>
      <c r="H1185" s="58">
        <f t="shared" si="629"/>
        <v>0</v>
      </c>
      <c r="I1185" s="123">
        <f>'F4.2'!W333</f>
        <v>0</v>
      </c>
      <c r="J1185" s="123">
        <f>'F4.2'!AQ333</f>
        <v>0</v>
      </c>
      <c r="K1185" s="58"/>
      <c r="L1185" s="58"/>
      <c r="M1185" s="58">
        <f t="shared" si="621"/>
        <v>0</v>
      </c>
      <c r="N1185" s="58">
        <f t="shared" si="630"/>
        <v>0</v>
      </c>
    </row>
    <row r="1186" spans="1:14" ht="15.75" hidden="1" outlineLevel="1" x14ac:dyDescent="0.25">
      <c r="A1186" s="9">
        <f t="shared" ref="A1186:E1186" si="632">A760</f>
        <v>41.4</v>
      </c>
      <c r="B1186" s="194" t="str">
        <f t="shared" si="632"/>
        <v>Upgradation of SWAS Lab 1&amp; 2 at WTP-210 MW</v>
      </c>
      <c r="C1186" s="9">
        <f t="shared" si="632"/>
        <v>0</v>
      </c>
      <c r="D1186" s="65" t="str">
        <f t="shared" si="632"/>
        <v>-</v>
      </c>
      <c r="E1186" s="58">
        <f t="shared" si="632"/>
        <v>0</v>
      </c>
      <c r="F1186" s="58">
        <f t="shared" si="579"/>
        <v>0</v>
      </c>
      <c r="G1186" s="58">
        <f t="shared" si="580"/>
        <v>0</v>
      </c>
      <c r="H1186" s="58">
        <f t="shared" si="629"/>
        <v>0</v>
      </c>
      <c r="I1186" s="123">
        <f>'F4.2'!W334</f>
        <v>0</v>
      </c>
      <c r="J1186" s="123">
        <f>'F4.2'!AQ334</f>
        <v>0</v>
      </c>
      <c r="K1186" s="58"/>
      <c r="L1186" s="58"/>
      <c r="M1186" s="58">
        <f t="shared" si="621"/>
        <v>0</v>
      </c>
      <c r="N1186" s="58">
        <f t="shared" si="630"/>
        <v>0</v>
      </c>
    </row>
    <row r="1187" spans="1:14" ht="75" hidden="1" outlineLevel="1" x14ac:dyDescent="0.25">
      <c r="A1187" s="9">
        <f t="shared" ref="A1187:E1187" si="633">A761</f>
        <v>41.5</v>
      </c>
      <c r="B1187" s="194" t="str">
        <f t="shared" si="633"/>
        <v>Upgradation of Water &amp;Coal testing Lab at WTP-210 MW &amp;Procurement of Coal Lab Instruments and upgradation of  coal sampling Room  &amp;   Instruments related to Coal sample Preparation. at WTP-210 MW</v>
      </c>
      <c r="C1187" s="9">
        <f t="shared" si="633"/>
        <v>0</v>
      </c>
      <c r="D1187" s="65" t="str">
        <f t="shared" si="633"/>
        <v>-</v>
      </c>
      <c r="E1187" s="58">
        <f t="shared" si="633"/>
        <v>0</v>
      </c>
      <c r="F1187" s="58">
        <f t="shared" si="579"/>
        <v>0</v>
      </c>
      <c r="G1187" s="58">
        <f t="shared" si="580"/>
        <v>0</v>
      </c>
      <c r="H1187" s="58">
        <f t="shared" si="629"/>
        <v>0</v>
      </c>
      <c r="I1187" s="123">
        <f>'F4.2'!W335</f>
        <v>0</v>
      </c>
      <c r="J1187" s="123">
        <f>'F4.2'!AQ335</f>
        <v>0</v>
      </c>
      <c r="K1187" s="58"/>
      <c r="L1187" s="58"/>
      <c r="M1187" s="58">
        <f t="shared" si="621"/>
        <v>0</v>
      </c>
      <c r="N1187" s="58">
        <f t="shared" si="630"/>
        <v>0</v>
      </c>
    </row>
    <row r="1188" spans="1:14" ht="126" hidden="1" outlineLevel="1" x14ac:dyDescent="0.25">
      <c r="A1188" s="9">
        <f t="shared" ref="A1188:E1188" si="634">A762</f>
        <v>42</v>
      </c>
      <c r="B1188" s="215" t="str">
        <f t="shared" si="634"/>
        <v>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v>
      </c>
      <c r="C1188" s="9">
        <f t="shared" si="634"/>
        <v>0</v>
      </c>
      <c r="D1188" s="65" t="str">
        <f t="shared" si="634"/>
        <v>-</v>
      </c>
      <c r="E1188" s="58">
        <f t="shared" si="634"/>
        <v>0</v>
      </c>
      <c r="F1188" s="58">
        <f t="shared" si="579"/>
        <v>0</v>
      </c>
      <c r="G1188" s="58">
        <f t="shared" si="580"/>
        <v>0</v>
      </c>
      <c r="H1188" s="58">
        <f t="shared" si="629"/>
        <v>0</v>
      </c>
      <c r="I1188" s="123">
        <f>'F4.2'!W336</f>
        <v>0</v>
      </c>
      <c r="J1188" s="123">
        <f>'F4.2'!AQ336</f>
        <v>0</v>
      </c>
      <c r="K1188" s="58"/>
      <c r="L1188" s="58"/>
      <c r="M1188" s="58">
        <f t="shared" si="621"/>
        <v>0</v>
      </c>
      <c r="N1188" s="58">
        <f t="shared" si="630"/>
        <v>0</v>
      </c>
    </row>
    <row r="1189" spans="1:14" ht="30" hidden="1" outlineLevel="1" x14ac:dyDescent="0.25">
      <c r="A1189" s="9">
        <f t="shared" ref="A1189:E1189" si="635">A763</f>
        <v>42.1</v>
      </c>
      <c r="B1189" s="194" t="str">
        <f t="shared" si="635"/>
        <v xml:space="preserve"> Revamping/ refurbishment, capacity restoration and upgradation for beetle charger No. 1 </v>
      </c>
      <c r="C1189" s="9">
        <f t="shared" si="635"/>
        <v>0</v>
      </c>
      <c r="D1189" s="65" t="str">
        <f t="shared" si="635"/>
        <v>-</v>
      </c>
      <c r="E1189" s="58">
        <f t="shared" si="635"/>
        <v>0</v>
      </c>
      <c r="F1189" s="58">
        <f t="shared" si="579"/>
        <v>0</v>
      </c>
      <c r="G1189" s="58">
        <f t="shared" si="580"/>
        <v>0</v>
      </c>
      <c r="H1189" s="58">
        <f t="shared" si="629"/>
        <v>0</v>
      </c>
      <c r="I1189" s="123">
        <f>'F4.2'!W337</f>
        <v>0</v>
      </c>
      <c r="J1189" s="123">
        <f>'F4.2'!AQ337</f>
        <v>0</v>
      </c>
      <c r="K1189" s="58"/>
      <c r="L1189" s="58"/>
      <c r="M1189" s="58">
        <f t="shared" si="621"/>
        <v>0</v>
      </c>
      <c r="N1189" s="58">
        <f t="shared" si="630"/>
        <v>0</v>
      </c>
    </row>
    <row r="1190" spans="1:14" ht="30" hidden="1" outlineLevel="1" x14ac:dyDescent="0.25">
      <c r="A1190" s="9">
        <f t="shared" ref="A1190:E1190" si="636">A764</f>
        <v>42.2</v>
      </c>
      <c r="B1190" s="194" t="str">
        <f t="shared" si="636"/>
        <v xml:space="preserve">Revamping/ refurbishment, capacity restoration and upgradation for Wagon Tippler No. 1 </v>
      </c>
      <c r="C1190" s="9">
        <f t="shared" si="636"/>
        <v>0</v>
      </c>
      <c r="D1190" s="65" t="str">
        <f t="shared" si="636"/>
        <v>-</v>
      </c>
      <c r="E1190" s="58">
        <f t="shared" si="636"/>
        <v>0</v>
      </c>
      <c r="F1190" s="58">
        <f t="shared" si="579"/>
        <v>0</v>
      </c>
      <c r="G1190" s="58">
        <f t="shared" si="580"/>
        <v>0</v>
      </c>
      <c r="H1190" s="58">
        <f t="shared" si="629"/>
        <v>0</v>
      </c>
      <c r="I1190" s="123">
        <f>'F4.2'!W338</f>
        <v>0</v>
      </c>
      <c r="J1190" s="123">
        <f>'F4.2'!AQ338</f>
        <v>0</v>
      </c>
      <c r="K1190" s="58"/>
      <c r="L1190" s="58"/>
      <c r="M1190" s="58">
        <f t="shared" si="621"/>
        <v>0</v>
      </c>
      <c r="N1190" s="58">
        <f t="shared" si="630"/>
        <v>0</v>
      </c>
    </row>
    <row r="1191" spans="1:14" ht="30" hidden="1" outlineLevel="1" x14ac:dyDescent="0.25">
      <c r="A1191" s="9">
        <f t="shared" ref="A1191:E1191" si="637">A765</f>
        <v>42.3</v>
      </c>
      <c r="B1191" s="194" t="str">
        <f t="shared" si="637"/>
        <v xml:space="preserve">Revamping/ refurbishment, capacity restoration and upgradation for Apron Feeder No. 1 </v>
      </c>
      <c r="C1191" s="9">
        <f t="shared" si="637"/>
        <v>0</v>
      </c>
      <c r="D1191" s="65" t="str">
        <f t="shared" si="637"/>
        <v>-</v>
      </c>
      <c r="E1191" s="58">
        <f t="shared" si="637"/>
        <v>0</v>
      </c>
      <c r="F1191" s="58">
        <f t="shared" si="579"/>
        <v>0</v>
      </c>
      <c r="G1191" s="58">
        <f t="shared" si="580"/>
        <v>0</v>
      </c>
      <c r="H1191" s="58">
        <f t="shared" si="629"/>
        <v>0</v>
      </c>
      <c r="I1191" s="123">
        <f>'F4.2'!W339</f>
        <v>0</v>
      </c>
      <c r="J1191" s="123">
        <f>'F4.2'!AQ339</f>
        <v>0</v>
      </c>
      <c r="K1191" s="58"/>
      <c r="L1191" s="58"/>
      <c r="M1191" s="58">
        <f t="shared" si="621"/>
        <v>0</v>
      </c>
      <c r="N1191" s="58">
        <f t="shared" si="630"/>
        <v>0</v>
      </c>
    </row>
    <row r="1192" spans="1:14" ht="45" hidden="1" outlineLevel="1" x14ac:dyDescent="0.25">
      <c r="A1192" s="9">
        <f t="shared" ref="A1192:E1192" si="638">A766</f>
        <v>42.4</v>
      </c>
      <c r="B1192" s="194" t="str">
        <f t="shared" si="638"/>
        <v xml:space="preserve">Work of complete revamping/ refurbishment, capacity restoration and upgradation for conveyor system from Conv. 2C, 3A, 4A, 8A, 9 </v>
      </c>
      <c r="C1192" s="9">
        <f t="shared" si="638"/>
        <v>0</v>
      </c>
      <c r="D1192" s="65" t="str">
        <f t="shared" si="638"/>
        <v>-</v>
      </c>
      <c r="E1192" s="58">
        <f t="shared" si="638"/>
        <v>0</v>
      </c>
      <c r="F1192" s="58">
        <f t="shared" si="579"/>
        <v>0</v>
      </c>
      <c r="G1192" s="58">
        <f t="shared" si="580"/>
        <v>0</v>
      </c>
      <c r="H1192" s="58">
        <f t="shared" si="629"/>
        <v>0</v>
      </c>
      <c r="I1192" s="123">
        <f>'F4.2'!W340</f>
        <v>0</v>
      </c>
      <c r="J1192" s="123">
        <f>'F4.2'!AQ340</f>
        <v>0</v>
      </c>
      <c r="K1192" s="58"/>
      <c r="L1192" s="58"/>
      <c r="M1192" s="58">
        <f t="shared" si="621"/>
        <v>0</v>
      </c>
      <c r="N1192" s="58">
        <f t="shared" si="630"/>
        <v>0</v>
      </c>
    </row>
    <row r="1193" spans="1:14" ht="45" hidden="1" outlineLevel="1" x14ac:dyDescent="0.25">
      <c r="A1193" s="9">
        <f t="shared" ref="A1193:E1193" si="639">A767</f>
        <v>42.5</v>
      </c>
      <c r="B1193" s="194" t="str">
        <f t="shared" si="639"/>
        <v xml:space="preserve">Work of complete revamping/ refurbishment, capacity restoration and upgradation for impact crusher and wobbler feeder No. 1 &amp; 3 </v>
      </c>
      <c r="C1193" s="9">
        <f t="shared" si="639"/>
        <v>0</v>
      </c>
      <c r="D1193" s="65" t="str">
        <f t="shared" si="639"/>
        <v>-</v>
      </c>
      <c r="E1193" s="58">
        <f t="shared" si="639"/>
        <v>0</v>
      </c>
      <c r="F1193" s="58">
        <f t="shared" si="579"/>
        <v>0</v>
      </c>
      <c r="G1193" s="58">
        <f t="shared" si="580"/>
        <v>0</v>
      </c>
      <c r="H1193" s="58">
        <f t="shared" si="629"/>
        <v>0</v>
      </c>
      <c r="I1193" s="123">
        <f>'F4.2'!W341</f>
        <v>0</v>
      </c>
      <c r="J1193" s="123">
        <f>'F4.2'!AQ341</f>
        <v>0</v>
      </c>
      <c r="K1193" s="58"/>
      <c r="L1193" s="58"/>
      <c r="M1193" s="58">
        <f t="shared" si="621"/>
        <v>0</v>
      </c>
      <c r="N1193" s="58">
        <f t="shared" si="630"/>
        <v>0</v>
      </c>
    </row>
    <row r="1194" spans="1:14" ht="45" hidden="1" outlineLevel="1" x14ac:dyDescent="0.25">
      <c r="A1194" s="9">
        <f t="shared" ref="A1194:E1194" si="640">A768</f>
        <v>42.6</v>
      </c>
      <c r="B1194" s="194" t="str">
        <f t="shared" si="640"/>
        <v>Work of complete revamping/ refurbishment, capacity restoration and upgradation for Stacker/Reclaimer No. 1.</v>
      </c>
      <c r="C1194" s="9">
        <f t="shared" si="640"/>
        <v>0</v>
      </c>
      <c r="D1194" s="65" t="str">
        <f t="shared" si="640"/>
        <v>-</v>
      </c>
      <c r="E1194" s="58">
        <f t="shared" si="640"/>
        <v>0</v>
      </c>
      <c r="F1194" s="58">
        <f t="shared" si="579"/>
        <v>0</v>
      </c>
      <c r="G1194" s="58">
        <f t="shared" si="580"/>
        <v>0</v>
      </c>
      <c r="H1194" s="58">
        <f t="shared" si="629"/>
        <v>0</v>
      </c>
      <c r="I1194" s="123">
        <f>'F4.2'!W342</f>
        <v>0</v>
      </c>
      <c r="J1194" s="123">
        <f>'F4.2'!AQ342</f>
        <v>0</v>
      </c>
      <c r="K1194" s="58"/>
      <c r="L1194" s="58"/>
      <c r="M1194" s="58">
        <f t="shared" si="621"/>
        <v>0</v>
      </c>
      <c r="N1194" s="58">
        <f t="shared" si="630"/>
        <v>0</v>
      </c>
    </row>
    <row r="1195" spans="1:14" ht="90" hidden="1" outlineLevel="1" x14ac:dyDescent="0.25">
      <c r="A1195" s="9">
        <f t="shared" ref="A1195:E1195" si="641">A769</f>
        <v>42.7</v>
      </c>
      <c r="B1195" s="194" t="str">
        <f t="shared" si="641"/>
        <v>Design, development, modification, manufacturing, supply, erection and commissioning of modular chutes for Conv. 3C to 3A, Conv. 3A to 4A, Conv. 4A to 8A and Conv. 9 by using Anti-wear Tungsten Carbide Plates in CHP-I (4 x 210 MW), TPS Khaperkheda</v>
      </c>
      <c r="C1195" s="9">
        <f t="shared" si="641"/>
        <v>0</v>
      </c>
      <c r="D1195" s="65" t="str">
        <f t="shared" si="641"/>
        <v>-</v>
      </c>
      <c r="E1195" s="58">
        <f t="shared" si="641"/>
        <v>0</v>
      </c>
      <c r="F1195" s="58">
        <f t="shared" si="579"/>
        <v>0</v>
      </c>
      <c r="G1195" s="58">
        <f t="shared" si="580"/>
        <v>0</v>
      </c>
      <c r="H1195" s="58">
        <f t="shared" si="629"/>
        <v>0</v>
      </c>
      <c r="I1195" s="123">
        <f>'F4.2'!W343</f>
        <v>0</v>
      </c>
      <c r="J1195" s="123">
        <f>'F4.2'!AQ343</f>
        <v>0</v>
      </c>
      <c r="K1195" s="58"/>
      <c r="L1195" s="58"/>
      <c r="M1195" s="58">
        <f t="shared" si="621"/>
        <v>0</v>
      </c>
      <c r="N1195" s="58">
        <f t="shared" si="630"/>
        <v>0</v>
      </c>
    </row>
    <row r="1196" spans="1:14" ht="90" hidden="1" outlineLevel="1" x14ac:dyDescent="0.25">
      <c r="A1196" s="9">
        <f t="shared" ref="A1196:E1196" si="642">A770</f>
        <v>42.8</v>
      </c>
      <c r="B1196" s="194" t="str">
        <f t="shared" si="642"/>
        <v>Design, Supply, Erection, Commissioning and Upgradation of complete electrical system for drive units of beetle Charger, wagon tippler, apron feeder, covneyors (Conv. 2C, 3A, 4A, 8A, 9), crushers/ wobbler feeder No. 1 &amp; 3 and Stacker/Reclaimer No. 1 in CHP-1 (4 x 210 MW)</v>
      </c>
      <c r="C1196" s="9">
        <f t="shared" si="642"/>
        <v>0</v>
      </c>
      <c r="D1196" s="65" t="str">
        <f t="shared" si="642"/>
        <v>-</v>
      </c>
      <c r="E1196" s="58">
        <f t="shared" si="642"/>
        <v>0</v>
      </c>
      <c r="F1196" s="58">
        <f t="shared" si="579"/>
        <v>0</v>
      </c>
      <c r="G1196" s="58">
        <f t="shared" si="580"/>
        <v>0</v>
      </c>
      <c r="H1196" s="58">
        <f t="shared" si="629"/>
        <v>0</v>
      </c>
      <c r="I1196" s="123">
        <f>'F4.2'!W344</f>
        <v>0</v>
      </c>
      <c r="J1196" s="123">
        <f>'F4.2'!AQ344</f>
        <v>0</v>
      </c>
      <c r="K1196" s="58"/>
      <c r="L1196" s="58"/>
      <c r="M1196" s="58">
        <f t="shared" si="621"/>
        <v>0</v>
      </c>
      <c r="N1196" s="58">
        <f t="shared" si="630"/>
        <v>0</v>
      </c>
    </row>
    <row r="1197" spans="1:14" ht="47.25" hidden="1" outlineLevel="1" x14ac:dyDescent="0.25">
      <c r="A1197" s="9">
        <f t="shared" ref="A1197:E1197" si="643">A771</f>
        <v>43</v>
      </c>
      <c r="B1197" s="215" t="str">
        <f t="shared" si="643"/>
        <v>DPR fo Capacity restoration of bunkering stream from Conv. 5A to 7A/B/C/D including shuttle conveyors in CHP-I (4 x 210 MW)</v>
      </c>
      <c r="C1197" s="9">
        <f t="shared" si="643"/>
        <v>0</v>
      </c>
      <c r="D1197" s="65" t="str">
        <f t="shared" si="643"/>
        <v>-</v>
      </c>
      <c r="E1197" s="58">
        <f t="shared" si="643"/>
        <v>0</v>
      </c>
      <c r="F1197" s="58">
        <f t="shared" si="579"/>
        <v>0</v>
      </c>
      <c r="G1197" s="58">
        <f t="shared" si="580"/>
        <v>0</v>
      </c>
      <c r="H1197" s="58">
        <f t="shared" si="629"/>
        <v>0</v>
      </c>
      <c r="I1197" s="123">
        <f>'F4.2'!W345</f>
        <v>0</v>
      </c>
      <c r="J1197" s="123">
        <f>'F4.2'!AQ345</f>
        <v>0</v>
      </c>
      <c r="K1197" s="58"/>
      <c r="L1197" s="58"/>
      <c r="M1197" s="58">
        <f t="shared" si="621"/>
        <v>0</v>
      </c>
      <c r="N1197" s="58">
        <f t="shared" si="630"/>
        <v>0</v>
      </c>
    </row>
    <row r="1198" spans="1:14" ht="60" hidden="1" outlineLevel="1" x14ac:dyDescent="0.25">
      <c r="A1198" s="9">
        <f t="shared" ref="A1198:E1198" si="644">A772</f>
        <v>43.1</v>
      </c>
      <c r="B1198" s="194" t="str">
        <f t="shared" si="644"/>
        <v xml:space="preserve">Work of complete revamping/ refurbishment, capacity restoration and upgradation for conveyor system from Conv. 5A, 6B, 7A, 7B, 7C, 7D and Shuttle Conv. 1 to 4 in CHP-I (4 x 210 MW) </v>
      </c>
      <c r="C1198" s="9">
        <f t="shared" si="644"/>
        <v>0</v>
      </c>
      <c r="D1198" s="65" t="str">
        <f t="shared" si="644"/>
        <v>-</v>
      </c>
      <c r="E1198" s="58">
        <f t="shared" si="644"/>
        <v>0</v>
      </c>
      <c r="F1198" s="58">
        <f t="shared" si="579"/>
        <v>0</v>
      </c>
      <c r="G1198" s="58">
        <f t="shared" si="580"/>
        <v>0</v>
      </c>
      <c r="H1198" s="58">
        <f t="shared" si="629"/>
        <v>0</v>
      </c>
      <c r="I1198" s="123">
        <f>'F4.2'!W346</f>
        <v>0</v>
      </c>
      <c r="J1198" s="123">
        <f>'F4.2'!AQ346</f>
        <v>0</v>
      </c>
      <c r="K1198" s="58"/>
      <c r="L1198" s="58"/>
      <c r="M1198" s="58">
        <f t="shared" si="621"/>
        <v>0</v>
      </c>
      <c r="N1198" s="58">
        <f t="shared" si="630"/>
        <v>0</v>
      </c>
    </row>
    <row r="1199" spans="1:14" ht="105" hidden="1" outlineLevel="1" x14ac:dyDescent="0.25">
      <c r="A1199" s="13">
        <f t="shared" ref="A1199:E1199" si="645">A773</f>
        <v>43.2</v>
      </c>
      <c r="B1199" s="194" t="str">
        <f t="shared" si="645"/>
        <v>Design, development, modification, manufacturing, supply, erection and commissioning of modular chutes for Conv.Conv. 4D to 5A/B , 5A to 6B, Conv. 6B to 7A &amp; 7B, Conv. 7B to 7D upto shuttle conveyor, Conv. 7A to 7C upto shuttle conveyor by using Anti-wear Tungsten Carbide Plates in CHP-I (4 x 210 MW), TPS Khaperkheda</v>
      </c>
      <c r="C1199" s="9">
        <f t="shared" si="645"/>
        <v>0</v>
      </c>
      <c r="D1199" s="65" t="str">
        <f t="shared" si="645"/>
        <v>-</v>
      </c>
      <c r="E1199" s="58">
        <f t="shared" si="645"/>
        <v>0</v>
      </c>
      <c r="F1199" s="58">
        <f t="shared" si="579"/>
        <v>0</v>
      </c>
      <c r="G1199" s="58">
        <f t="shared" si="580"/>
        <v>0</v>
      </c>
      <c r="H1199" s="58">
        <f t="shared" si="629"/>
        <v>0</v>
      </c>
      <c r="I1199" s="123">
        <f>'F4.2'!W347</f>
        <v>0</v>
      </c>
      <c r="J1199" s="123">
        <f>'F4.2'!AQ347</f>
        <v>0</v>
      </c>
      <c r="K1199" s="58"/>
      <c r="L1199" s="58"/>
      <c r="M1199" s="58">
        <f t="shared" si="621"/>
        <v>0</v>
      </c>
      <c r="N1199" s="58">
        <f t="shared" si="630"/>
        <v>0</v>
      </c>
    </row>
    <row r="1200" spans="1:14" ht="60" hidden="1" outlineLevel="1" x14ac:dyDescent="0.25">
      <c r="A1200" s="9">
        <f t="shared" ref="A1200:E1200" si="646">A774</f>
        <v>43.3</v>
      </c>
      <c r="B1200" s="194" t="str">
        <f t="shared" si="646"/>
        <v>Design, Supply, Erection, Commissioning and Upgradation of complete electrical system for drive units of covneyors (Conv. 5A, 6B, 7A/B/C/D &amp; Shuttle Conv. 1 to 4 in CHP-1 (4 x 210 MW)</v>
      </c>
      <c r="C1200" s="9">
        <f t="shared" si="646"/>
        <v>0</v>
      </c>
      <c r="D1200" s="65" t="str">
        <f t="shared" si="646"/>
        <v>-</v>
      </c>
      <c r="E1200" s="58">
        <f t="shared" si="646"/>
        <v>0</v>
      </c>
      <c r="F1200" s="58">
        <f t="shared" si="579"/>
        <v>0</v>
      </c>
      <c r="G1200" s="58">
        <f t="shared" si="580"/>
        <v>0</v>
      </c>
      <c r="H1200" s="58">
        <f t="shared" si="629"/>
        <v>0</v>
      </c>
      <c r="I1200" s="123">
        <f>'F4.2'!W348</f>
        <v>0</v>
      </c>
      <c r="J1200" s="123">
        <f>'F4.2'!AQ348</f>
        <v>0</v>
      </c>
      <c r="K1200" s="58"/>
      <c r="L1200" s="58"/>
      <c r="M1200" s="58">
        <f t="shared" si="621"/>
        <v>0</v>
      </c>
      <c r="N1200" s="58">
        <f t="shared" si="630"/>
        <v>0</v>
      </c>
    </row>
    <row r="1201" spans="1:14" ht="63" hidden="1" outlineLevel="1" x14ac:dyDescent="0.25">
      <c r="A1201" s="9">
        <f t="shared" ref="A1201:E1201" si="647">A775</f>
        <v>44</v>
      </c>
      <c r="B1201" s="215" t="str">
        <f t="shared" si="647"/>
        <v>Work of capacity restoration of unloading stream from Beetle Charger No. 2 to Stacker/Reclaimer No. 2 for perfromance improvement of CHP-I (4 x 210 MW).</v>
      </c>
      <c r="C1201" s="9">
        <f t="shared" si="647"/>
        <v>0</v>
      </c>
      <c r="D1201" s="65" t="str">
        <f t="shared" si="647"/>
        <v>-</v>
      </c>
      <c r="E1201" s="58">
        <f t="shared" si="647"/>
        <v>0</v>
      </c>
      <c r="F1201" s="58">
        <f t="shared" ref="F1201:F1240" si="648">F775+I775</f>
        <v>0</v>
      </c>
      <c r="G1201" s="58">
        <f t="shared" ref="G1201:G1240" si="649">G775+M775</f>
        <v>0</v>
      </c>
      <c r="H1201" s="58">
        <f t="shared" si="629"/>
        <v>0</v>
      </c>
      <c r="I1201" s="123">
        <f>'F4.2'!W349</f>
        <v>0</v>
      </c>
      <c r="J1201" s="123">
        <f>'F4.2'!AQ349</f>
        <v>0</v>
      </c>
      <c r="K1201" s="58"/>
      <c r="L1201" s="58"/>
      <c r="M1201" s="58">
        <f t="shared" si="621"/>
        <v>0</v>
      </c>
      <c r="N1201" s="58">
        <f t="shared" si="630"/>
        <v>0</v>
      </c>
    </row>
    <row r="1202" spans="1:14" ht="45" hidden="1" outlineLevel="1" x14ac:dyDescent="0.25">
      <c r="A1202" s="9">
        <f t="shared" ref="A1202:E1202" si="650">A776</f>
        <v>44.1</v>
      </c>
      <c r="B1202" s="194" t="str">
        <f t="shared" si="650"/>
        <v xml:space="preserve">Work of complete revamping/ refurbishment, capacity restoration and upgradation for beetle charger No. 2 </v>
      </c>
      <c r="C1202" s="9">
        <f t="shared" si="650"/>
        <v>0</v>
      </c>
      <c r="D1202" s="65" t="str">
        <f t="shared" si="650"/>
        <v>-</v>
      </c>
      <c r="E1202" s="58">
        <f t="shared" si="650"/>
        <v>0</v>
      </c>
      <c r="F1202" s="58">
        <f t="shared" si="648"/>
        <v>0</v>
      </c>
      <c r="G1202" s="58">
        <f t="shared" si="649"/>
        <v>0</v>
      </c>
      <c r="H1202" s="58">
        <f t="shared" si="629"/>
        <v>0</v>
      </c>
      <c r="I1202" s="123">
        <f>'F4.2'!W350</f>
        <v>0</v>
      </c>
      <c r="J1202" s="123">
        <f>'F4.2'!AQ350</f>
        <v>0</v>
      </c>
      <c r="K1202" s="58"/>
      <c r="L1202" s="58"/>
      <c r="M1202" s="58">
        <f t="shared" si="621"/>
        <v>0</v>
      </c>
      <c r="N1202" s="58">
        <f t="shared" si="630"/>
        <v>0</v>
      </c>
    </row>
    <row r="1203" spans="1:14" ht="45" hidden="1" outlineLevel="1" x14ac:dyDescent="0.25">
      <c r="A1203" s="9">
        <f t="shared" ref="A1203:E1203" si="651">A777</f>
        <v>44.2</v>
      </c>
      <c r="B1203" s="194" t="str">
        <f t="shared" si="651"/>
        <v xml:space="preserve">Work of complete revamping/ refurbishment, capacity restoration and upgradation for Wagon Tippler No. 2 </v>
      </c>
      <c r="C1203" s="9">
        <f t="shared" si="651"/>
        <v>0</v>
      </c>
      <c r="D1203" s="65" t="str">
        <f t="shared" si="651"/>
        <v>-</v>
      </c>
      <c r="E1203" s="58">
        <f t="shared" si="651"/>
        <v>0</v>
      </c>
      <c r="F1203" s="58">
        <f t="shared" si="648"/>
        <v>0</v>
      </c>
      <c r="G1203" s="58">
        <f t="shared" si="649"/>
        <v>0</v>
      </c>
      <c r="H1203" s="58">
        <f t="shared" si="629"/>
        <v>0</v>
      </c>
      <c r="I1203" s="123">
        <f>'F4.2'!W351</f>
        <v>0</v>
      </c>
      <c r="J1203" s="123">
        <f>'F4.2'!AQ351</f>
        <v>0</v>
      </c>
      <c r="K1203" s="58"/>
      <c r="L1203" s="58"/>
      <c r="M1203" s="58">
        <f t="shared" si="621"/>
        <v>0</v>
      </c>
      <c r="N1203" s="58">
        <f t="shared" si="630"/>
        <v>0</v>
      </c>
    </row>
    <row r="1204" spans="1:14" ht="45" hidden="1" outlineLevel="1" x14ac:dyDescent="0.25">
      <c r="A1204" s="9">
        <f t="shared" ref="A1204:E1204" si="652">A778</f>
        <v>44.3</v>
      </c>
      <c r="B1204" s="194" t="str">
        <f t="shared" si="652"/>
        <v xml:space="preserve">Work of complete revamping/ refurbishment, capacity restoration and upgradation for Apron Feeder No. 2 </v>
      </c>
      <c r="C1204" s="9">
        <f t="shared" si="652"/>
        <v>0</v>
      </c>
      <c r="D1204" s="65" t="str">
        <f t="shared" si="652"/>
        <v>-</v>
      </c>
      <c r="E1204" s="58">
        <f t="shared" si="652"/>
        <v>0</v>
      </c>
      <c r="F1204" s="58">
        <f t="shared" si="648"/>
        <v>0</v>
      </c>
      <c r="G1204" s="58">
        <f t="shared" si="649"/>
        <v>0</v>
      </c>
      <c r="H1204" s="58">
        <f t="shared" si="629"/>
        <v>0</v>
      </c>
      <c r="I1204" s="123">
        <f>'F4.2'!W352</f>
        <v>0</v>
      </c>
      <c r="J1204" s="123">
        <f>'F4.2'!AQ352</f>
        <v>0</v>
      </c>
      <c r="K1204" s="58"/>
      <c r="L1204" s="58"/>
      <c r="M1204" s="58">
        <f t="shared" si="621"/>
        <v>0</v>
      </c>
      <c r="N1204" s="58">
        <f t="shared" si="630"/>
        <v>0</v>
      </c>
    </row>
    <row r="1205" spans="1:14" ht="45" hidden="1" outlineLevel="1" x14ac:dyDescent="0.25">
      <c r="A1205" s="13">
        <f t="shared" ref="A1205:E1205" si="653">A779</f>
        <v>44.4</v>
      </c>
      <c r="B1205" s="194" t="str">
        <f t="shared" si="653"/>
        <v xml:space="preserve">Work of complete revamping/ refurbishment, capacity restoration and upgradation for conveyor system from Conv. 2D, 3B, 4B, 8B, 10 </v>
      </c>
      <c r="C1205" s="9">
        <f t="shared" si="653"/>
        <v>0</v>
      </c>
      <c r="D1205" s="65" t="str">
        <f t="shared" si="653"/>
        <v>-</v>
      </c>
      <c r="E1205" s="58">
        <f t="shared" si="653"/>
        <v>0</v>
      </c>
      <c r="F1205" s="58">
        <f t="shared" si="648"/>
        <v>0</v>
      </c>
      <c r="G1205" s="58">
        <f t="shared" si="649"/>
        <v>0</v>
      </c>
      <c r="H1205" s="58">
        <f t="shared" si="629"/>
        <v>0</v>
      </c>
      <c r="I1205" s="123">
        <f>'F4.2'!W353</f>
        <v>0</v>
      </c>
      <c r="J1205" s="123">
        <f>'F4.2'!AQ353</f>
        <v>0</v>
      </c>
      <c r="K1205" s="58"/>
      <c r="L1205" s="58"/>
      <c r="M1205" s="58">
        <f t="shared" si="621"/>
        <v>0</v>
      </c>
      <c r="N1205" s="58">
        <f t="shared" si="630"/>
        <v>0</v>
      </c>
    </row>
    <row r="1206" spans="1:14" ht="45" hidden="1" outlineLevel="1" x14ac:dyDescent="0.25">
      <c r="A1206" s="13">
        <f t="shared" ref="A1206:E1206" si="654">A780</f>
        <v>44.5</v>
      </c>
      <c r="B1206" s="194" t="str">
        <f t="shared" si="654"/>
        <v xml:space="preserve">Work of complete revamping/ refurbishment, capacity restoration and upgradation for impact crusher and wobbler feeder No. 2 &amp; 4 </v>
      </c>
      <c r="C1206" s="9">
        <f t="shared" si="654"/>
        <v>0</v>
      </c>
      <c r="D1206" s="65" t="str">
        <f t="shared" si="654"/>
        <v>-</v>
      </c>
      <c r="E1206" s="58">
        <f t="shared" si="654"/>
        <v>0</v>
      </c>
      <c r="F1206" s="58">
        <f t="shared" si="648"/>
        <v>0</v>
      </c>
      <c r="G1206" s="58">
        <f t="shared" si="649"/>
        <v>0</v>
      </c>
      <c r="H1206" s="58">
        <f t="shared" si="629"/>
        <v>0</v>
      </c>
      <c r="I1206" s="123">
        <f>'F4.2'!W354</f>
        <v>0</v>
      </c>
      <c r="J1206" s="123">
        <f>'F4.2'!AQ354</f>
        <v>0</v>
      </c>
      <c r="K1206" s="58"/>
      <c r="L1206" s="58"/>
      <c r="M1206" s="58">
        <f t="shared" si="621"/>
        <v>0</v>
      </c>
      <c r="N1206" s="58">
        <f t="shared" si="630"/>
        <v>0</v>
      </c>
    </row>
    <row r="1207" spans="1:14" ht="45" hidden="1" outlineLevel="1" x14ac:dyDescent="0.25">
      <c r="A1207" s="9">
        <f t="shared" ref="A1207:E1207" si="655">A781</f>
        <v>44.6</v>
      </c>
      <c r="B1207" s="194" t="str">
        <f t="shared" si="655"/>
        <v>Work of complete revamping/ refurbishment, capacity restoration and upgradation for Stacker/Reclaimer No. 2.</v>
      </c>
      <c r="C1207" s="9">
        <f t="shared" si="655"/>
        <v>0</v>
      </c>
      <c r="D1207" s="65" t="str">
        <f t="shared" si="655"/>
        <v>-</v>
      </c>
      <c r="E1207" s="58">
        <f t="shared" si="655"/>
        <v>0</v>
      </c>
      <c r="F1207" s="58">
        <f t="shared" si="648"/>
        <v>0</v>
      </c>
      <c r="G1207" s="58">
        <f t="shared" si="649"/>
        <v>0</v>
      </c>
      <c r="H1207" s="58">
        <f t="shared" si="629"/>
        <v>0</v>
      </c>
      <c r="I1207" s="123">
        <f>'F4.2'!W355</f>
        <v>0</v>
      </c>
      <c r="J1207" s="123">
        <f>'F4.2'!AQ355</f>
        <v>0</v>
      </c>
      <c r="K1207" s="58"/>
      <c r="L1207" s="58"/>
      <c r="M1207" s="58">
        <f t="shared" si="621"/>
        <v>0</v>
      </c>
      <c r="N1207" s="58">
        <f t="shared" si="630"/>
        <v>0</v>
      </c>
    </row>
    <row r="1208" spans="1:14" ht="90" hidden="1" outlineLevel="1" x14ac:dyDescent="0.25">
      <c r="A1208" s="9">
        <f t="shared" ref="A1208:E1208" si="656">A782</f>
        <v>44.7</v>
      </c>
      <c r="B1208" s="194" t="str">
        <f t="shared" si="656"/>
        <v>Design, development, modification, manufacturing, supply, erection and commissioning of modular chutes for Conv. 2D to 3B, Conv. 3B to 4B, Conv. 4B to 8B and Conv. 10 by using Anti-wear Tungsten Carbide Plates in CHP-I (4 x 210 MW), TPS Khaperkheda</v>
      </c>
      <c r="C1208" s="9">
        <f t="shared" si="656"/>
        <v>0</v>
      </c>
      <c r="D1208" s="65" t="str">
        <f t="shared" si="656"/>
        <v>-</v>
      </c>
      <c r="E1208" s="58">
        <f t="shared" si="656"/>
        <v>0</v>
      </c>
      <c r="F1208" s="58">
        <f t="shared" si="648"/>
        <v>0</v>
      </c>
      <c r="G1208" s="58">
        <f t="shared" si="649"/>
        <v>0</v>
      </c>
      <c r="H1208" s="58">
        <f t="shared" si="629"/>
        <v>0</v>
      </c>
      <c r="I1208" s="123">
        <f>'F4.2'!W356</f>
        <v>0</v>
      </c>
      <c r="J1208" s="123">
        <f>'F4.2'!AQ356</f>
        <v>0</v>
      </c>
      <c r="K1208" s="58"/>
      <c r="L1208" s="58"/>
      <c r="M1208" s="58">
        <f t="shared" si="621"/>
        <v>0</v>
      </c>
      <c r="N1208" s="58">
        <f t="shared" si="630"/>
        <v>0</v>
      </c>
    </row>
    <row r="1209" spans="1:14" ht="90" hidden="1" outlineLevel="1" x14ac:dyDescent="0.25">
      <c r="A1209" s="9">
        <f t="shared" ref="A1209:E1209" si="657">A783</f>
        <v>44.8</v>
      </c>
      <c r="B1209" s="194" t="str">
        <f t="shared" si="657"/>
        <v>Design, Supply, Erection, Commissioning and Upgradation of complete electrical system for drive units of beetle Charger, wagon tippler, apron feeder, covneyors (Conv. 2D, 3B, 4B, 8B, 10), crushers/ wobbler feeder No. 2 &amp; 4 and Stacker/Reclaimer No. 2 in CHP-1 (4 x 210 MW)</v>
      </c>
      <c r="C1209" s="9">
        <f t="shared" si="657"/>
        <v>0</v>
      </c>
      <c r="D1209" s="65" t="str">
        <f t="shared" si="657"/>
        <v>-</v>
      </c>
      <c r="E1209" s="58">
        <f t="shared" si="657"/>
        <v>0</v>
      </c>
      <c r="F1209" s="58">
        <f t="shared" si="648"/>
        <v>0</v>
      </c>
      <c r="G1209" s="58">
        <f t="shared" si="649"/>
        <v>0</v>
      </c>
      <c r="H1209" s="58">
        <f t="shared" si="629"/>
        <v>0</v>
      </c>
      <c r="I1209" s="123">
        <f>'F4.2'!W357</f>
        <v>0</v>
      </c>
      <c r="J1209" s="123">
        <f>'F4.2'!AQ357</f>
        <v>0</v>
      </c>
      <c r="K1209" s="58"/>
      <c r="L1209" s="58"/>
      <c r="M1209" s="58">
        <f t="shared" si="621"/>
        <v>0</v>
      </c>
      <c r="N1209" s="58">
        <f t="shared" si="630"/>
        <v>0</v>
      </c>
    </row>
    <row r="1210" spans="1:14" ht="63" hidden="1" outlineLevel="1" x14ac:dyDescent="0.25">
      <c r="A1210" s="27">
        <f t="shared" ref="A1210:E1210" si="658">A784</f>
        <v>45</v>
      </c>
      <c r="B1210" s="215" t="str">
        <f t="shared" si="658"/>
        <v>Work of capacity restoration of bunkering stream from Conv. 1A/B, 2A/B, 5B to 7E/F/G/H including shuttle conveyors in CHP-I (4 x 210 MW)</v>
      </c>
      <c r="C1210" s="9">
        <f t="shared" si="658"/>
        <v>0</v>
      </c>
      <c r="D1210" s="65" t="str">
        <f t="shared" si="658"/>
        <v>-</v>
      </c>
      <c r="E1210" s="58">
        <f t="shared" si="658"/>
        <v>0</v>
      </c>
      <c r="F1210" s="58">
        <f t="shared" si="648"/>
        <v>0</v>
      </c>
      <c r="G1210" s="58">
        <f t="shared" si="649"/>
        <v>0</v>
      </c>
      <c r="H1210" s="58">
        <f t="shared" si="629"/>
        <v>0</v>
      </c>
      <c r="I1210" s="123">
        <f>'F4.2'!W358</f>
        <v>0</v>
      </c>
      <c r="J1210" s="123">
        <f>'F4.2'!AQ358</f>
        <v>0</v>
      </c>
      <c r="K1210" s="58"/>
      <c r="L1210" s="58"/>
      <c r="M1210" s="58">
        <f t="shared" si="621"/>
        <v>0</v>
      </c>
      <c r="N1210" s="58">
        <f t="shared" si="630"/>
        <v>0</v>
      </c>
    </row>
    <row r="1211" spans="1:14" ht="60" hidden="1" outlineLevel="1" x14ac:dyDescent="0.25">
      <c r="A1211" s="9">
        <f t="shared" ref="A1211:E1211" si="659">A785</f>
        <v>45.1</v>
      </c>
      <c r="B1211" s="194" t="str">
        <f t="shared" si="659"/>
        <v>Work of complete revamping/ refurbishment, capacity restoration and upgradation for conveyor system from Conv. 1A/B, 2A/B, 5B, 6A, 7E, 7F, 7G, 7H and Shuttle Conv. 5 to 8 in CHP-I (4 x 210 MW)</v>
      </c>
      <c r="C1211" s="9">
        <f t="shared" si="659"/>
        <v>0</v>
      </c>
      <c r="D1211" s="65" t="str">
        <f t="shared" si="659"/>
        <v>-</v>
      </c>
      <c r="E1211" s="58">
        <f t="shared" si="659"/>
        <v>0</v>
      </c>
      <c r="F1211" s="58">
        <f t="shared" si="648"/>
        <v>0</v>
      </c>
      <c r="G1211" s="58">
        <f t="shared" si="649"/>
        <v>0</v>
      </c>
      <c r="H1211" s="58">
        <f t="shared" si="629"/>
        <v>0</v>
      </c>
      <c r="I1211" s="123">
        <f>'F4.2'!W359</f>
        <v>0</v>
      </c>
      <c r="J1211" s="123">
        <f>'F4.2'!AQ359</f>
        <v>0</v>
      </c>
      <c r="K1211" s="58"/>
      <c r="L1211" s="58"/>
      <c r="M1211" s="58">
        <f t="shared" si="621"/>
        <v>0</v>
      </c>
      <c r="N1211" s="58">
        <f t="shared" si="630"/>
        <v>0</v>
      </c>
    </row>
    <row r="1212" spans="1:14" ht="120" hidden="1" outlineLevel="1" x14ac:dyDescent="0.25">
      <c r="A1212" s="13">
        <f t="shared" ref="A1212:E1212" si="660">A786</f>
        <v>45.2</v>
      </c>
      <c r="B1212" s="194" t="str">
        <f t="shared" si="660"/>
        <v>Design, development, modification, manufacturing, supply, erection and commissioning of modular chutes for Conv. 1A/b to 2A/B,Conv. 4C to 5A/B, Conv. 5B to 6A, Conv. 6A to 7E &amp; 7F, Conv. 7E to 7G upto shuttle conveyor, Conv. 7F to 7H upto shuttle conveyor by using Anti-wear Tungsten Carbide Plates in CHP-I (4 x 210 MW), TPS Khaperkheda</v>
      </c>
      <c r="C1212" s="9">
        <f t="shared" si="660"/>
        <v>0</v>
      </c>
      <c r="D1212" s="65" t="str">
        <f t="shared" si="660"/>
        <v>-</v>
      </c>
      <c r="E1212" s="58">
        <f t="shared" si="660"/>
        <v>0</v>
      </c>
      <c r="F1212" s="58">
        <f t="shared" si="648"/>
        <v>0</v>
      </c>
      <c r="G1212" s="58">
        <f t="shared" si="649"/>
        <v>0</v>
      </c>
      <c r="H1212" s="58">
        <f t="shared" si="629"/>
        <v>0</v>
      </c>
      <c r="I1212" s="123">
        <f>'F4.2'!W360</f>
        <v>0</v>
      </c>
      <c r="J1212" s="123">
        <f>'F4.2'!AQ360</f>
        <v>0</v>
      </c>
      <c r="K1212" s="58"/>
      <c r="L1212" s="58"/>
      <c r="M1212" s="58">
        <f t="shared" si="621"/>
        <v>0</v>
      </c>
      <c r="N1212" s="58">
        <f t="shared" si="630"/>
        <v>0</v>
      </c>
    </row>
    <row r="1213" spans="1:14" ht="75" hidden="1" outlineLevel="1" x14ac:dyDescent="0.25">
      <c r="A1213" s="13">
        <f t="shared" ref="A1213:E1213" si="661">A787</f>
        <v>45.3</v>
      </c>
      <c r="B1213" s="194" t="str">
        <f t="shared" si="661"/>
        <v>Design, Supply, Erection, Commissioning and Upgradation of complete electrical system for drive units of conveyor system from Conv. 1A/B, 2A/B, 5B, 6A, 7E, 7F, 7G, 7H and Shuttle Conv. 5 to 8 in CHP-1 (4 x 210 MW)</v>
      </c>
      <c r="C1213" s="9">
        <f t="shared" si="661"/>
        <v>0</v>
      </c>
      <c r="D1213" s="65" t="str">
        <f t="shared" si="661"/>
        <v>-</v>
      </c>
      <c r="E1213" s="58">
        <f t="shared" si="661"/>
        <v>0</v>
      </c>
      <c r="F1213" s="58">
        <f t="shared" si="648"/>
        <v>0</v>
      </c>
      <c r="G1213" s="58">
        <f t="shared" si="649"/>
        <v>0</v>
      </c>
      <c r="H1213" s="58">
        <f t="shared" si="629"/>
        <v>0</v>
      </c>
      <c r="I1213" s="123">
        <f>'F4.2'!W361</f>
        <v>0</v>
      </c>
      <c r="J1213" s="123">
        <f>'F4.2'!AQ361</f>
        <v>0</v>
      </c>
      <c r="K1213" s="58"/>
      <c r="L1213" s="58"/>
      <c r="M1213" s="58">
        <f t="shared" si="621"/>
        <v>0</v>
      </c>
      <c r="N1213" s="58">
        <f t="shared" si="630"/>
        <v>0</v>
      </c>
    </row>
    <row r="1214" spans="1:14" ht="60" hidden="1" outlineLevel="1" x14ac:dyDescent="0.25">
      <c r="A1214" s="9">
        <f t="shared" ref="A1214:E1214" si="662">A788</f>
        <v>45.4</v>
      </c>
      <c r="B1214" s="194" t="str">
        <f t="shared" si="662"/>
        <v xml:space="preserve">Work of complete revamping/ refurbishment, capacity restoration and upgradation for Paddel Feeder No. 1 to 4 and truck hopper in CHP-I (4 x 210 MW) </v>
      </c>
      <c r="C1214" s="9">
        <f t="shared" si="662"/>
        <v>0</v>
      </c>
      <c r="D1214" s="65" t="str">
        <f t="shared" si="662"/>
        <v>-</v>
      </c>
      <c r="E1214" s="58">
        <f t="shared" si="662"/>
        <v>0</v>
      </c>
      <c r="F1214" s="58">
        <f t="shared" si="648"/>
        <v>0</v>
      </c>
      <c r="G1214" s="58">
        <f t="shared" si="649"/>
        <v>0</v>
      </c>
      <c r="H1214" s="58">
        <f t="shared" si="629"/>
        <v>0</v>
      </c>
      <c r="I1214" s="123">
        <f>'F4.2'!W362</f>
        <v>0</v>
      </c>
      <c r="J1214" s="123">
        <f>'F4.2'!AQ362</f>
        <v>0</v>
      </c>
      <c r="K1214" s="58"/>
      <c r="L1214" s="58"/>
      <c r="M1214" s="58">
        <f t="shared" si="621"/>
        <v>0</v>
      </c>
      <c r="N1214" s="58">
        <f t="shared" si="630"/>
        <v>0</v>
      </c>
    </row>
    <row r="1215" spans="1:14" ht="94.5" hidden="1" outlineLevel="1" x14ac:dyDescent="0.25">
      <c r="A1215" s="27">
        <f t="shared" ref="A1215:E1215" si="663">A789</f>
        <v>46</v>
      </c>
      <c r="B1215" s="27" t="str">
        <f t="shared" si="663"/>
        <v>Renovation and upgradation of various electrical system for CHP-I (4 x 210 MW) improvement &amp; 
Renovation and upgradation of various electrical system for CHP-I (4 x 210 MW) improvement.</v>
      </c>
      <c r="C1215" s="9">
        <f t="shared" si="663"/>
        <v>0</v>
      </c>
      <c r="D1215" s="65" t="str">
        <f t="shared" si="663"/>
        <v>-</v>
      </c>
      <c r="E1215" s="58">
        <f t="shared" si="663"/>
        <v>0</v>
      </c>
      <c r="F1215" s="58">
        <f t="shared" si="648"/>
        <v>0</v>
      </c>
      <c r="G1215" s="58">
        <f t="shared" si="649"/>
        <v>0</v>
      </c>
      <c r="H1215" s="58">
        <f t="shared" si="629"/>
        <v>0</v>
      </c>
      <c r="I1215" s="123">
        <f>'F4.2'!W363</f>
        <v>0</v>
      </c>
      <c r="J1215" s="123">
        <f>'F4.2'!AQ363</f>
        <v>0</v>
      </c>
      <c r="K1215" s="58"/>
      <c r="L1215" s="58"/>
      <c r="M1215" s="58">
        <f t="shared" si="621"/>
        <v>0</v>
      </c>
      <c r="N1215" s="58">
        <f t="shared" si="630"/>
        <v>0</v>
      </c>
    </row>
    <row r="1216" spans="1:14" ht="30" hidden="1" outlineLevel="1" x14ac:dyDescent="0.25">
      <c r="A1216" s="9">
        <f t="shared" ref="A1216:E1216" si="664">A790</f>
        <v>46.1</v>
      </c>
      <c r="B1216" s="194" t="str">
        <f t="shared" si="664"/>
        <v xml:space="preserve">Design, development and upgradation with circuit breaker VFD of various LT MCC of CHP-I. </v>
      </c>
      <c r="C1216" s="9">
        <f t="shared" si="664"/>
        <v>0</v>
      </c>
      <c r="D1216" s="65" t="str">
        <f t="shared" si="664"/>
        <v>-</v>
      </c>
      <c r="E1216" s="58">
        <f t="shared" si="664"/>
        <v>0</v>
      </c>
      <c r="F1216" s="58">
        <f t="shared" si="648"/>
        <v>0</v>
      </c>
      <c r="G1216" s="58">
        <f t="shared" si="649"/>
        <v>0</v>
      </c>
      <c r="H1216" s="58">
        <f t="shared" si="629"/>
        <v>0</v>
      </c>
      <c r="I1216" s="123">
        <f>'F4.2'!W364</f>
        <v>0</v>
      </c>
      <c r="J1216" s="123">
        <f>'F4.2'!AQ364</f>
        <v>0</v>
      </c>
      <c r="K1216" s="58"/>
      <c r="L1216" s="58"/>
      <c r="M1216" s="58">
        <f t="shared" si="621"/>
        <v>0</v>
      </c>
      <c r="N1216" s="58">
        <f t="shared" si="630"/>
        <v>0</v>
      </c>
    </row>
    <row r="1217" spans="1:14" ht="60" hidden="1" outlineLevel="1" x14ac:dyDescent="0.25">
      <c r="A1217" s="9">
        <f t="shared" ref="A1217:E1217" si="665">A791</f>
        <v>46.2</v>
      </c>
      <c r="B1217" s="194" t="str">
        <f t="shared" si="665"/>
        <v>Design, Supply, Installation, Commissioning and Testing of Energy Chain System for Paddle Feeder, Shuttle Conveyor and Stacker/Reclaimers in CHP-1 (4 x 210 MW), Khaperkheda TPS.</v>
      </c>
      <c r="C1217" s="9">
        <f t="shared" si="665"/>
        <v>0</v>
      </c>
      <c r="D1217" s="65" t="str">
        <f t="shared" si="665"/>
        <v>-</v>
      </c>
      <c r="E1217" s="58">
        <f t="shared" si="665"/>
        <v>0</v>
      </c>
      <c r="F1217" s="58">
        <f t="shared" si="648"/>
        <v>0</v>
      </c>
      <c r="G1217" s="58">
        <f t="shared" si="649"/>
        <v>0</v>
      </c>
      <c r="H1217" s="58">
        <f t="shared" si="629"/>
        <v>0</v>
      </c>
      <c r="I1217" s="123">
        <f>'F4.2'!W365</f>
        <v>0</v>
      </c>
      <c r="J1217" s="123">
        <f>'F4.2'!AQ365</f>
        <v>0</v>
      </c>
      <c r="K1217" s="58"/>
      <c r="L1217" s="58"/>
      <c r="M1217" s="58">
        <f t="shared" si="621"/>
        <v>0</v>
      </c>
      <c r="N1217" s="58">
        <f t="shared" si="630"/>
        <v>0</v>
      </c>
    </row>
    <row r="1218" spans="1:14" ht="45" hidden="1" outlineLevel="1" x14ac:dyDescent="0.25">
      <c r="A1218" s="13">
        <f t="shared" ref="A1218:E1218" si="666">A792</f>
        <v>46.3</v>
      </c>
      <c r="B1218" s="194" t="str">
        <f t="shared" si="666"/>
        <v>Upgradation of relay logic system with PLC &amp; SCADA in CHP-I control room and Wagon Tipplers in CHP-1 (4 x 210 MW), Khaperkheda TPS.</v>
      </c>
      <c r="C1218" s="9">
        <f t="shared" si="666"/>
        <v>0</v>
      </c>
      <c r="D1218" s="65" t="str">
        <f t="shared" si="666"/>
        <v>-</v>
      </c>
      <c r="E1218" s="58">
        <f t="shared" si="666"/>
        <v>0</v>
      </c>
      <c r="F1218" s="58">
        <f t="shared" si="648"/>
        <v>0</v>
      </c>
      <c r="G1218" s="58">
        <f t="shared" si="649"/>
        <v>0</v>
      </c>
      <c r="H1218" s="58">
        <f t="shared" si="629"/>
        <v>0</v>
      </c>
      <c r="I1218" s="123">
        <f>'F4.2'!W366</f>
        <v>0</v>
      </c>
      <c r="J1218" s="123">
        <f>'F4.2'!AQ366</f>
        <v>0</v>
      </c>
      <c r="K1218" s="58"/>
      <c r="L1218" s="58"/>
      <c r="M1218" s="58">
        <f t="shared" si="621"/>
        <v>0</v>
      </c>
      <c r="N1218" s="58">
        <f t="shared" si="630"/>
        <v>0</v>
      </c>
    </row>
    <row r="1219" spans="1:14" ht="45" hidden="1" outlineLevel="1" x14ac:dyDescent="0.25">
      <c r="A1219" s="13">
        <f t="shared" ref="A1219:E1219" si="667">A793</f>
        <v>46.4</v>
      </c>
      <c r="B1219" s="194" t="str">
        <f t="shared" si="667"/>
        <v>Complete upgradation of conveyor lighting system with energey efficient LED lights for CHP-1 (4 x 210 MW), Khaperkheda TPS.</v>
      </c>
      <c r="C1219" s="9">
        <f t="shared" si="667"/>
        <v>0</v>
      </c>
      <c r="D1219" s="65" t="str">
        <f t="shared" si="667"/>
        <v>-</v>
      </c>
      <c r="E1219" s="58">
        <f t="shared" si="667"/>
        <v>0</v>
      </c>
      <c r="F1219" s="58">
        <f t="shared" si="648"/>
        <v>0</v>
      </c>
      <c r="G1219" s="58">
        <f t="shared" si="649"/>
        <v>0</v>
      </c>
      <c r="H1219" s="58">
        <f t="shared" si="629"/>
        <v>0</v>
      </c>
      <c r="I1219" s="123">
        <f>'F4.2'!W367</f>
        <v>0</v>
      </c>
      <c r="J1219" s="123">
        <f>'F4.2'!AQ367</f>
        <v>0</v>
      </c>
      <c r="K1219" s="58"/>
      <c r="L1219" s="58"/>
      <c r="M1219" s="58">
        <f t="shared" si="621"/>
        <v>0</v>
      </c>
      <c r="N1219" s="58">
        <f t="shared" si="630"/>
        <v>0</v>
      </c>
    </row>
    <row r="1220" spans="1:14" ht="60" hidden="1" outlineLevel="1" x14ac:dyDescent="0.25">
      <c r="A1220" s="9">
        <f t="shared" ref="A1220:E1220" si="668">A794</f>
        <v>46.5</v>
      </c>
      <c r="B1220" s="194" t="str">
        <f t="shared" si="668"/>
        <v>Providing, installation, testing commissioning, maintenance and operation of explosion proof &amp; weather proof surveillance system at CHP-I (4 X 210 MW), TPS Khaperkheda.</v>
      </c>
      <c r="C1220" s="9">
        <f t="shared" si="668"/>
        <v>0</v>
      </c>
      <c r="D1220" s="65" t="str">
        <f t="shared" si="668"/>
        <v>-</v>
      </c>
      <c r="E1220" s="58">
        <f t="shared" si="668"/>
        <v>0</v>
      </c>
      <c r="F1220" s="58">
        <f t="shared" si="648"/>
        <v>0</v>
      </c>
      <c r="G1220" s="58">
        <f t="shared" si="649"/>
        <v>0</v>
      </c>
      <c r="H1220" s="58">
        <f t="shared" si="629"/>
        <v>0</v>
      </c>
      <c r="I1220" s="123">
        <f>'F4.2'!W368</f>
        <v>0</v>
      </c>
      <c r="J1220" s="123">
        <f>'F4.2'!AQ368</f>
        <v>0</v>
      </c>
      <c r="K1220" s="58"/>
      <c r="L1220" s="58"/>
      <c r="M1220" s="58">
        <f t="shared" si="621"/>
        <v>0</v>
      </c>
      <c r="N1220" s="58">
        <f t="shared" si="630"/>
        <v>0</v>
      </c>
    </row>
    <row r="1221" spans="1:14" ht="45" hidden="1" outlineLevel="1" x14ac:dyDescent="0.25">
      <c r="A1221" s="9">
        <f t="shared" ref="A1221:E1221" si="669">A795</f>
        <v>46.6</v>
      </c>
      <c r="B1221" s="194" t="str">
        <f t="shared" si="669"/>
        <v>Complete revamping/refurbishment, upgradation and modification of various EOT cranes &amp; hoist installed at CHP-I (4 x 210 MW), TPS Khaperkheda.</v>
      </c>
      <c r="C1221" s="9">
        <f t="shared" si="669"/>
        <v>0</v>
      </c>
      <c r="D1221" s="65" t="str">
        <f t="shared" si="669"/>
        <v>-</v>
      </c>
      <c r="E1221" s="58">
        <f t="shared" si="669"/>
        <v>0</v>
      </c>
      <c r="F1221" s="58">
        <f t="shared" si="648"/>
        <v>0</v>
      </c>
      <c r="G1221" s="58">
        <f t="shared" si="649"/>
        <v>0</v>
      </c>
      <c r="H1221" s="58">
        <f t="shared" si="629"/>
        <v>0</v>
      </c>
      <c r="I1221" s="123">
        <f>'F4.2'!W369</f>
        <v>0</v>
      </c>
      <c r="J1221" s="123">
        <f>'F4.2'!AQ369</f>
        <v>0</v>
      </c>
      <c r="K1221" s="58"/>
      <c r="L1221" s="58"/>
      <c r="M1221" s="58">
        <f t="shared" si="621"/>
        <v>0</v>
      </c>
      <c r="N1221" s="58">
        <f t="shared" si="630"/>
        <v>0</v>
      </c>
    </row>
    <row r="1222" spans="1:14" ht="47.25" hidden="1" outlineLevel="1" x14ac:dyDescent="0.25">
      <c r="A1222" s="27">
        <f t="shared" ref="A1222:E1222" si="670">A796</f>
        <v>47</v>
      </c>
      <c r="B1222" s="215" t="str">
        <f t="shared" si="670"/>
        <v>Procurement of various capacity SAN make locomotives and BEML make loader &amp; bulldozer for CHP-I (4 x 210 MW)</v>
      </c>
      <c r="C1222" s="9">
        <f t="shared" si="670"/>
        <v>0</v>
      </c>
      <c r="D1222" s="65" t="str">
        <f t="shared" si="670"/>
        <v>-</v>
      </c>
      <c r="E1222" s="58">
        <f t="shared" si="670"/>
        <v>0</v>
      </c>
      <c r="F1222" s="58">
        <f t="shared" si="648"/>
        <v>0</v>
      </c>
      <c r="G1222" s="58">
        <f t="shared" si="649"/>
        <v>0</v>
      </c>
      <c r="H1222" s="58">
        <f t="shared" si="629"/>
        <v>0</v>
      </c>
      <c r="I1222" s="123">
        <f>'F4.2'!W370</f>
        <v>0</v>
      </c>
      <c r="J1222" s="123">
        <f>'F4.2'!AQ370</f>
        <v>0</v>
      </c>
      <c r="K1222" s="58"/>
      <c r="L1222" s="58"/>
      <c r="M1222" s="58">
        <f t="shared" si="621"/>
        <v>0</v>
      </c>
      <c r="N1222" s="58">
        <f t="shared" si="630"/>
        <v>0</v>
      </c>
    </row>
    <row r="1223" spans="1:14" ht="45" hidden="1" outlineLevel="1" x14ac:dyDescent="0.25">
      <c r="A1223" s="9">
        <f t="shared" ref="A1223:E1223" si="671">A797</f>
        <v>47.1</v>
      </c>
      <c r="B1223" s="194" t="str">
        <f t="shared" si="671"/>
        <v xml:space="preserve">Procurement of various capacity SAN make locomotives and BEML make loader &amp; bulldozer for CHP-I (4 x 210 MW) </v>
      </c>
      <c r="C1223" s="9">
        <f t="shared" si="671"/>
        <v>0</v>
      </c>
      <c r="D1223" s="65" t="str">
        <f t="shared" si="671"/>
        <v>-</v>
      </c>
      <c r="E1223" s="58">
        <f t="shared" si="671"/>
        <v>0</v>
      </c>
      <c r="F1223" s="58">
        <f t="shared" si="648"/>
        <v>0</v>
      </c>
      <c r="G1223" s="58">
        <f t="shared" si="649"/>
        <v>0</v>
      </c>
      <c r="H1223" s="58">
        <f t="shared" si="629"/>
        <v>0</v>
      </c>
      <c r="I1223" s="123">
        <f>'F4.2'!W371</f>
        <v>0</v>
      </c>
      <c r="J1223" s="123">
        <f>'F4.2'!AQ371</f>
        <v>0</v>
      </c>
      <c r="K1223" s="58"/>
      <c r="L1223" s="58"/>
      <c r="M1223" s="58">
        <f t="shared" si="621"/>
        <v>0</v>
      </c>
      <c r="N1223" s="58">
        <f t="shared" si="630"/>
        <v>0</v>
      </c>
    </row>
    <row r="1224" spans="1:14" ht="31.5" hidden="1" outlineLevel="1" x14ac:dyDescent="0.25">
      <c r="A1224" s="27">
        <f t="shared" ref="A1224:E1224" si="672">A798</f>
        <v>48</v>
      </c>
      <c r="B1224" s="27" t="str">
        <f t="shared" si="672"/>
        <v>CHP Improvement Schemesfor 4x 210 MW units</v>
      </c>
      <c r="C1224" s="9">
        <f t="shared" si="672"/>
        <v>0</v>
      </c>
      <c r="D1224" s="65" t="str">
        <f t="shared" si="672"/>
        <v>-</v>
      </c>
      <c r="E1224" s="58">
        <f t="shared" si="672"/>
        <v>0</v>
      </c>
      <c r="F1224" s="58">
        <f t="shared" si="648"/>
        <v>0</v>
      </c>
      <c r="G1224" s="58">
        <f t="shared" si="649"/>
        <v>0</v>
      </c>
      <c r="H1224" s="58">
        <f t="shared" si="629"/>
        <v>0</v>
      </c>
      <c r="I1224" s="123">
        <f>'F4.2'!W372</f>
        <v>0</v>
      </c>
      <c r="J1224" s="123">
        <f>'F4.2'!AQ372</f>
        <v>0</v>
      </c>
      <c r="K1224" s="58"/>
      <c r="L1224" s="58"/>
      <c r="M1224" s="58">
        <f t="shared" si="621"/>
        <v>0</v>
      </c>
      <c r="N1224" s="58">
        <f t="shared" si="630"/>
        <v>0</v>
      </c>
    </row>
    <row r="1225" spans="1:14" ht="45" hidden="1" outlineLevel="1" x14ac:dyDescent="0.25">
      <c r="A1225" s="9">
        <f t="shared" ref="A1225:E1225" si="673">A799</f>
        <v>48.1</v>
      </c>
      <c r="B1225" s="194" t="str">
        <f t="shared" si="673"/>
        <v>Design, manufacture, supply and installation of suspended magnet for bunkering belts at CHP-I (4 x 210 MW), TPS Khaperkheda.</v>
      </c>
      <c r="C1225" s="9">
        <f t="shared" si="673"/>
        <v>0</v>
      </c>
      <c r="D1225" s="65" t="str">
        <f t="shared" si="673"/>
        <v>-</v>
      </c>
      <c r="E1225" s="58">
        <f t="shared" si="673"/>
        <v>0</v>
      </c>
      <c r="F1225" s="58">
        <f t="shared" si="648"/>
        <v>0</v>
      </c>
      <c r="G1225" s="58">
        <f t="shared" si="649"/>
        <v>0</v>
      </c>
      <c r="H1225" s="58">
        <f t="shared" si="629"/>
        <v>0</v>
      </c>
      <c r="I1225" s="123">
        <f>'F4.2'!W373</f>
        <v>0</v>
      </c>
      <c r="J1225" s="123">
        <f>'F4.2'!AQ373</f>
        <v>0</v>
      </c>
      <c r="K1225" s="58"/>
      <c r="L1225" s="58"/>
      <c r="M1225" s="58">
        <f t="shared" si="621"/>
        <v>0</v>
      </c>
      <c r="N1225" s="58">
        <f t="shared" si="630"/>
        <v>0</v>
      </c>
    </row>
    <row r="1226" spans="1:14" ht="45" hidden="1" outlineLevel="1" x14ac:dyDescent="0.25">
      <c r="A1226" s="9">
        <f t="shared" ref="A1226:E1226" si="674">A800</f>
        <v>48.2</v>
      </c>
      <c r="B1226" s="194" t="str">
        <f t="shared" si="674"/>
        <v>Design, manufacture, supply and installation of travel drive system for shuttle conveyors and conveyors at CHP-I (4 x 210 MW), TPS Khaperkheda.</v>
      </c>
      <c r="C1226" s="9">
        <f t="shared" si="674"/>
        <v>0</v>
      </c>
      <c r="D1226" s="65" t="str">
        <f t="shared" si="674"/>
        <v>-</v>
      </c>
      <c r="E1226" s="58">
        <f t="shared" si="674"/>
        <v>0</v>
      </c>
      <c r="F1226" s="58">
        <f t="shared" si="648"/>
        <v>0</v>
      </c>
      <c r="G1226" s="58">
        <f t="shared" si="649"/>
        <v>0</v>
      </c>
      <c r="H1226" s="58">
        <f t="shared" si="629"/>
        <v>0</v>
      </c>
      <c r="I1226" s="123">
        <f>'F4.2'!W374</f>
        <v>0</v>
      </c>
      <c r="J1226" s="123">
        <f>'F4.2'!AQ374</f>
        <v>0</v>
      </c>
      <c r="K1226" s="58"/>
      <c r="L1226" s="58"/>
      <c r="M1226" s="58">
        <f t="shared" si="621"/>
        <v>0</v>
      </c>
      <c r="N1226" s="58">
        <f t="shared" si="630"/>
        <v>0</v>
      </c>
    </row>
    <row r="1227" spans="1:14" ht="60" hidden="1" outlineLevel="1" x14ac:dyDescent="0.25">
      <c r="A1227" s="9">
        <f t="shared" ref="A1227:E1227" si="675">A801</f>
        <v>48.3</v>
      </c>
      <c r="B1227" s="194" t="str">
        <f t="shared" si="675"/>
        <v>Renovation including replacement of Power &amp; Control cables with  automation &amp; upgradation of Stacker Reclaimer No. 2 in CHP-I (4 X 210MW), TPS Khaperkheda."</v>
      </c>
      <c r="C1227" s="9">
        <f t="shared" si="675"/>
        <v>0</v>
      </c>
      <c r="D1227" s="65" t="str">
        <f t="shared" si="675"/>
        <v>-</v>
      </c>
      <c r="E1227" s="58">
        <f t="shared" si="675"/>
        <v>0</v>
      </c>
      <c r="F1227" s="58">
        <f t="shared" si="648"/>
        <v>0</v>
      </c>
      <c r="G1227" s="58">
        <f t="shared" si="649"/>
        <v>0</v>
      </c>
      <c r="H1227" s="58">
        <f t="shared" si="629"/>
        <v>0</v>
      </c>
      <c r="I1227" s="123">
        <f>'F4.2'!W375</f>
        <v>0</v>
      </c>
      <c r="J1227" s="123">
        <f>'F4.2'!AQ375</f>
        <v>0</v>
      </c>
      <c r="K1227" s="58"/>
      <c r="L1227" s="58"/>
      <c r="M1227" s="58">
        <f t="shared" si="621"/>
        <v>0</v>
      </c>
      <c r="N1227" s="58">
        <f t="shared" si="630"/>
        <v>0</v>
      </c>
    </row>
    <row r="1228" spans="1:14" ht="45" hidden="1" outlineLevel="1" x14ac:dyDescent="0.25">
      <c r="A1228" s="9">
        <f t="shared" ref="A1228:E1228" si="676">A802</f>
        <v>48.4</v>
      </c>
      <c r="B1228" s="194" t="str">
        <f t="shared" si="676"/>
        <v xml:space="preserve">Complete reconditionding &amp; upgradation of LT MCC installed at Unit No. 3 &amp; 4 bunker auxiliareis in CHP-I (4 x 210 MW) </v>
      </c>
      <c r="C1228" s="9">
        <f t="shared" si="676"/>
        <v>0</v>
      </c>
      <c r="D1228" s="65" t="str">
        <f t="shared" si="676"/>
        <v>-</v>
      </c>
      <c r="E1228" s="58">
        <f t="shared" si="676"/>
        <v>0</v>
      </c>
      <c r="F1228" s="58">
        <f t="shared" si="648"/>
        <v>0</v>
      </c>
      <c r="G1228" s="58">
        <f t="shared" si="649"/>
        <v>0</v>
      </c>
      <c r="H1228" s="58">
        <f t="shared" si="629"/>
        <v>0</v>
      </c>
      <c r="I1228" s="123">
        <f>'F4.2'!W376</f>
        <v>0</v>
      </c>
      <c r="J1228" s="123">
        <f>'F4.2'!AQ376</f>
        <v>0</v>
      </c>
      <c r="K1228" s="58"/>
      <c r="L1228" s="58"/>
      <c r="M1228" s="58">
        <f t="shared" si="621"/>
        <v>0</v>
      </c>
      <c r="N1228" s="58">
        <f t="shared" si="630"/>
        <v>0</v>
      </c>
    </row>
    <row r="1229" spans="1:14" ht="30" hidden="1" outlineLevel="1" x14ac:dyDescent="0.25">
      <c r="A1229" s="9">
        <f t="shared" ref="A1229:E1229" si="677">A803</f>
        <v>48.5</v>
      </c>
      <c r="B1229" s="194" t="str">
        <f t="shared" si="677"/>
        <v xml:space="preserve">Complete reconditionding &amp; upgradation of outdoor lighting system in CHP-I (4 x 210 MW) </v>
      </c>
      <c r="C1229" s="9">
        <f t="shared" si="677"/>
        <v>0</v>
      </c>
      <c r="D1229" s="65" t="str">
        <f t="shared" si="677"/>
        <v>-</v>
      </c>
      <c r="E1229" s="58">
        <f t="shared" si="677"/>
        <v>0</v>
      </c>
      <c r="F1229" s="58">
        <f t="shared" si="648"/>
        <v>0</v>
      </c>
      <c r="G1229" s="58">
        <f t="shared" si="649"/>
        <v>0</v>
      </c>
      <c r="H1229" s="58">
        <f t="shared" si="629"/>
        <v>0</v>
      </c>
      <c r="I1229" s="123">
        <f>'F4.2'!W377</f>
        <v>0</v>
      </c>
      <c r="J1229" s="123">
        <f>'F4.2'!AQ377</f>
        <v>0</v>
      </c>
      <c r="K1229" s="58"/>
      <c r="L1229" s="58"/>
      <c r="M1229" s="58">
        <f t="shared" si="621"/>
        <v>0</v>
      </c>
      <c r="N1229" s="58">
        <f t="shared" si="630"/>
        <v>0</v>
      </c>
    </row>
    <row r="1230" spans="1:14" ht="45" hidden="1" outlineLevel="1" x14ac:dyDescent="0.25">
      <c r="A1230" s="9">
        <f t="shared" ref="A1230:E1230" si="678">A804</f>
        <v>48.6</v>
      </c>
      <c r="B1230" s="194" t="str">
        <f t="shared" si="678"/>
        <v xml:space="preserve">Complete reconditionding &amp; upgradation of HT breaker, control circuits &amp; protection relays in CHP-I (4 x 210 MW) </v>
      </c>
      <c r="C1230" s="9">
        <f t="shared" si="678"/>
        <v>0</v>
      </c>
      <c r="D1230" s="65" t="str">
        <f t="shared" si="678"/>
        <v>-</v>
      </c>
      <c r="E1230" s="58">
        <f t="shared" si="678"/>
        <v>0</v>
      </c>
      <c r="F1230" s="58">
        <f t="shared" si="648"/>
        <v>0</v>
      </c>
      <c r="G1230" s="58">
        <f t="shared" si="649"/>
        <v>0</v>
      </c>
      <c r="H1230" s="58">
        <f t="shared" si="629"/>
        <v>0</v>
      </c>
      <c r="I1230" s="123">
        <f>'F4.2'!W378</f>
        <v>0</v>
      </c>
      <c r="J1230" s="123">
        <f>'F4.2'!AQ378</f>
        <v>0</v>
      </c>
      <c r="K1230" s="58"/>
      <c r="L1230" s="58"/>
      <c r="M1230" s="58">
        <f t="shared" si="621"/>
        <v>0</v>
      </c>
      <c r="N1230" s="58">
        <f t="shared" si="630"/>
        <v>0</v>
      </c>
    </row>
    <row r="1231" spans="1:14" ht="60" hidden="1" outlineLevel="1" x14ac:dyDescent="0.25">
      <c r="A1231" s="9">
        <f t="shared" ref="A1231:E1231" si="679">A805</f>
        <v>48.7</v>
      </c>
      <c r="B1231" s="194" t="str">
        <f t="shared" si="679"/>
        <v>Complete revamping/refurbishment, upgradation and modification of various monorail hoists &amp; winch machine  installed at CHP-I (4 x 210 MW), TPS Khaperkheda.</v>
      </c>
      <c r="C1231" s="9">
        <f t="shared" si="679"/>
        <v>0</v>
      </c>
      <c r="D1231" s="65" t="str">
        <f t="shared" si="679"/>
        <v>-</v>
      </c>
      <c r="E1231" s="58">
        <f t="shared" si="679"/>
        <v>0</v>
      </c>
      <c r="F1231" s="58">
        <f t="shared" si="648"/>
        <v>0</v>
      </c>
      <c r="G1231" s="58">
        <f t="shared" si="649"/>
        <v>0</v>
      </c>
      <c r="H1231" s="58">
        <f t="shared" si="629"/>
        <v>0</v>
      </c>
      <c r="I1231" s="123">
        <f>'F4.2'!W379</f>
        <v>0</v>
      </c>
      <c r="J1231" s="123">
        <f>'F4.2'!AQ379</f>
        <v>0</v>
      </c>
      <c r="K1231" s="58"/>
      <c r="L1231" s="58"/>
      <c r="M1231" s="58">
        <f t="shared" si="621"/>
        <v>0</v>
      </c>
      <c r="N1231" s="58">
        <f t="shared" si="630"/>
        <v>0</v>
      </c>
    </row>
    <row r="1232" spans="1:14" ht="30" hidden="1" outlineLevel="1" x14ac:dyDescent="0.25">
      <c r="A1232" s="9">
        <f t="shared" ref="A1232:E1232" si="680">A806</f>
        <v>48.8</v>
      </c>
      <c r="B1232" s="194" t="str">
        <f t="shared" si="680"/>
        <v xml:space="preserve">Procurement of hydra 14 Ton above capacity and heavy vehicles for CHP- I &amp; II. </v>
      </c>
      <c r="C1232" s="9">
        <f t="shared" si="680"/>
        <v>0</v>
      </c>
      <c r="D1232" s="65" t="str">
        <f t="shared" si="680"/>
        <v>-</v>
      </c>
      <c r="E1232" s="58">
        <f t="shared" si="680"/>
        <v>0</v>
      </c>
      <c r="F1232" s="58">
        <f t="shared" si="648"/>
        <v>0</v>
      </c>
      <c r="G1232" s="58">
        <f t="shared" si="649"/>
        <v>0</v>
      </c>
      <c r="H1232" s="58">
        <f t="shared" si="629"/>
        <v>0</v>
      </c>
      <c r="I1232" s="123">
        <f>'F4.2'!W380</f>
        <v>0</v>
      </c>
      <c r="J1232" s="123">
        <f>'F4.2'!AQ380</f>
        <v>0</v>
      </c>
      <c r="K1232" s="58"/>
      <c r="L1232" s="58"/>
      <c r="M1232" s="58">
        <f t="shared" si="621"/>
        <v>0</v>
      </c>
      <c r="N1232" s="58">
        <f t="shared" si="630"/>
        <v>0</v>
      </c>
    </row>
    <row r="1233" spans="1:14" ht="31.5" hidden="1" outlineLevel="1" x14ac:dyDescent="0.25">
      <c r="A1233" s="27">
        <f t="shared" ref="A1233:E1233" si="681">A807</f>
        <v>49</v>
      </c>
      <c r="B1233" s="215" t="str">
        <f t="shared" si="681"/>
        <v>Installation of Real Time Coal Analyzer at all TPS of Mahagenco</v>
      </c>
      <c r="C1233" s="9">
        <f t="shared" si="681"/>
        <v>0</v>
      </c>
      <c r="D1233" s="65" t="str">
        <f t="shared" si="681"/>
        <v>-</v>
      </c>
      <c r="E1233" s="58">
        <f t="shared" si="681"/>
        <v>0</v>
      </c>
      <c r="F1233" s="58">
        <f t="shared" si="648"/>
        <v>0</v>
      </c>
      <c r="G1233" s="58">
        <f t="shared" si="649"/>
        <v>0</v>
      </c>
      <c r="H1233" s="58">
        <f t="shared" si="629"/>
        <v>0</v>
      </c>
      <c r="I1233" s="123">
        <f>'F4.2'!W381</f>
        <v>0</v>
      </c>
      <c r="J1233" s="123">
        <f>'F4.2'!AQ381</f>
        <v>0</v>
      </c>
      <c r="K1233" s="58"/>
      <c r="L1233" s="58"/>
      <c r="M1233" s="58">
        <f t="shared" si="621"/>
        <v>0</v>
      </c>
      <c r="N1233" s="58">
        <f t="shared" si="630"/>
        <v>0</v>
      </c>
    </row>
    <row r="1234" spans="1:14" ht="30" hidden="1" outlineLevel="1" x14ac:dyDescent="0.25">
      <c r="A1234" s="9">
        <f t="shared" ref="A1234:E1234" si="682">A808</f>
        <v>49.1</v>
      </c>
      <c r="B1234" s="194" t="str">
        <f t="shared" si="682"/>
        <v>Installation of Real time Coal  Analyzer at Khaperkheda TPS</v>
      </c>
      <c r="C1234" s="9">
        <f t="shared" si="682"/>
        <v>0</v>
      </c>
      <c r="D1234" s="65" t="str">
        <f t="shared" si="682"/>
        <v>-</v>
      </c>
      <c r="E1234" s="58">
        <f t="shared" si="682"/>
        <v>0</v>
      </c>
      <c r="F1234" s="58">
        <f t="shared" si="648"/>
        <v>0</v>
      </c>
      <c r="G1234" s="58">
        <f t="shared" si="649"/>
        <v>0</v>
      </c>
      <c r="H1234" s="58">
        <f t="shared" si="629"/>
        <v>0</v>
      </c>
      <c r="I1234" s="123">
        <f>'F4.2'!W382</f>
        <v>0</v>
      </c>
      <c r="J1234" s="123">
        <f>'F4.2'!AQ382</f>
        <v>0</v>
      </c>
      <c r="K1234" s="58"/>
      <c r="L1234" s="58"/>
      <c r="M1234" s="58">
        <f t="shared" si="621"/>
        <v>0</v>
      </c>
      <c r="N1234" s="58">
        <f t="shared" si="630"/>
        <v>0</v>
      </c>
    </row>
    <row r="1235" spans="1:14" ht="31.5" hidden="1" outlineLevel="1" x14ac:dyDescent="0.25">
      <c r="A1235" s="27">
        <f t="shared" ref="A1235:E1235" si="683">A809</f>
        <v>50</v>
      </c>
      <c r="B1235" s="215" t="str">
        <f t="shared" si="683"/>
        <v xml:space="preserve">Railway expenses for refurbishment of  OHE lines at CHP-I (4 x 210 MW) </v>
      </c>
      <c r="C1235" s="9">
        <f t="shared" si="683"/>
        <v>0</v>
      </c>
      <c r="D1235" s="65" t="str">
        <f t="shared" si="683"/>
        <v>-</v>
      </c>
      <c r="E1235" s="58">
        <f t="shared" si="683"/>
        <v>0</v>
      </c>
      <c r="F1235" s="58">
        <f t="shared" si="648"/>
        <v>0</v>
      </c>
      <c r="G1235" s="58">
        <f t="shared" si="649"/>
        <v>0</v>
      </c>
      <c r="H1235" s="58">
        <f t="shared" si="629"/>
        <v>0</v>
      </c>
      <c r="I1235" s="123">
        <f>'F4.2'!W383</f>
        <v>0</v>
      </c>
      <c r="J1235" s="123">
        <f>'F4.2'!AQ383</f>
        <v>0</v>
      </c>
      <c r="K1235" s="58"/>
      <c r="L1235" s="58"/>
      <c r="M1235" s="58">
        <f t="shared" si="621"/>
        <v>0</v>
      </c>
      <c r="N1235" s="58">
        <f t="shared" si="630"/>
        <v>0</v>
      </c>
    </row>
    <row r="1236" spans="1:14" ht="30" hidden="1" outlineLevel="1" x14ac:dyDescent="0.25">
      <c r="A1236" s="9">
        <f t="shared" ref="A1236:E1236" si="684">A810</f>
        <v>50.1</v>
      </c>
      <c r="B1236" s="195" t="str">
        <f t="shared" si="684"/>
        <v xml:space="preserve">Railway expenses for refurbishment of  OHE lines at CHP-I (4 x 210 MW) </v>
      </c>
      <c r="C1236" s="9">
        <f t="shared" si="684"/>
        <v>0</v>
      </c>
      <c r="D1236" s="65" t="str">
        <f t="shared" si="684"/>
        <v>-</v>
      </c>
      <c r="E1236" s="58">
        <f t="shared" si="684"/>
        <v>0</v>
      </c>
      <c r="F1236" s="58">
        <f t="shared" si="648"/>
        <v>0</v>
      </c>
      <c r="G1236" s="58">
        <f t="shared" si="649"/>
        <v>0</v>
      </c>
      <c r="H1236" s="58">
        <f t="shared" si="629"/>
        <v>0</v>
      </c>
      <c r="I1236" s="123">
        <f>'F4.2'!W384</f>
        <v>0</v>
      </c>
      <c r="J1236" s="123">
        <f>'F4.2'!AQ384</f>
        <v>0</v>
      </c>
      <c r="K1236" s="58"/>
      <c r="L1236" s="58"/>
      <c r="M1236" s="58">
        <f t="shared" si="621"/>
        <v>0</v>
      </c>
      <c r="N1236" s="58">
        <f t="shared" si="630"/>
        <v>0</v>
      </c>
    </row>
    <row r="1237" spans="1:14" ht="15.75" hidden="1" outlineLevel="1" x14ac:dyDescent="0.25">
      <c r="A1237" s="31">
        <f t="shared" ref="A1237:E1237" si="685">A811</f>
        <v>0</v>
      </c>
      <c r="B1237" s="127">
        <f t="shared" si="685"/>
        <v>0</v>
      </c>
      <c r="C1237" s="9">
        <f t="shared" si="685"/>
        <v>0</v>
      </c>
      <c r="D1237" s="65" t="str">
        <f t="shared" si="685"/>
        <v>-</v>
      </c>
      <c r="E1237" s="58">
        <f t="shared" si="685"/>
        <v>0</v>
      </c>
      <c r="F1237" s="58">
        <f t="shared" si="648"/>
        <v>0</v>
      </c>
      <c r="G1237" s="58">
        <f t="shared" si="649"/>
        <v>0</v>
      </c>
      <c r="H1237" s="58">
        <f t="shared" si="629"/>
        <v>0</v>
      </c>
      <c r="I1237" s="123">
        <f>'F4.2'!W385</f>
        <v>0</v>
      </c>
      <c r="J1237" s="123">
        <f>'F4.2'!AQ385</f>
        <v>0</v>
      </c>
      <c r="K1237" s="58"/>
      <c r="L1237" s="58"/>
      <c r="M1237" s="58">
        <f t="shared" si="621"/>
        <v>0</v>
      </c>
      <c r="N1237" s="58">
        <f t="shared" si="630"/>
        <v>0</v>
      </c>
    </row>
    <row r="1238" spans="1:14" ht="15.75" hidden="1" outlineLevel="1" x14ac:dyDescent="0.25">
      <c r="A1238" s="9">
        <f t="shared" ref="A1238:E1238" si="686">A812</f>
        <v>0</v>
      </c>
      <c r="B1238" s="194">
        <f t="shared" si="686"/>
        <v>0</v>
      </c>
      <c r="C1238" s="9">
        <f t="shared" si="686"/>
        <v>0</v>
      </c>
      <c r="D1238" s="65" t="str">
        <f t="shared" si="686"/>
        <v>-</v>
      </c>
      <c r="E1238" s="58">
        <f t="shared" si="686"/>
        <v>0</v>
      </c>
      <c r="F1238" s="58">
        <f t="shared" si="648"/>
        <v>0</v>
      </c>
      <c r="G1238" s="58">
        <f t="shared" si="649"/>
        <v>0</v>
      </c>
      <c r="H1238" s="58">
        <f t="shared" si="629"/>
        <v>0</v>
      </c>
      <c r="I1238" s="123">
        <f>'F4.2'!W386</f>
        <v>0</v>
      </c>
      <c r="J1238" s="123">
        <f>'F4.2'!AQ386</f>
        <v>0</v>
      </c>
      <c r="K1238" s="58"/>
      <c r="L1238" s="58"/>
      <c r="M1238" s="58">
        <f t="shared" si="621"/>
        <v>0</v>
      </c>
      <c r="N1238" s="58">
        <f t="shared" si="630"/>
        <v>0</v>
      </c>
    </row>
    <row r="1239" spans="1:14" ht="15.75" hidden="1" outlineLevel="1" x14ac:dyDescent="0.25">
      <c r="A1239" s="9">
        <f t="shared" ref="A1239:E1239" si="687">A813</f>
        <v>0</v>
      </c>
      <c r="B1239" s="160">
        <f t="shared" si="687"/>
        <v>0</v>
      </c>
      <c r="C1239" s="9">
        <f t="shared" si="687"/>
        <v>0</v>
      </c>
      <c r="D1239" s="65" t="str">
        <f t="shared" si="687"/>
        <v>-</v>
      </c>
      <c r="E1239" s="58">
        <f t="shared" si="687"/>
        <v>0</v>
      </c>
      <c r="F1239" s="58">
        <f t="shared" si="648"/>
        <v>0</v>
      </c>
      <c r="G1239" s="58">
        <f t="shared" si="649"/>
        <v>0</v>
      </c>
      <c r="H1239" s="58">
        <f t="shared" si="629"/>
        <v>0</v>
      </c>
      <c r="I1239" s="123">
        <f>'F4.2'!W387</f>
        <v>0</v>
      </c>
      <c r="J1239" s="123">
        <f>'F4.2'!AQ387</f>
        <v>0</v>
      </c>
      <c r="K1239" s="58"/>
      <c r="L1239" s="58"/>
      <c r="M1239" s="58">
        <f t="shared" si="621"/>
        <v>0</v>
      </c>
      <c r="N1239" s="58">
        <f t="shared" si="630"/>
        <v>0</v>
      </c>
    </row>
    <row r="1240" spans="1:14" ht="15.75" hidden="1" outlineLevel="1" x14ac:dyDescent="0.25">
      <c r="A1240" s="9">
        <f t="shared" ref="A1240:E1240" si="688">A814</f>
        <v>0</v>
      </c>
      <c r="B1240" s="74" t="str">
        <f t="shared" si="688"/>
        <v>B) Non-DPR Schemes</v>
      </c>
      <c r="C1240" s="9">
        <f t="shared" si="688"/>
        <v>0</v>
      </c>
      <c r="D1240" s="65" t="str">
        <f t="shared" si="688"/>
        <v>-</v>
      </c>
      <c r="E1240" s="58">
        <f t="shared" si="688"/>
        <v>0</v>
      </c>
      <c r="F1240" s="58">
        <f t="shared" si="648"/>
        <v>0</v>
      </c>
      <c r="G1240" s="58">
        <f t="shared" si="649"/>
        <v>0</v>
      </c>
      <c r="H1240" s="58">
        <f t="shared" si="629"/>
        <v>0</v>
      </c>
      <c r="I1240" s="123">
        <f>'F4.2'!W388</f>
        <v>0</v>
      </c>
      <c r="J1240" s="123">
        <f>'F4.2'!AQ388</f>
        <v>0</v>
      </c>
      <c r="K1240" s="58"/>
      <c r="L1240" s="58"/>
      <c r="M1240" s="58">
        <f t="shared" si="621"/>
        <v>0</v>
      </c>
      <c r="N1240" s="58">
        <f t="shared" si="630"/>
        <v>0</v>
      </c>
    </row>
    <row r="1241" spans="1:14" ht="45" hidden="1" outlineLevel="1" x14ac:dyDescent="0.25">
      <c r="A1241" s="31">
        <f t="shared" ref="A1241:E1248" si="689">A815</f>
        <v>1</v>
      </c>
      <c r="B1241" s="194" t="str">
        <f t="shared" si="689"/>
        <v>PROCUREMENT COMPLETE Gear BOX ASSEMBLIES FOR 803 1/2 HP &amp; XRP 883 COAL MILLS OF UNIT NO. 1&amp; 2 AT KHAPERKHEDA TPS.</v>
      </c>
      <c r="C1241" s="9" t="str">
        <f t="shared" si="689"/>
        <v>N.A.</v>
      </c>
      <c r="D1241" s="65" t="str">
        <f t="shared" si="689"/>
        <v>-</v>
      </c>
      <c r="E1241" s="58">
        <f t="shared" si="689"/>
        <v>0</v>
      </c>
      <c r="F1241" s="58">
        <f t="shared" ref="F1241:F1248" si="690">F815+I815</f>
        <v>4.5548000000000002</v>
      </c>
      <c r="G1241" s="58">
        <f t="shared" ref="G1241:G1248" si="691">G815+M815</f>
        <v>4.5548000000000002</v>
      </c>
      <c r="H1241" s="58">
        <f t="shared" si="629"/>
        <v>0</v>
      </c>
      <c r="I1241" s="123">
        <f>'F4.2'!W389</f>
        <v>0</v>
      </c>
      <c r="J1241" s="123">
        <f>'F4.2'!AQ389</f>
        <v>0</v>
      </c>
      <c r="K1241" s="58"/>
      <c r="L1241" s="58"/>
      <c r="M1241" s="58">
        <f t="shared" ref="M1241:M1282" si="692">SUM(J1241:L1241)</f>
        <v>0</v>
      </c>
      <c r="N1241" s="58">
        <f t="shared" si="630"/>
        <v>0</v>
      </c>
    </row>
    <row r="1242" spans="1:14" ht="45" hidden="1" outlineLevel="1" x14ac:dyDescent="0.25">
      <c r="A1242" s="31">
        <f t="shared" si="689"/>
        <v>2</v>
      </c>
      <c r="B1242" s="219" t="str">
        <f t="shared" si="689"/>
        <v>Supply Erection and commissioning of Oil Cooled Suspended magnets at Conv 6A &amp; 6B at Khaperkheda TPS.</v>
      </c>
      <c r="C1242" s="9" t="str">
        <f t="shared" si="689"/>
        <v>N.A.</v>
      </c>
      <c r="D1242" s="65" t="str">
        <f t="shared" si="689"/>
        <v>-</v>
      </c>
      <c r="E1242" s="58">
        <f t="shared" si="689"/>
        <v>0</v>
      </c>
      <c r="F1242" s="58">
        <f t="shared" si="690"/>
        <v>1.1483524000000001</v>
      </c>
      <c r="G1242" s="58">
        <f t="shared" si="691"/>
        <v>1.1483524000000001</v>
      </c>
      <c r="H1242" s="58">
        <f t="shared" si="629"/>
        <v>0</v>
      </c>
      <c r="I1242" s="123">
        <f>'F4.2'!W390</f>
        <v>0</v>
      </c>
      <c r="J1242" s="123">
        <f>'F4.2'!AQ390</f>
        <v>0</v>
      </c>
      <c r="K1242" s="58"/>
      <c r="L1242" s="58"/>
      <c r="M1242" s="58">
        <f t="shared" si="692"/>
        <v>0</v>
      </c>
      <c r="N1242" s="58">
        <f t="shared" si="630"/>
        <v>0</v>
      </c>
    </row>
    <row r="1243" spans="1:14" ht="45" hidden="1" outlineLevel="1" x14ac:dyDescent="0.25">
      <c r="A1243" s="31">
        <f t="shared" si="689"/>
        <v>3</v>
      </c>
      <c r="B1243" s="219" t="str">
        <f t="shared" si="689"/>
        <v>Procurment of new 02 Ambulance Van  &amp; 2 Truck for KPKD TPS(Asset Nos. 170100512,             170100513,        170100514,         170100515)</v>
      </c>
      <c r="C1243" s="9" t="str">
        <f t="shared" si="689"/>
        <v>N.A.</v>
      </c>
      <c r="D1243" s="65" t="str">
        <f t="shared" si="689"/>
        <v>-</v>
      </c>
      <c r="E1243" s="58">
        <f t="shared" si="689"/>
        <v>0</v>
      </c>
      <c r="F1243" s="58">
        <f t="shared" si="690"/>
        <v>0.41055119800000001</v>
      </c>
      <c r="G1243" s="58">
        <f t="shared" si="691"/>
        <v>0.41055119800000001</v>
      </c>
      <c r="H1243" s="58">
        <f t="shared" si="629"/>
        <v>0</v>
      </c>
      <c r="I1243" s="123">
        <f>'F4.2'!W391</f>
        <v>0</v>
      </c>
      <c r="J1243" s="123">
        <f>'F4.2'!AQ391</f>
        <v>0</v>
      </c>
      <c r="K1243" s="58"/>
      <c r="L1243" s="58"/>
      <c r="M1243" s="58">
        <f t="shared" si="692"/>
        <v>0</v>
      </c>
      <c r="N1243" s="58">
        <f t="shared" si="630"/>
        <v>0</v>
      </c>
    </row>
    <row r="1244" spans="1:14" ht="15.75" hidden="1" outlineLevel="1" x14ac:dyDescent="0.25">
      <c r="A1244" s="31">
        <f t="shared" si="689"/>
        <v>4</v>
      </c>
      <c r="B1244" s="217" t="str">
        <f t="shared" si="689"/>
        <v>GEHO PUMP (Valve housing assembly)</v>
      </c>
      <c r="C1244" s="9" t="str">
        <f t="shared" si="689"/>
        <v>N.A.</v>
      </c>
      <c r="D1244" s="65" t="str">
        <f t="shared" si="689"/>
        <v>-</v>
      </c>
      <c r="E1244" s="58">
        <f t="shared" si="689"/>
        <v>0</v>
      </c>
      <c r="F1244" s="58">
        <f t="shared" si="690"/>
        <v>8.7932900670000009</v>
      </c>
      <c r="G1244" s="58">
        <f t="shared" si="691"/>
        <v>8.7932900670000009</v>
      </c>
      <c r="H1244" s="58">
        <f t="shared" si="629"/>
        <v>0</v>
      </c>
      <c r="I1244" s="123">
        <f>'F4.2'!W392</f>
        <v>0</v>
      </c>
      <c r="J1244" s="123">
        <f>'F4.2'!AQ392</f>
        <v>0</v>
      </c>
      <c r="K1244" s="58"/>
      <c r="L1244" s="58"/>
      <c r="M1244" s="58">
        <f t="shared" si="692"/>
        <v>0</v>
      </c>
      <c r="N1244" s="58">
        <f t="shared" si="630"/>
        <v>0</v>
      </c>
    </row>
    <row r="1245" spans="1:14" ht="30" hidden="1" outlineLevel="1" x14ac:dyDescent="0.25">
      <c r="A1245" s="208">
        <f t="shared" si="689"/>
        <v>5</v>
      </c>
      <c r="B1245" s="218" t="str">
        <f t="shared" si="689"/>
        <v>RESTORATION OF AHP OUTLET TO ESP INLET DUCTS U#1&amp;2(Unit #2 Part only)</v>
      </c>
      <c r="C1245" s="9" t="str">
        <f t="shared" si="689"/>
        <v>N.A.</v>
      </c>
      <c r="D1245" s="65" t="str">
        <f t="shared" si="689"/>
        <v>-</v>
      </c>
      <c r="E1245" s="58">
        <f t="shared" si="689"/>
        <v>0</v>
      </c>
      <c r="F1245" s="58">
        <f t="shared" si="690"/>
        <v>7.004179336</v>
      </c>
      <c r="G1245" s="58">
        <f t="shared" si="691"/>
        <v>7.004179336</v>
      </c>
      <c r="H1245" s="58">
        <f t="shared" si="629"/>
        <v>0</v>
      </c>
      <c r="I1245" s="123">
        <f>'F4.2'!W393</f>
        <v>0</v>
      </c>
      <c r="J1245" s="123">
        <f>'F4.2'!AQ393</f>
        <v>0</v>
      </c>
      <c r="K1245" s="58"/>
      <c r="L1245" s="58"/>
      <c r="M1245" s="58">
        <f t="shared" si="692"/>
        <v>0</v>
      </c>
      <c r="N1245" s="58">
        <f t="shared" si="630"/>
        <v>0</v>
      </c>
    </row>
    <row r="1246" spans="1:14" ht="30" hidden="1" outlineLevel="1" x14ac:dyDescent="0.25">
      <c r="A1246" s="31">
        <f t="shared" si="689"/>
        <v>6</v>
      </c>
      <c r="B1246" s="194" t="str">
        <f t="shared" si="689"/>
        <v>ABC powder type and foam type composite Fire Extinguisher</v>
      </c>
      <c r="C1246" s="9" t="str">
        <f t="shared" si="689"/>
        <v>N.A.</v>
      </c>
      <c r="D1246" s="65" t="str">
        <f t="shared" si="689"/>
        <v>-</v>
      </c>
      <c r="E1246" s="58">
        <f t="shared" si="689"/>
        <v>0</v>
      </c>
      <c r="F1246" s="58">
        <f t="shared" si="690"/>
        <v>0.71399994599999994</v>
      </c>
      <c r="G1246" s="58">
        <f t="shared" si="691"/>
        <v>0.71399994599999994</v>
      </c>
      <c r="H1246" s="58">
        <f t="shared" si="629"/>
        <v>0</v>
      </c>
      <c r="I1246" s="123">
        <f>'F4.2'!W394</f>
        <v>0</v>
      </c>
      <c r="J1246" s="123">
        <f>'F4.2'!AQ394</f>
        <v>0</v>
      </c>
      <c r="K1246" s="58"/>
      <c r="L1246" s="58"/>
      <c r="M1246" s="58">
        <f t="shared" si="692"/>
        <v>0</v>
      </c>
      <c r="N1246" s="58">
        <f t="shared" si="630"/>
        <v>0</v>
      </c>
    </row>
    <row r="1247" spans="1:14" ht="15.75" hidden="1" outlineLevel="1" x14ac:dyDescent="0.25">
      <c r="A1247" s="31">
        <f t="shared" si="689"/>
        <v>7</v>
      </c>
      <c r="B1247" s="217" t="str">
        <f t="shared" si="689"/>
        <v>FFEQUIP  HYDRAULIC JACK (BM-I)</v>
      </c>
      <c r="C1247" s="9" t="str">
        <f t="shared" si="689"/>
        <v>N.A.</v>
      </c>
      <c r="D1247" s="65" t="str">
        <f t="shared" si="689"/>
        <v>-</v>
      </c>
      <c r="E1247" s="58">
        <f t="shared" si="689"/>
        <v>0</v>
      </c>
      <c r="F1247" s="58">
        <f t="shared" si="690"/>
        <v>0.57696099999999995</v>
      </c>
      <c r="G1247" s="58">
        <f t="shared" si="691"/>
        <v>0.57696099999999995</v>
      </c>
      <c r="H1247" s="58">
        <f t="shared" si="629"/>
        <v>0</v>
      </c>
      <c r="I1247" s="123">
        <f>'F4.2'!W395</f>
        <v>0</v>
      </c>
      <c r="J1247" s="123">
        <f>'F4.2'!AQ395</f>
        <v>0</v>
      </c>
      <c r="K1247" s="58"/>
      <c r="L1247" s="58"/>
      <c r="M1247" s="58">
        <f t="shared" si="692"/>
        <v>0</v>
      </c>
      <c r="N1247" s="58">
        <f t="shared" si="630"/>
        <v>0</v>
      </c>
    </row>
    <row r="1248" spans="1:14" ht="15.75" hidden="1" outlineLevel="1" x14ac:dyDescent="0.25">
      <c r="A1248" s="31">
        <f t="shared" si="689"/>
        <v>8</v>
      </c>
      <c r="B1248" s="217" t="str">
        <f t="shared" si="689"/>
        <v>MOBILE COAL SAMPLING EQUIP-AUGER (FMC) CHP-I</v>
      </c>
      <c r="C1248" s="9" t="str">
        <f t="shared" si="689"/>
        <v>N.A.</v>
      </c>
      <c r="D1248" s="65" t="str">
        <f t="shared" si="689"/>
        <v>-</v>
      </c>
      <c r="E1248" s="58">
        <f t="shared" si="689"/>
        <v>0</v>
      </c>
      <c r="F1248" s="58">
        <f t="shared" si="690"/>
        <v>1.5823799999999999</v>
      </c>
      <c r="G1248" s="58">
        <f t="shared" si="691"/>
        <v>1.5823799999999999</v>
      </c>
      <c r="H1248" s="58">
        <f t="shared" ref="H1248:H1282" si="693">F1248-G1248</f>
        <v>0</v>
      </c>
      <c r="I1248" s="123">
        <f>'F4.2'!W396</f>
        <v>0</v>
      </c>
      <c r="J1248" s="123">
        <f>'F4.2'!AQ396</f>
        <v>0</v>
      </c>
      <c r="K1248" s="58"/>
      <c r="L1248" s="58"/>
      <c r="M1248" s="58">
        <f t="shared" si="692"/>
        <v>0</v>
      </c>
      <c r="N1248" s="58">
        <f t="shared" ref="N1248:N1282" si="694">H1248+I1248-M1248</f>
        <v>0</v>
      </c>
    </row>
    <row r="1249" spans="1:14" ht="60" hidden="1" outlineLevel="1" x14ac:dyDescent="0.25">
      <c r="A1249" s="31">
        <f t="shared" ref="A1249:E1249" si="695">A823</f>
        <v>9</v>
      </c>
      <c r="B1249" s="194" t="str">
        <f t="shared" si="695"/>
        <v>Replacement of ash slurry disposal pump to improve performance &amp; capacity enhancement of ash slurry disposal system at AHP-1 Khaperkheda TPS</v>
      </c>
      <c r="C1249" s="9">
        <f t="shared" si="695"/>
        <v>0</v>
      </c>
      <c r="D1249" s="65" t="str">
        <f t="shared" si="695"/>
        <v>-</v>
      </c>
      <c r="E1249" s="58">
        <f t="shared" si="695"/>
        <v>0</v>
      </c>
      <c r="F1249" s="58">
        <f t="shared" ref="F1249:F1278" si="696">F823+I823</f>
        <v>0</v>
      </c>
      <c r="G1249" s="58">
        <f t="shared" ref="G1249:G1278" si="697">G823+M823</f>
        <v>0</v>
      </c>
      <c r="H1249" s="58">
        <f t="shared" si="693"/>
        <v>0</v>
      </c>
      <c r="I1249" s="123">
        <f>'F4.2'!W397</f>
        <v>4.92</v>
      </c>
      <c r="J1249" s="123">
        <f>'F4.2'!AQ397</f>
        <v>4.92</v>
      </c>
      <c r="K1249" s="58"/>
      <c r="L1249" s="58"/>
      <c r="M1249" s="58">
        <f t="shared" si="692"/>
        <v>4.92</v>
      </c>
      <c r="N1249" s="58">
        <f t="shared" si="694"/>
        <v>0</v>
      </c>
    </row>
    <row r="1250" spans="1:14" ht="45" hidden="1" outlineLevel="1" x14ac:dyDescent="0.25">
      <c r="A1250" s="31">
        <f t="shared" ref="A1250:E1250" si="698">A824</f>
        <v>10</v>
      </c>
      <c r="B1250" s="194" t="str">
        <f t="shared" si="698"/>
        <v>Procurement of Pillow Block Dodge Bearing Assemblies (Expansion &amp; Non-Expansion) for PA fans in Unit- n1 to 4, at Khaperkheda TPS</v>
      </c>
      <c r="C1250" s="9">
        <f t="shared" si="698"/>
        <v>0</v>
      </c>
      <c r="D1250" s="65" t="str">
        <f t="shared" si="698"/>
        <v>-</v>
      </c>
      <c r="E1250" s="58">
        <f t="shared" si="698"/>
        <v>0</v>
      </c>
      <c r="F1250" s="58">
        <f t="shared" si="696"/>
        <v>0</v>
      </c>
      <c r="G1250" s="58">
        <f t="shared" si="697"/>
        <v>0</v>
      </c>
      <c r="H1250" s="58">
        <f t="shared" si="693"/>
        <v>0</v>
      </c>
      <c r="I1250" s="123">
        <f>'F4.2'!W398</f>
        <v>5.1100000000000003</v>
      </c>
      <c r="J1250" s="123">
        <f>'F4.2'!AQ398</f>
        <v>5.1100000000000003</v>
      </c>
      <c r="K1250" s="58"/>
      <c r="L1250" s="58"/>
      <c r="M1250" s="58">
        <f t="shared" si="692"/>
        <v>5.1100000000000003</v>
      </c>
      <c r="N1250" s="58">
        <f t="shared" si="694"/>
        <v>0</v>
      </c>
    </row>
    <row r="1251" spans="1:14" ht="45" hidden="1" outlineLevel="1" x14ac:dyDescent="0.25">
      <c r="A1251" s="31">
        <f t="shared" ref="A1251:E1251" si="699">A825</f>
        <v>11</v>
      </c>
      <c r="B1251" s="194" t="str">
        <f t="shared" si="699"/>
        <v>Replacement of Economizer outlet to APH outlet common duct in unit no. 3 (210MW), Khaperkheda TPS</v>
      </c>
      <c r="C1251" s="9">
        <f t="shared" si="699"/>
        <v>0</v>
      </c>
      <c r="D1251" s="65" t="str">
        <f t="shared" si="699"/>
        <v>-</v>
      </c>
      <c r="E1251" s="58">
        <f t="shared" si="699"/>
        <v>0</v>
      </c>
      <c r="F1251" s="58">
        <f t="shared" si="696"/>
        <v>0</v>
      </c>
      <c r="G1251" s="58">
        <f t="shared" si="697"/>
        <v>0</v>
      </c>
      <c r="H1251" s="58">
        <f t="shared" si="693"/>
        <v>0</v>
      </c>
      <c r="I1251" s="123">
        <f>'F4.2'!W399</f>
        <v>6.24</v>
      </c>
      <c r="J1251" s="123">
        <f>'F4.2'!AQ399</f>
        <v>6.24</v>
      </c>
      <c r="K1251" s="58"/>
      <c r="L1251" s="58"/>
      <c r="M1251" s="58">
        <f t="shared" si="692"/>
        <v>6.24</v>
      </c>
      <c r="N1251" s="58">
        <f t="shared" si="694"/>
        <v>0</v>
      </c>
    </row>
    <row r="1252" spans="1:14" ht="60" hidden="1" outlineLevel="1" x14ac:dyDescent="0.25">
      <c r="A1252" s="31">
        <f t="shared" ref="A1252:E1252" si="700">A826</f>
        <v>12</v>
      </c>
      <c r="B1252" s="194" t="str">
        <f t="shared" si="700"/>
        <v>PROCUREMENT OF OIL COOLED  SUSPENSION MAGNET FOR 210MW AND MODIFICATION &amp; REPLACEMENT OF VIBRATING FEEDER WITH VIBRATING TRANSFER CHUTE FOR 210MW</v>
      </c>
      <c r="C1252" s="9">
        <f t="shared" si="700"/>
        <v>0</v>
      </c>
      <c r="D1252" s="65" t="str">
        <f t="shared" si="700"/>
        <v>-</v>
      </c>
      <c r="E1252" s="58">
        <f t="shared" si="700"/>
        <v>0</v>
      </c>
      <c r="F1252" s="58">
        <f t="shared" si="696"/>
        <v>0</v>
      </c>
      <c r="G1252" s="58">
        <f t="shared" si="697"/>
        <v>0</v>
      </c>
      <c r="H1252" s="58">
        <f t="shared" si="693"/>
        <v>0</v>
      </c>
      <c r="I1252" s="123">
        <f>'F4.2'!W400</f>
        <v>3.09</v>
      </c>
      <c r="J1252" s="123">
        <f>'F4.2'!AQ400</f>
        <v>3.09</v>
      </c>
      <c r="K1252" s="58"/>
      <c r="L1252" s="58"/>
      <c r="M1252" s="58">
        <f t="shared" si="692"/>
        <v>3.09</v>
      </c>
      <c r="N1252" s="58">
        <f t="shared" si="694"/>
        <v>0</v>
      </c>
    </row>
    <row r="1253" spans="1:14" ht="45" hidden="1" outlineLevel="1" x14ac:dyDescent="0.25">
      <c r="A1253" s="31">
        <f t="shared" ref="A1253:E1253" si="701">A827</f>
        <v>13</v>
      </c>
      <c r="B1253" s="194" t="str">
        <f t="shared" si="701"/>
        <v>DESIGN,ENGINEERING,MODIFICATION ,ERECTION AND COMMISSIONING OF DRIVE UNIT ARRANGEMENT FOR CONVEYOR 10 AT CHP1</v>
      </c>
      <c r="C1253" s="9">
        <f t="shared" si="701"/>
        <v>0</v>
      </c>
      <c r="D1253" s="65" t="str">
        <f t="shared" si="701"/>
        <v>-</v>
      </c>
      <c r="E1253" s="58">
        <f t="shared" si="701"/>
        <v>0</v>
      </c>
      <c r="F1253" s="58">
        <f t="shared" si="696"/>
        <v>0</v>
      </c>
      <c r="G1253" s="58">
        <f t="shared" si="697"/>
        <v>0</v>
      </c>
      <c r="H1253" s="58">
        <f t="shared" si="693"/>
        <v>0</v>
      </c>
      <c r="I1253" s="123">
        <f>'F4.2'!W401</f>
        <v>1.65</v>
      </c>
      <c r="J1253" s="123">
        <f>'F4.2'!AQ401</f>
        <v>1.65</v>
      </c>
      <c r="K1253" s="58"/>
      <c r="L1253" s="58"/>
      <c r="M1253" s="58">
        <f t="shared" si="692"/>
        <v>1.65</v>
      </c>
      <c r="N1253" s="58">
        <f t="shared" si="694"/>
        <v>0</v>
      </c>
    </row>
    <row r="1254" spans="1:14" ht="30" hidden="1" outlineLevel="1" x14ac:dyDescent="0.25">
      <c r="A1254" s="31">
        <f t="shared" ref="A1254:E1254" si="702">A828</f>
        <v>14</v>
      </c>
      <c r="B1254" s="194" t="str">
        <f t="shared" si="702"/>
        <v>ENERGY EFFICIENT PLANT LIGHTING AND COLONY LIGHTING MODIFICATIONS</v>
      </c>
      <c r="C1254" s="9">
        <f t="shared" si="702"/>
        <v>0</v>
      </c>
      <c r="D1254" s="65" t="str">
        <f t="shared" si="702"/>
        <v>-</v>
      </c>
      <c r="E1254" s="58">
        <f t="shared" si="702"/>
        <v>0</v>
      </c>
      <c r="F1254" s="58">
        <f t="shared" si="696"/>
        <v>0</v>
      </c>
      <c r="G1254" s="58">
        <f t="shared" si="697"/>
        <v>0</v>
      </c>
      <c r="H1254" s="58">
        <f t="shared" si="693"/>
        <v>0</v>
      </c>
      <c r="I1254" s="123">
        <f>'F4.2'!W402</f>
        <v>21.04</v>
      </c>
      <c r="J1254" s="123">
        <f>'F4.2'!AQ402</f>
        <v>21.04</v>
      </c>
      <c r="K1254" s="58"/>
      <c r="L1254" s="58"/>
      <c r="M1254" s="58">
        <f t="shared" si="692"/>
        <v>21.04</v>
      </c>
      <c r="N1254" s="58">
        <f t="shared" si="694"/>
        <v>0</v>
      </c>
    </row>
    <row r="1255" spans="1:14" ht="45" hidden="1" outlineLevel="1" x14ac:dyDescent="0.25">
      <c r="A1255" s="31">
        <f t="shared" ref="A1255:E1255" si="703">A829</f>
        <v>15</v>
      </c>
      <c r="B1255" s="194" t="str">
        <f t="shared" si="703"/>
        <v>Supply installation testing and commisioning of various battery sets at unit No 1 &amp; 2 of Khaperkheda TPS</v>
      </c>
      <c r="C1255" s="9">
        <f t="shared" si="703"/>
        <v>0</v>
      </c>
      <c r="D1255" s="65" t="str">
        <f t="shared" si="703"/>
        <v>-</v>
      </c>
      <c r="E1255" s="58">
        <f t="shared" si="703"/>
        <v>0</v>
      </c>
      <c r="F1255" s="58">
        <f t="shared" si="696"/>
        <v>0</v>
      </c>
      <c r="G1255" s="58">
        <f t="shared" si="697"/>
        <v>0</v>
      </c>
      <c r="H1255" s="58">
        <f t="shared" si="693"/>
        <v>0</v>
      </c>
      <c r="I1255" s="123">
        <f>'F4.2'!W403</f>
        <v>9.31</v>
      </c>
      <c r="J1255" s="123">
        <f>'F4.2'!AQ403</f>
        <v>9.31</v>
      </c>
      <c r="K1255" s="58"/>
      <c r="L1255" s="58"/>
      <c r="M1255" s="58">
        <f t="shared" si="692"/>
        <v>9.31</v>
      </c>
      <c r="N1255" s="58">
        <f t="shared" si="694"/>
        <v>0</v>
      </c>
    </row>
    <row r="1256" spans="1:14" ht="60" hidden="1" outlineLevel="1" x14ac:dyDescent="0.25">
      <c r="A1256" s="31">
        <f t="shared" ref="A1256:E1256" si="704">A830</f>
        <v>16</v>
      </c>
      <c r="B1256" s="194" t="str">
        <f t="shared" si="704"/>
        <v>Revamping and modification of existing alarm and protection system from fire and provide rapid extinguishing Clean Agent (CA) system at Unit #1 &amp; 2 (210 MW) units, KPKD TPS</v>
      </c>
      <c r="C1256" s="9">
        <f t="shared" si="704"/>
        <v>0</v>
      </c>
      <c r="D1256" s="65" t="str">
        <f t="shared" si="704"/>
        <v>-</v>
      </c>
      <c r="E1256" s="58">
        <f t="shared" si="704"/>
        <v>0</v>
      </c>
      <c r="F1256" s="58">
        <f t="shared" si="696"/>
        <v>0</v>
      </c>
      <c r="G1256" s="58">
        <f t="shared" si="697"/>
        <v>0</v>
      </c>
      <c r="H1256" s="58">
        <f t="shared" si="693"/>
        <v>0</v>
      </c>
      <c r="I1256" s="123">
        <f>'F4.2'!W404</f>
        <v>8.2100000000000009</v>
      </c>
      <c r="J1256" s="123">
        <f>'F4.2'!AQ404</f>
        <v>8.2100000000000009</v>
      </c>
      <c r="K1256" s="58"/>
      <c r="L1256" s="58"/>
      <c r="M1256" s="58">
        <f t="shared" si="692"/>
        <v>8.2100000000000009</v>
      </c>
      <c r="N1256" s="58">
        <f t="shared" si="694"/>
        <v>0</v>
      </c>
    </row>
    <row r="1257" spans="1:14" ht="30" hidden="1" outlineLevel="1" x14ac:dyDescent="0.25">
      <c r="A1257" s="31">
        <f t="shared" ref="A1257:E1257" si="705">A831</f>
        <v>17</v>
      </c>
      <c r="B1257" s="194" t="str">
        <f t="shared" si="705"/>
        <v>Supply of electronic modules for Procontrol DCS system in unit 1 to 4 of 210 MW Khaperkheda TPS</v>
      </c>
      <c r="C1257" s="9">
        <f t="shared" si="705"/>
        <v>0</v>
      </c>
      <c r="D1257" s="65" t="str">
        <f t="shared" si="705"/>
        <v>-</v>
      </c>
      <c r="E1257" s="58">
        <f t="shared" si="705"/>
        <v>0</v>
      </c>
      <c r="F1257" s="58">
        <f t="shared" si="696"/>
        <v>0</v>
      </c>
      <c r="G1257" s="58">
        <f t="shared" si="697"/>
        <v>0</v>
      </c>
      <c r="H1257" s="58">
        <f t="shared" si="693"/>
        <v>0</v>
      </c>
      <c r="I1257" s="123">
        <f>'F4.2'!W405</f>
        <v>1.18</v>
      </c>
      <c r="J1257" s="123">
        <f>'F4.2'!AQ405</f>
        <v>1.18</v>
      </c>
      <c r="K1257" s="58"/>
      <c r="L1257" s="58"/>
      <c r="M1257" s="58">
        <f t="shared" si="692"/>
        <v>1.18</v>
      </c>
      <c r="N1257" s="58">
        <f t="shared" si="694"/>
        <v>0</v>
      </c>
    </row>
    <row r="1258" spans="1:14" ht="30" hidden="1" outlineLevel="1" x14ac:dyDescent="0.25">
      <c r="A1258" s="31">
        <f t="shared" ref="A1258:E1258" si="706">A832</f>
        <v>18</v>
      </c>
      <c r="B1258" s="194" t="str">
        <f t="shared" si="706"/>
        <v>Revamping &amp; UPGRADATION of SWAS system in unit 3 &amp; 4 of 210 MW Khaperkheda TPS</v>
      </c>
      <c r="C1258" s="9">
        <f t="shared" si="706"/>
        <v>0</v>
      </c>
      <c r="D1258" s="65" t="str">
        <f t="shared" si="706"/>
        <v>-</v>
      </c>
      <c r="E1258" s="58">
        <f t="shared" si="706"/>
        <v>0</v>
      </c>
      <c r="F1258" s="58">
        <f t="shared" si="696"/>
        <v>0</v>
      </c>
      <c r="G1258" s="58">
        <f t="shared" si="697"/>
        <v>0</v>
      </c>
      <c r="H1258" s="58">
        <f t="shared" si="693"/>
        <v>0</v>
      </c>
      <c r="I1258" s="123">
        <f>'F4.2'!W406</f>
        <v>8.56</v>
      </c>
      <c r="J1258" s="123">
        <f>'F4.2'!AQ406</f>
        <v>8.56</v>
      </c>
      <c r="K1258" s="58"/>
      <c r="L1258" s="58"/>
      <c r="M1258" s="58">
        <f t="shared" si="692"/>
        <v>8.56</v>
      </c>
      <c r="N1258" s="58">
        <f t="shared" si="694"/>
        <v>0</v>
      </c>
    </row>
    <row r="1259" spans="1:14" ht="30" hidden="1" outlineLevel="1" x14ac:dyDescent="0.25">
      <c r="A1259" s="31">
        <f t="shared" ref="A1259:E1259" si="707">A833</f>
        <v>19</v>
      </c>
      <c r="B1259" s="194" t="str">
        <f t="shared" si="707"/>
        <v>Upgradation of process instrumentation in unit 1 to 2 of 210 MW Khaperkheda TPS</v>
      </c>
      <c r="C1259" s="9">
        <f t="shared" si="707"/>
        <v>0</v>
      </c>
      <c r="D1259" s="65" t="str">
        <f t="shared" si="707"/>
        <v>-</v>
      </c>
      <c r="E1259" s="58">
        <f t="shared" si="707"/>
        <v>0</v>
      </c>
      <c r="F1259" s="58">
        <f t="shared" si="696"/>
        <v>0</v>
      </c>
      <c r="G1259" s="58">
        <f t="shared" si="697"/>
        <v>0</v>
      </c>
      <c r="H1259" s="58">
        <f t="shared" si="693"/>
        <v>0</v>
      </c>
      <c r="I1259" s="123">
        <f>'F4.2'!W407</f>
        <v>4.6399999999999997</v>
      </c>
      <c r="J1259" s="123">
        <f>'F4.2'!AQ407</f>
        <v>4.6399999999999997</v>
      </c>
      <c r="K1259" s="58"/>
      <c r="L1259" s="58"/>
      <c r="M1259" s="58">
        <f t="shared" si="692"/>
        <v>4.6399999999999997</v>
      </c>
      <c r="N1259" s="58">
        <f t="shared" si="694"/>
        <v>0</v>
      </c>
    </row>
    <row r="1260" spans="1:14" ht="30" hidden="1" outlineLevel="1" x14ac:dyDescent="0.25">
      <c r="A1260" s="31">
        <f t="shared" ref="A1260:E1260" si="708">A834</f>
        <v>20</v>
      </c>
      <c r="B1260" s="194" t="str">
        <f t="shared" si="708"/>
        <v>Replacement of flue gas duct from air heater outlet to esp inlet for U 1 &amp; 2 (S+W)</v>
      </c>
      <c r="C1260" s="9">
        <f t="shared" si="708"/>
        <v>0</v>
      </c>
      <c r="D1260" s="65" t="str">
        <f t="shared" si="708"/>
        <v>-</v>
      </c>
      <c r="E1260" s="58">
        <f t="shared" si="708"/>
        <v>0</v>
      </c>
      <c r="F1260" s="58">
        <f t="shared" si="696"/>
        <v>0</v>
      </c>
      <c r="G1260" s="58">
        <f t="shared" si="697"/>
        <v>0</v>
      </c>
      <c r="H1260" s="58">
        <f t="shared" si="693"/>
        <v>0</v>
      </c>
      <c r="I1260" s="123">
        <f>'F4.2'!W408</f>
        <v>0</v>
      </c>
      <c r="J1260" s="123">
        <f>'F4.2'!AQ408</f>
        <v>0</v>
      </c>
      <c r="K1260" s="58"/>
      <c r="L1260" s="58"/>
      <c r="M1260" s="58">
        <f t="shared" si="692"/>
        <v>0</v>
      </c>
      <c r="N1260" s="58">
        <f t="shared" si="694"/>
        <v>0</v>
      </c>
    </row>
    <row r="1261" spans="1:14" ht="45" hidden="1" outlineLevel="1" x14ac:dyDescent="0.25">
      <c r="A1261" s="31">
        <f t="shared" ref="A1261:E1261" si="709">A835</f>
        <v>21</v>
      </c>
      <c r="B1261" s="194" t="str">
        <f t="shared" si="709"/>
        <v>PROCUREMENT OF COMPLETE ROTOR ASSEMBLY FOR NDZV 31 SIDOR IN UNIT NO. 1 &amp; 2 KHAPERKHEDA TPS (ID FAN).</v>
      </c>
      <c r="C1261" s="9">
        <f t="shared" si="709"/>
        <v>0</v>
      </c>
      <c r="D1261" s="65" t="str">
        <f t="shared" si="709"/>
        <v>-</v>
      </c>
      <c r="E1261" s="58">
        <f t="shared" si="709"/>
        <v>0</v>
      </c>
      <c r="F1261" s="58">
        <f t="shared" si="696"/>
        <v>0</v>
      </c>
      <c r="G1261" s="58">
        <f t="shared" si="697"/>
        <v>0</v>
      </c>
      <c r="H1261" s="58">
        <f t="shared" si="693"/>
        <v>0</v>
      </c>
      <c r="I1261" s="123">
        <f>'F4.2'!W409</f>
        <v>0</v>
      </c>
      <c r="J1261" s="123">
        <f>'F4.2'!AQ409</f>
        <v>0</v>
      </c>
      <c r="K1261" s="58"/>
      <c r="L1261" s="58"/>
      <c r="M1261" s="58">
        <f t="shared" si="692"/>
        <v>0</v>
      </c>
      <c r="N1261" s="58">
        <f t="shared" si="694"/>
        <v>0</v>
      </c>
    </row>
    <row r="1262" spans="1:14" ht="30" hidden="1" outlineLevel="1" x14ac:dyDescent="0.25">
      <c r="A1262" s="31">
        <f t="shared" ref="A1262:E1262" si="710">A836</f>
        <v>22</v>
      </c>
      <c r="B1262" s="194" t="str">
        <f t="shared" si="710"/>
        <v>UPGRADATION OF BELT CONVEYOR CAPACITY OF 2C &amp;2D AND 8A &amp; 8B AT CHP1</v>
      </c>
      <c r="C1262" s="9">
        <f t="shared" si="710"/>
        <v>0</v>
      </c>
      <c r="D1262" s="65" t="str">
        <f t="shared" si="710"/>
        <v>-</v>
      </c>
      <c r="E1262" s="58">
        <f t="shared" si="710"/>
        <v>0</v>
      </c>
      <c r="F1262" s="58">
        <f t="shared" si="696"/>
        <v>0</v>
      </c>
      <c r="G1262" s="58">
        <f t="shared" si="697"/>
        <v>0</v>
      </c>
      <c r="H1262" s="58">
        <f t="shared" si="693"/>
        <v>0</v>
      </c>
      <c r="I1262" s="123">
        <f>'F4.2'!W410</f>
        <v>0</v>
      </c>
      <c r="J1262" s="123">
        <f>'F4.2'!AQ410</f>
        <v>0</v>
      </c>
      <c r="K1262" s="58"/>
      <c r="L1262" s="58"/>
      <c r="M1262" s="58">
        <f t="shared" si="692"/>
        <v>0</v>
      </c>
      <c r="N1262" s="58">
        <f t="shared" si="694"/>
        <v>0</v>
      </c>
    </row>
    <row r="1263" spans="1:14" ht="45" hidden="1" outlineLevel="1" x14ac:dyDescent="0.25">
      <c r="A1263" s="31">
        <f t="shared" ref="A1263:E1263" si="711">A837</f>
        <v>23</v>
      </c>
      <c r="B1263" s="194" t="str">
        <f t="shared" si="711"/>
        <v>WORK OF DESIGN,ENGINEERING,ERECTION AND UPGRADATION OF  DRIVE UNITS OF BELT CONVEYOR 3A &amp; 3BAT CHP1</v>
      </c>
      <c r="C1263" s="9">
        <f t="shared" si="711"/>
        <v>0</v>
      </c>
      <c r="D1263" s="65" t="str">
        <f t="shared" si="711"/>
        <v>-</v>
      </c>
      <c r="E1263" s="58">
        <f t="shared" si="711"/>
        <v>0</v>
      </c>
      <c r="F1263" s="58">
        <f t="shared" si="696"/>
        <v>0</v>
      </c>
      <c r="G1263" s="58">
        <f t="shared" si="697"/>
        <v>0</v>
      </c>
      <c r="H1263" s="58">
        <f t="shared" si="693"/>
        <v>0</v>
      </c>
      <c r="I1263" s="123">
        <f>'F4.2'!W411</f>
        <v>0</v>
      </c>
      <c r="J1263" s="123">
        <f>'F4.2'!AQ411</f>
        <v>0</v>
      </c>
      <c r="K1263" s="58"/>
      <c r="L1263" s="58"/>
      <c r="M1263" s="58">
        <f t="shared" si="692"/>
        <v>0</v>
      </c>
      <c r="N1263" s="58">
        <f t="shared" si="694"/>
        <v>0</v>
      </c>
    </row>
    <row r="1264" spans="1:14" ht="30" hidden="1" outlineLevel="1" x14ac:dyDescent="0.25">
      <c r="A1264" s="31">
        <f t="shared" ref="A1264:E1264" si="712">A838</f>
        <v>24</v>
      </c>
      <c r="B1264" s="194" t="str">
        <f t="shared" si="712"/>
        <v>Procurement of 1500 KW ID Fan Synchronous Motor at Unit 3 &amp; 4 Khaperkheda TPS.</v>
      </c>
      <c r="C1264" s="9">
        <f t="shared" si="712"/>
        <v>0</v>
      </c>
      <c r="D1264" s="65" t="str">
        <f t="shared" si="712"/>
        <v>-</v>
      </c>
      <c r="E1264" s="58">
        <f t="shared" si="712"/>
        <v>0</v>
      </c>
      <c r="F1264" s="58">
        <f t="shared" si="696"/>
        <v>0</v>
      </c>
      <c r="G1264" s="58">
        <f t="shared" si="697"/>
        <v>0</v>
      </c>
      <c r="H1264" s="58">
        <f t="shared" si="693"/>
        <v>0</v>
      </c>
      <c r="I1264" s="123">
        <f>'F4.2'!W412</f>
        <v>0</v>
      </c>
      <c r="J1264" s="123">
        <f>'F4.2'!AQ412</f>
        <v>0</v>
      </c>
      <c r="K1264" s="58"/>
      <c r="L1264" s="58"/>
      <c r="M1264" s="58">
        <f t="shared" si="692"/>
        <v>0</v>
      </c>
      <c r="N1264" s="58">
        <f t="shared" si="694"/>
        <v>0</v>
      </c>
    </row>
    <row r="1265" spans="1:14" ht="45" hidden="1" outlineLevel="1" x14ac:dyDescent="0.25">
      <c r="A1265" s="31">
        <f t="shared" ref="A1265:E1265" si="713">A839</f>
        <v>25</v>
      </c>
      <c r="B1265" s="194" t="str">
        <f t="shared" si="713"/>
        <v>Procurement of Steam and Water Analysis System(SWAS) for Unit 1&amp;2 (210MW) KPKD TPS, Khaperkheda.</v>
      </c>
      <c r="C1265" s="9">
        <f t="shared" si="713"/>
        <v>0</v>
      </c>
      <c r="D1265" s="65" t="str">
        <f t="shared" si="713"/>
        <v>-</v>
      </c>
      <c r="E1265" s="58">
        <f t="shared" si="713"/>
        <v>0</v>
      </c>
      <c r="F1265" s="58">
        <f t="shared" si="696"/>
        <v>0</v>
      </c>
      <c r="G1265" s="58">
        <f t="shared" si="697"/>
        <v>0</v>
      </c>
      <c r="H1265" s="58">
        <f t="shared" si="693"/>
        <v>0</v>
      </c>
      <c r="I1265" s="123">
        <f>'F4.2'!W413</f>
        <v>0</v>
      </c>
      <c r="J1265" s="123">
        <f>'F4.2'!AQ413</f>
        <v>0</v>
      </c>
      <c r="K1265" s="58"/>
      <c r="L1265" s="58"/>
      <c r="M1265" s="58">
        <f t="shared" si="692"/>
        <v>0</v>
      </c>
      <c r="N1265" s="58">
        <f t="shared" si="694"/>
        <v>0</v>
      </c>
    </row>
    <row r="1266" spans="1:14" ht="45" hidden="1" outlineLevel="1" x14ac:dyDescent="0.25">
      <c r="A1266" s="31">
        <f t="shared" ref="A1266:E1266" si="714">A840</f>
        <v>26</v>
      </c>
      <c r="B1266" s="194" t="str">
        <f t="shared" si="714"/>
        <v>Supply and replacement of complete PVC fills of cell of cooling tower of unit 1-4 (210 MW) at Khaperkheda TPS</v>
      </c>
      <c r="C1266" s="9">
        <f t="shared" si="714"/>
        <v>0</v>
      </c>
      <c r="D1266" s="65" t="str">
        <f t="shared" si="714"/>
        <v>-</v>
      </c>
      <c r="E1266" s="58">
        <f t="shared" si="714"/>
        <v>0</v>
      </c>
      <c r="F1266" s="58">
        <f t="shared" si="696"/>
        <v>0</v>
      </c>
      <c r="G1266" s="58">
        <f t="shared" si="697"/>
        <v>0</v>
      </c>
      <c r="H1266" s="58">
        <f t="shared" si="693"/>
        <v>0</v>
      </c>
      <c r="I1266" s="123">
        <f>'F4.2'!W414</f>
        <v>0</v>
      </c>
      <c r="J1266" s="123">
        <f>'F4.2'!AQ414</f>
        <v>0</v>
      </c>
      <c r="K1266" s="58"/>
      <c r="L1266" s="58"/>
      <c r="M1266" s="58">
        <f t="shared" si="692"/>
        <v>0</v>
      </c>
      <c r="N1266" s="58">
        <f t="shared" si="694"/>
        <v>0</v>
      </c>
    </row>
    <row r="1267" spans="1:14" ht="30" hidden="1" outlineLevel="1" x14ac:dyDescent="0.25">
      <c r="A1267" s="31">
        <f t="shared" ref="A1267:E1267" si="715">A841</f>
        <v>27</v>
      </c>
      <c r="B1267" s="220" t="str">
        <f t="shared" si="715"/>
        <v>PROCUREMENT OF FD FAN (BHEL AP 1-20/11) ASSEMBLY FOR UNIT 1 TO 4 ATKHAPERKHEDA TPS.</v>
      </c>
      <c r="C1267" s="9">
        <f t="shared" si="715"/>
        <v>0</v>
      </c>
      <c r="D1267" s="65" t="str">
        <f t="shared" si="715"/>
        <v>-</v>
      </c>
      <c r="E1267" s="58">
        <f t="shared" si="715"/>
        <v>0</v>
      </c>
      <c r="F1267" s="58">
        <f t="shared" si="696"/>
        <v>0</v>
      </c>
      <c r="G1267" s="58">
        <f t="shared" si="697"/>
        <v>0</v>
      </c>
      <c r="H1267" s="58">
        <f t="shared" si="693"/>
        <v>0</v>
      </c>
      <c r="I1267" s="123">
        <f>'F4.2'!W415</f>
        <v>4.37</v>
      </c>
      <c r="J1267" s="123">
        <f>'F4.2'!AQ415</f>
        <v>4.37</v>
      </c>
      <c r="K1267" s="58"/>
      <c r="L1267" s="58"/>
      <c r="M1267" s="58">
        <f t="shared" si="692"/>
        <v>4.37</v>
      </c>
      <c r="N1267" s="58">
        <f t="shared" si="694"/>
        <v>0</v>
      </c>
    </row>
    <row r="1268" spans="1:14" ht="45" hidden="1" outlineLevel="1" x14ac:dyDescent="0.25">
      <c r="A1268" s="31">
        <f t="shared" ref="A1268:E1268" si="716">A842</f>
        <v>28</v>
      </c>
      <c r="B1268" s="221" t="str">
        <f t="shared" si="716"/>
        <v>CHP performance improvement scheme for capacity restoration of drive units installed at CHP-1 (4 x 210 MW), TPS Khaperkheda.</v>
      </c>
      <c r="C1268" s="9">
        <f t="shared" si="716"/>
        <v>0</v>
      </c>
      <c r="D1268" s="65" t="str">
        <f t="shared" si="716"/>
        <v>-</v>
      </c>
      <c r="E1268" s="58">
        <f t="shared" si="716"/>
        <v>0</v>
      </c>
      <c r="F1268" s="58">
        <f t="shared" si="696"/>
        <v>0</v>
      </c>
      <c r="G1268" s="58">
        <f t="shared" si="697"/>
        <v>0</v>
      </c>
      <c r="H1268" s="58">
        <f t="shared" si="693"/>
        <v>0</v>
      </c>
      <c r="I1268" s="123">
        <f>'F4.2'!W416</f>
        <v>14.5</v>
      </c>
      <c r="J1268" s="123">
        <f>'F4.2'!AQ416</f>
        <v>14.5</v>
      </c>
      <c r="K1268" s="58"/>
      <c r="L1268" s="58"/>
      <c r="M1268" s="58">
        <f t="shared" si="692"/>
        <v>14.5</v>
      </c>
      <c r="N1268" s="58">
        <f t="shared" si="694"/>
        <v>0</v>
      </c>
    </row>
    <row r="1269" spans="1:14" ht="75" hidden="1" outlineLevel="1" x14ac:dyDescent="0.25">
      <c r="A1269" s="31">
        <f t="shared" ref="A1269:E1269" si="717">A843</f>
        <v>29</v>
      </c>
      <c r="B1269" s="221" t="str">
        <f t="shared" si="717"/>
        <v>Work of Design, Supply, Erection, Commissioning and Upgradation of complete electrical system for drive units of belt conveyor 8A &amp; 8B and belt conveyor 2C &amp; 2D at CHP-1 (4 x 210 MW), Khaperkheda TPS.</v>
      </c>
      <c r="C1269" s="9">
        <f t="shared" si="717"/>
        <v>0</v>
      </c>
      <c r="D1269" s="65" t="str">
        <f t="shared" si="717"/>
        <v>-</v>
      </c>
      <c r="E1269" s="58">
        <f t="shared" si="717"/>
        <v>0</v>
      </c>
      <c r="F1269" s="58">
        <f t="shared" si="696"/>
        <v>0</v>
      </c>
      <c r="G1269" s="58">
        <f t="shared" si="697"/>
        <v>0</v>
      </c>
      <c r="H1269" s="58">
        <f t="shared" si="693"/>
        <v>0</v>
      </c>
      <c r="I1269" s="123">
        <f>'F4.2'!W417</f>
        <v>2.15</v>
      </c>
      <c r="J1269" s="123">
        <f>'F4.2'!AQ417</f>
        <v>2.15</v>
      </c>
      <c r="K1269" s="58"/>
      <c r="L1269" s="58"/>
      <c r="M1269" s="58">
        <f t="shared" si="692"/>
        <v>2.15</v>
      </c>
      <c r="N1269" s="58">
        <f t="shared" si="694"/>
        <v>0</v>
      </c>
    </row>
    <row r="1270" spans="1:14" ht="75" hidden="1" outlineLevel="1" x14ac:dyDescent="0.25">
      <c r="A1270" s="31">
        <f t="shared" ref="A1270:E1270" si="718">A844</f>
        <v>30</v>
      </c>
      <c r="B1270" s="221" t="str">
        <f t="shared" si="718"/>
        <v>WORK OF DESING,SUPPLY ,ERECTION,COMMISSIONG AND UPGRADATION OF COMPLETE ELECTRICAL SYSTEM FOR DRIVE UNITS OF BELT CONVEYOR 3A &amp; 3B AND BELT CONVEYOR 4A,4B,4C &amp; 4D AT CHP1 Khaperkheda TPS.</v>
      </c>
      <c r="C1270" s="9">
        <f t="shared" si="718"/>
        <v>0</v>
      </c>
      <c r="D1270" s="65" t="str">
        <f t="shared" si="718"/>
        <v>-</v>
      </c>
      <c r="E1270" s="58">
        <f t="shared" si="718"/>
        <v>0</v>
      </c>
      <c r="F1270" s="58">
        <f t="shared" si="696"/>
        <v>0</v>
      </c>
      <c r="G1270" s="58">
        <f t="shared" si="697"/>
        <v>0</v>
      </c>
      <c r="H1270" s="58">
        <f t="shared" si="693"/>
        <v>0</v>
      </c>
      <c r="I1270" s="123">
        <f>'F4.2'!W418</f>
        <v>2.29</v>
      </c>
      <c r="J1270" s="123">
        <f>'F4.2'!AQ418</f>
        <v>2.29</v>
      </c>
      <c r="K1270" s="58"/>
      <c r="L1270" s="58"/>
      <c r="M1270" s="58">
        <f t="shared" si="692"/>
        <v>2.29</v>
      </c>
      <c r="N1270" s="58">
        <f t="shared" si="694"/>
        <v>0</v>
      </c>
    </row>
    <row r="1271" spans="1:14" ht="45" hidden="1" outlineLevel="1" x14ac:dyDescent="0.25">
      <c r="A1271" s="31">
        <f t="shared" ref="A1271:E1271" si="719">A845</f>
        <v>31</v>
      </c>
      <c r="B1271" s="222" t="str">
        <f t="shared" si="719"/>
        <v>Supply, Installation, &amp; Commissioning of Instruments at coal Testing Lab, WTP-I, TPS Khaperkheda.</v>
      </c>
      <c r="C1271" s="9">
        <f t="shared" si="719"/>
        <v>0</v>
      </c>
      <c r="D1271" s="65" t="str">
        <f t="shared" si="719"/>
        <v>-</v>
      </c>
      <c r="E1271" s="58">
        <f t="shared" si="719"/>
        <v>0</v>
      </c>
      <c r="F1271" s="58">
        <f t="shared" si="696"/>
        <v>0</v>
      </c>
      <c r="G1271" s="58">
        <f t="shared" si="697"/>
        <v>0</v>
      </c>
      <c r="H1271" s="58">
        <f t="shared" si="693"/>
        <v>0</v>
      </c>
      <c r="I1271" s="123">
        <f>'F4.2'!W419</f>
        <v>0.45</v>
      </c>
      <c r="J1271" s="123">
        <f>'F4.2'!AQ419</f>
        <v>0.45</v>
      </c>
      <c r="K1271" s="58"/>
      <c r="L1271" s="58"/>
      <c r="M1271" s="58">
        <f t="shared" si="692"/>
        <v>0.45</v>
      </c>
      <c r="N1271" s="58">
        <f t="shared" si="694"/>
        <v>0</v>
      </c>
    </row>
    <row r="1272" spans="1:14" ht="60" hidden="1" outlineLevel="1" x14ac:dyDescent="0.25">
      <c r="A1272" s="31">
        <f t="shared" ref="A1272:E1272" si="720">A846</f>
        <v>32</v>
      </c>
      <c r="B1272" s="221" t="str">
        <f t="shared" si="720"/>
        <v>Supply, Installation &amp; Commissioning and Refurbishment of asbestos based H2 Generator and compressor to convert it to non-asbestos based H2 Generator for Unit 1 to 5, Khaperkheda TPS.</v>
      </c>
      <c r="C1272" s="9">
        <f t="shared" si="720"/>
        <v>0</v>
      </c>
      <c r="D1272" s="65" t="str">
        <f t="shared" si="720"/>
        <v>-</v>
      </c>
      <c r="E1272" s="58">
        <f t="shared" si="720"/>
        <v>0</v>
      </c>
      <c r="F1272" s="58">
        <f t="shared" si="696"/>
        <v>0</v>
      </c>
      <c r="G1272" s="58">
        <f t="shared" si="697"/>
        <v>0</v>
      </c>
      <c r="H1272" s="58">
        <f t="shared" si="693"/>
        <v>0</v>
      </c>
      <c r="I1272" s="123">
        <f>'F4.2'!W420</f>
        <v>0</v>
      </c>
      <c r="J1272" s="123">
        <f>'F4.2'!AQ420</f>
        <v>0</v>
      </c>
      <c r="K1272" s="58"/>
      <c r="L1272" s="58"/>
      <c r="M1272" s="58">
        <f t="shared" si="692"/>
        <v>0</v>
      </c>
      <c r="N1272" s="58">
        <f t="shared" si="694"/>
        <v>0</v>
      </c>
    </row>
    <row r="1273" spans="1:14" ht="30" hidden="1" outlineLevel="1" x14ac:dyDescent="0.25">
      <c r="A1273" s="31">
        <f t="shared" ref="A1273:E1273" si="721">A847</f>
        <v>33</v>
      </c>
      <c r="B1273" s="221" t="str">
        <f t="shared" si="721"/>
        <v>construction of bituminous macadam roads at Prakashnagar Colony TPS Khaperkheda</v>
      </c>
      <c r="C1273" s="9">
        <f t="shared" si="721"/>
        <v>0</v>
      </c>
      <c r="D1273" s="65" t="str">
        <f t="shared" si="721"/>
        <v>-</v>
      </c>
      <c r="E1273" s="58">
        <f t="shared" si="721"/>
        <v>0</v>
      </c>
      <c r="F1273" s="58">
        <f t="shared" si="696"/>
        <v>0</v>
      </c>
      <c r="G1273" s="58">
        <f t="shared" si="697"/>
        <v>0</v>
      </c>
      <c r="H1273" s="58">
        <f t="shared" si="693"/>
        <v>0</v>
      </c>
      <c r="I1273" s="123">
        <f>'F4.2'!W421</f>
        <v>0</v>
      </c>
      <c r="J1273" s="123">
        <f>'F4.2'!AQ421</f>
        <v>0</v>
      </c>
      <c r="K1273" s="58"/>
      <c r="L1273" s="58"/>
      <c r="M1273" s="58">
        <f t="shared" si="692"/>
        <v>0</v>
      </c>
      <c r="N1273" s="58">
        <f t="shared" si="694"/>
        <v>0</v>
      </c>
    </row>
    <row r="1274" spans="1:14" ht="60" hidden="1" outlineLevel="1" x14ac:dyDescent="0.25">
      <c r="A1274" s="31">
        <f t="shared" ref="A1274:E1274" si="722">A848</f>
        <v>34</v>
      </c>
      <c r="B1274" s="221" t="str">
        <f t="shared" si="722"/>
        <v>Work of attending additional works based on structural report at Induced Draft Cooling Towers (IDCT) unit 1,2,3 &amp; 4 at 4 x 210MW, TPS, Khaperkheda</v>
      </c>
      <c r="C1274" s="9">
        <f t="shared" si="722"/>
        <v>0</v>
      </c>
      <c r="D1274" s="65" t="str">
        <f t="shared" si="722"/>
        <v>-</v>
      </c>
      <c r="E1274" s="58">
        <f t="shared" si="722"/>
        <v>0</v>
      </c>
      <c r="F1274" s="58">
        <f t="shared" si="696"/>
        <v>0</v>
      </c>
      <c r="G1274" s="58">
        <f t="shared" si="697"/>
        <v>0</v>
      </c>
      <c r="H1274" s="58">
        <f t="shared" si="693"/>
        <v>0</v>
      </c>
      <c r="I1274" s="123">
        <f>'F4.2'!W422</f>
        <v>0</v>
      </c>
      <c r="J1274" s="123">
        <f>'F4.2'!AQ422</f>
        <v>0</v>
      </c>
      <c r="K1274" s="58"/>
      <c r="L1274" s="58"/>
      <c r="M1274" s="58">
        <f t="shared" si="692"/>
        <v>0</v>
      </c>
      <c r="N1274" s="58">
        <f t="shared" si="694"/>
        <v>0</v>
      </c>
    </row>
    <row r="1275" spans="1:14" ht="15.75" hidden="1" outlineLevel="1" x14ac:dyDescent="0.25">
      <c r="A1275" s="31">
        <f t="shared" ref="A1275:E1275" si="723">A849</f>
        <v>35</v>
      </c>
      <c r="B1275" s="221" t="str">
        <f t="shared" si="723"/>
        <v>VIBRATION ANALYSER</v>
      </c>
      <c r="C1275" s="9">
        <f t="shared" si="723"/>
        <v>0</v>
      </c>
      <c r="D1275" s="65" t="str">
        <f t="shared" si="723"/>
        <v>-</v>
      </c>
      <c r="E1275" s="58">
        <f t="shared" si="723"/>
        <v>0</v>
      </c>
      <c r="F1275" s="58">
        <f t="shared" si="696"/>
        <v>0</v>
      </c>
      <c r="G1275" s="58">
        <f t="shared" si="697"/>
        <v>0</v>
      </c>
      <c r="H1275" s="58">
        <f t="shared" si="693"/>
        <v>0</v>
      </c>
      <c r="I1275" s="123">
        <f>'F4.2'!W423</f>
        <v>0</v>
      </c>
      <c r="J1275" s="123">
        <f>'F4.2'!AQ423</f>
        <v>0</v>
      </c>
      <c r="K1275" s="58"/>
      <c r="L1275" s="58"/>
      <c r="M1275" s="58">
        <f t="shared" si="692"/>
        <v>0</v>
      </c>
      <c r="N1275" s="58">
        <f t="shared" si="694"/>
        <v>0</v>
      </c>
    </row>
    <row r="1276" spans="1:14" ht="30" hidden="1" outlineLevel="1" x14ac:dyDescent="0.25">
      <c r="A1276" s="31">
        <f t="shared" ref="A1276:E1276" si="724">A850</f>
        <v>36</v>
      </c>
      <c r="B1276" s="221" t="str">
        <f t="shared" si="724"/>
        <v>Upgradation of GEHO pump instrumentation for AHP Unit No. 3 &amp; 4 (210 MW) at Khaperkheda TPS</v>
      </c>
      <c r="C1276" s="9">
        <f t="shared" si="724"/>
        <v>0</v>
      </c>
      <c r="D1276" s="65" t="str">
        <f t="shared" si="724"/>
        <v>-</v>
      </c>
      <c r="E1276" s="58">
        <f t="shared" si="724"/>
        <v>0</v>
      </c>
      <c r="F1276" s="58">
        <f t="shared" si="696"/>
        <v>0</v>
      </c>
      <c r="G1276" s="58">
        <f t="shared" si="697"/>
        <v>0</v>
      </c>
      <c r="H1276" s="58">
        <f t="shared" si="693"/>
        <v>0</v>
      </c>
      <c r="I1276" s="123">
        <f>'F4.2'!W424</f>
        <v>0</v>
      </c>
      <c r="J1276" s="123">
        <f>'F4.2'!AQ424</f>
        <v>0</v>
      </c>
      <c r="K1276" s="58"/>
      <c r="L1276" s="58"/>
      <c r="M1276" s="58">
        <f t="shared" si="692"/>
        <v>0</v>
      </c>
      <c r="N1276" s="58">
        <f t="shared" si="694"/>
        <v>0</v>
      </c>
    </row>
    <row r="1277" spans="1:14" ht="15.75" hidden="1" outlineLevel="1" x14ac:dyDescent="0.25">
      <c r="A1277" s="31">
        <f t="shared" ref="A1277:E1277" si="725">A851</f>
        <v>37</v>
      </c>
      <c r="B1277" s="221" t="str">
        <f t="shared" si="725"/>
        <v>Refurbishment of HPT module for Unit 1 &amp; 2</v>
      </c>
      <c r="C1277" s="9">
        <f t="shared" si="725"/>
        <v>0</v>
      </c>
      <c r="D1277" s="65" t="str">
        <f t="shared" si="725"/>
        <v>-</v>
      </c>
      <c r="E1277" s="58">
        <f t="shared" si="725"/>
        <v>0</v>
      </c>
      <c r="F1277" s="58">
        <f t="shared" si="696"/>
        <v>0</v>
      </c>
      <c r="G1277" s="58">
        <f t="shared" si="697"/>
        <v>0</v>
      </c>
      <c r="H1277" s="58">
        <f t="shared" si="693"/>
        <v>0</v>
      </c>
      <c r="I1277" s="123">
        <f>'F4.2'!W425</f>
        <v>0</v>
      </c>
      <c r="J1277" s="123">
        <f>'F4.2'!AQ425</f>
        <v>0</v>
      </c>
      <c r="K1277" s="58"/>
      <c r="L1277" s="58"/>
      <c r="M1277" s="58">
        <f t="shared" si="692"/>
        <v>0</v>
      </c>
      <c r="N1277" s="58">
        <f t="shared" si="694"/>
        <v>0</v>
      </c>
    </row>
    <row r="1278" spans="1:14" ht="15.75" hidden="1" outlineLevel="1" x14ac:dyDescent="0.25">
      <c r="A1278" s="31">
        <f t="shared" ref="A1278:E1278" si="726">A852</f>
        <v>38</v>
      </c>
      <c r="B1278" s="223" t="str">
        <f t="shared" si="726"/>
        <v>General Asset Furniture</v>
      </c>
      <c r="C1278" s="9" t="str">
        <f t="shared" si="726"/>
        <v>N.A.</v>
      </c>
      <c r="D1278" s="65" t="str">
        <f t="shared" si="726"/>
        <v>-</v>
      </c>
      <c r="E1278" s="58">
        <f t="shared" si="726"/>
        <v>0</v>
      </c>
      <c r="F1278" s="58">
        <f t="shared" si="696"/>
        <v>0.86177222399999998</v>
      </c>
      <c r="G1278" s="58">
        <f t="shared" si="697"/>
        <v>0.86177222399999998</v>
      </c>
      <c r="H1278" s="58">
        <f t="shared" si="693"/>
        <v>0</v>
      </c>
      <c r="I1278" s="123">
        <f>'F4.2'!W426</f>
        <v>0</v>
      </c>
      <c r="J1278" s="123">
        <f>'F4.2'!AQ426</f>
        <v>0</v>
      </c>
      <c r="K1278" s="58"/>
      <c r="L1278" s="58"/>
      <c r="M1278" s="58">
        <f t="shared" si="692"/>
        <v>0</v>
      </c>
      <c r="N1278" s="58">
        <f t="shared" si="694"/>
        <v>0</v>
      </c>
    </row>
    <row r="1279" spans="1:14" ht="15.75" hidden="1" outlineLevel="1" x14ac:dyDescent="0.25">
      <c r="A1279" s="31">
        <f t="shared" ref="A1279:E1282" si="727">A853</f>
        <v>39</v>
      </c>
      <c r="B1279" s="223" t="str">
        <f t="shared" si="727"/>
        <v>General Asset AC, Fans, Air coolers, water filter etc.</v>
      </c>
      <c r="C1279" s="9" t="str">
        <f t="shared" si="727"/>
        <v>N.A.</v>
      </c>
      <c r="D1279" s="65" t="str">
        <f t="shared" si="727"/>
        <v>-</v>
      </c>
      <c r="E1279" s="58">
        <f t="shared" si="727"/>
        <v>0</v>
      </c>
      <c r="F1279" s="58">
        <f>F853+I853</f>
        <v>0.5360822449999999</v>
      </c>
      <c r="G1279" s="58">
        <f>G853+M853</f>
        <v>0.41552164499999994</v>
      </c>
      <c r="H1279" s="58">
        <f t="shared" si="693"/>
        <v>0.12056059999999996</v>
      </c>
      <c r="I1279" s="123">
        <f>'F4.2'!W427</f>
        <v>0</v>
      </c>
      <c r="J1279" s="123">
        <f>'F4.2'!AQ427</f>
        <v>0</v>
      </c>
      <c r="K1279" s="58"/>
      <c r="L1279" s="58"/>
      <c r="M1279" s="58">
        <f t="shared" si="692"/>
        <v>0</v>
      </c>
      <c r="N1279" s="58">
        <f t="shared" si="694"/>
        <v>0.12056059999999996</v>
      </c>
    </row>
    <row r="1280" spans="1:14" ht="15.75" hidden="1" outlineLevel="1" x14ac:dyDescent="0.25">
      <c r="A1280" s="31">
        <f t="shared" si="727"/>
        <v>40</v>
      </c>
      <c r="B1280" s="223" t="str">
        <f t="shared" si="727"/>
        <v>General Asset Computer, scanners, etc.</v>
      </c>
      <c r="C1280" s="9" t="str">
        <f t="shared" si="727"/>
        <v>N.A.</v>
      </c>
      <c r="D1280" s="65" t="str">
        <f t="shared" si="727"/>
        <v>-</v>
      </c>
      <c r="E1280" s="58">
        <f t="shared" si="727"/>
        <v>0</v>
      </c>
      <c r="F1280" s="58">
        <f>F854+I854</f>
        <v>2.559787364</v>
      </c>
      <c r="G1280" s="58">
        <f>G854+M854</f>
        <v>1.946116271</v>
      </c>
      <c r="H1280" s="58">
        <f t="shared" si="693"/>
        <v>0.613671093</v>
      </c>
      <c r="I1280" s="123">
        <f>'F4.2'!W428</f>
        <v>0</v>
      </c>
      <c r="J1280" s="123">
        <f>'F4.2'!AQ428</f>
        <v>0</v>
      </c>
      <c r="K1280" s="58"/>
      <c r="L1280" s="58"/>
      <c r="M1280" s="58">
        <f t="shared" si="692"/>
        <v>0</v>
      </c>
      <c r="N1280" s="58">
        <f t="shared" si="694"/>
        <v>0.613671093</v>
      </c>
    </row>
    <row r="1281" spans="1:16" ht="15.75" hidden="1" outlineLevel="1" x14ac:dyDescent="0.25">
      <c r="A1281" s="31">
        <f t="shared" si="727"/>
        <v>41</v>
      </c>
      <c r="B1281" s="224" t="str">
        <f t="shared" si="727"/>
        <v>Land aquired for rly siding</v>
      </c>
      <c r="C1281" s="9" t="str">
        <f t="shared" si="727"/>
        <v>N.A.</v>
      </c>
      <c r="D1281" s="65" t="str">
        <f t="shared" si="727"/>
        <v>-</v>
      </c>
      <c r="E1281" s="58">
        <f t="shared" si="727"/>
        <v>0</v>
      </c>
      <c r="F1281" s="58">
        <f>F855+I855</f>
        <v>0.40719939999999999</v>
      </c>
      <c r="G1281" s="58">
        <f>G855+M855</f>
        <v>0.40719939999999999</v>
      </c>
      <c r="H1281" s="58">
        <f t="shared" si="693"/>
        <v>0</v>
      </c>
      <c r="I1281" s="123">
        <f>'F4.2'!W429</f>
        <v>0</v>
      </c>
      <c r="J1281" s="123">
        <f>'F4.2'!AQ429</f>
        <v>0</v>
      </c>
      <c r="K1281" s="58"/>
      <c r="L1281" s="58"/>
      <c r="M1281" s="58">
        <f t="shared" si="692"/>
        <v>0</v>
      </c>
      <c r="N1281" s="58">
        <f t="shared" si="694"/>
        <v>0</v>
      </c>
    </row>
    <row r="1282" spans="1:16" ht="30" hidden="1" outlineLevel="1" x14ac:dyDescent="0.25">
      <c r="A1282" s="31">
        <f t="shared" si="727"/>
        <v>42</v>
      </c>
      <c r="B1282" s="223" t="str">
        <f t="shared" si="727"/>
        <v>RCC ROAD FROM ASH SILO TO 'D' POINT FOR BULKER MO</v>
      </c>
      <c r="C1282" s="9" t="str">
        <f t="shared" si="727"/>
        <v>N.A.</v>
      </c>
      <c r="D1282" s="65" t="str">
        <f t="shared" si="727"/>
        <v>-</v>
      </c>
      <c r="E1282" s="58">
        <f t="shared" si="727"/>
        <v>0</v>
      </c>
      <c r="F1282" s="58">
        <f>F856+I856</f>
        <v>0.9522529460000001</v>
      </c>
      <c r="G1282" s="58">
        <f>G856+M856</f>
        <v>0.9522529460000001</v>
      </c>
      <c r="H1282" s="58">
        <f t="shared" si="693"/>
        <v>0</v>
      </c>
      <c r="I1282" s="123">
        <f>'F4.2'!W430</f>
        <v>0</v>
      </c>
      <c r="J1282" s="123">
        <f>'F4.2'!AQ430</f>
        <v>0</v>
      </c>
      <c r="K1282" s="58"/>
      <c r="L1282" s="58"/>
      <c r="M1282" s="58">
        <f t="shared" si="692"/>
        <v>0</v>
      </c>
      <c r="N1282" s="58">
        <f t="shared" si="694"/>
        <v>0</v>
      </c>
    </row>
    <row r="1283" spans="1:16" ht="15.75" collapsed="1" x14ac:dyDescent="0.25">
      <c r="A1283" s="111"/>
      <c r="B1283" s="225" t="str">
        <f>B857</f>
        <v>Total</v>
      </c>
      <c r="C1283" s="119"/>
      <c r="D1283" s="158"/>
      <c r="E1283" s="113"/>
      <c r="F1283" s="113">
        <f t="shared" ref="F1283:N1283" si="728">SUM(F863:F1282)</f>
        <v>993.8684456506395</v>
      </c>
      <c r="G1283" s="113">
        <f t="shared" si="728"/>
        <v>389.96220971063934</v>
      </c>
      <c r="H1283" s="113">
        <f t="shared" si="728"/>
        <v>603.90623593999999</v>
      </c>
      <c r="I1283" s="113">
        <f t="shared" si="728"/>
        <v>207.195150119</v>
      </c>
      <c r="J1283" s="113">
        <f t="shared" si="728"/>
        <v>631.53761839899971</v>
      </c>
      <c r="K1283" s="113">
        <f t="shared" si="728"/>
        <v>0</v>
      </c>
      <c r="L1283" s="113">
        <f t="shared" si="728"/>
        <v>0</v>
      </c>
      <c r="M1283" s="113">
        <f t="shared" si="728"/>
        <v>631.53761839899971</v>
      </c>
      <c r="N1283" s="113">
        <f t="shared" si="728"/>
        <v>179.56376766000002</v>
      </c>
    </row>
    <row r="1284" spans="1:16" x14ac:dyDescent="0.25">
      <c r="A1284" s="10"/>
      <c r="B1284" s="120"/>
      <c r="C1284" s="121"/>
      <c r="D1284" s="159"/>
      <c r="E1284" s="58"/>
      <c r="F1284" s="58"/>
      <c r="G1284" s="58"/>
      <c r="H1284" s="58"/>
      <c r="I1284" s="58"/>
      <c r="J1284" s="58"/>
      <c r="K1284" s="58"/>
      <c r="L1284" s="58"/>
      <c r="M1284" s="58"/>
      <c r="N1284" s="58"/>
    </row>
    <row r="1285" spans="1:16" x14ac:dyDescent="0.25">
      <c r="A1285" s="55"/>
      <c r="B1285" s="46" t="s">
        <v>341</v>
      </c>
      <c r="C1285" s="47"/>
      <c r="D1285" s="156"/>
      <c r="E1285" s="56"/>
      <c r="F1285" s="56"/>
      <c r="G1285" s="56"/>
      <c r="H1285" s="56"/>
      <c r="I1285" s="56"/>
      <c r="J1285" s="56"/>
      <c r="K1285" s="56"/>
      <c r="L1285" s="56"/>
      <c r="M1285" s="56"/>
      <c r="N1285" s="56"/>
    </row>
    <row r="1286" spans="1:16" hidden="1" outlineLevel="1" x14ac:dyDescent="0.25">
      <c r="A1286" s="55"/>
      <c r="B1286" s="46" t="str">
        <f t="shared" ref="B1286:B1349" si="729">B860</f>
        <v>a) DPR Schemes</v>
      </c>
      <c r="C1286" s="47"/>
      <c r="D1286" s="156"/>
      <c r="E1286" s="56"/>
      <c r="F1286" s="56"/>
      <c r="G1286" s="56"/>
      <c r="H1286" s="56"/>
      <c r="I1286" s="56"/>
      <c r="J1286" s="56"/>
      <c r="K1286" s="56"/>
      <c r="L1286" s="56"/>
      <c r="M1286" s="56"/>
      <c r="N1286" s="56"/>
    </row>
    <row r="1287" spans="1:16" hidden="1" outlineLevel="1" x14ac:dyDescent="0.25">
      <c r="A1287" s="24"/>
      <c r="B1287" s="26" t="str">
        <f t="shared" si="729"/>
        <v>(i) Submitted to MERC</v>
      </c>
      <c r="C1287" s="47"/>
      <c r="D1287" s="156"/>
      <c r="E1287" s="56"/>
      <c r="F1287" s="56"/>
      <c r="G1287" s="56"/>
      <c r="H1287" s="56"/>
      <c r="I1287" s="56"/>
      <c r="J1287" s="56"/>
      <c r="K1287" s="56"/>
      <c r="L1287" s="56"/>
      <c r="M1287" s="56"/>
      <c r="N1287" s="56"/>
    </row>
    <row r="1288" spans="1:16" ht="15.75" hidden="1" outlineLevel="1" x14ac:dyDescent="0.25">
      <c r="A1288" s="27"/>
      <c r="B1288" s="28" t="str">
        <f t="shared" si="729"/>
        <v xml:space="preserve">Combustion optimization system </v>
      </c>
      <c r="C1288" s="47"/>
      <c r="D1288" s="156"/>
      <c r="E1288" s="56"/>
      <c r="F1288" s="56"/>
      <c r="G1288" s="56"/>
      <c r="H1288" s="56"/>
      <c r="I1288" s="123">
        <f>'F4.2'!X10</f>
        <v>0</v>
      </c>
      <c r="J1288" s="123">
        <f>'F4.2'!AR10</f>
        <v>0</v>
      </c>
      <c r="K1288" s="56"/>
      <c r="L1288" s="56"/>
      <c r="M1288" s="56"/>
      <c r="N1288" s="56"/>
    </row>
    <row r="1289" spans="1:16" ht="31.5" hidden="1" outlineLevel="1" x14ac:dyDescent="0.25">
      <c r="A1289" s="130">
        <v>1</v>
      </c>
      <c r="B1289" s="135" t="str">
        <f t="shared" si="729"/>
        <v>Dynamic coal flow measurement and control (balancing) system (one)</v>
      </c>
      <c r="C1289" s="48"/>
      <c r="D1289" s="157"/>
      <c r="E1289" s="56"/>
      <c r="F1289" s="56"/>
      <c r="G1289" s="56"/>
      <c r="H1289" s="56"/>
      <c r="I1289" s="123">
        <f>'F4.2'!X11</f>
        <v>0</v>
      </c>
      <c r="J1289" s="123">
        <f>'F4.2'!AR11</f>
        <v>0</v>
      </c>
      <c r="K1289" s="56"/>
      <c r="L1289" s="56"/>
      <c r="M1289" s="56"/>
      <c r="N1289" s="56"/>
    </row>
    <row r="1290" spans="1:16" ht="31.5" hidden="1" outlineLevel="1" x14ac:dyDescent="0.25">
      <c r="A1290" s="130">
        <f t="shared" ref="A1290:A1353" si="730">A864</f>
        <v>1.2</v>
      </c>
      <c r="B1290" s="135" t="str">
        <f t="shared" si="729"/>
        <v>CO analyser (8 units)</v>
      </c>
      <c r="C1290" s="27" t="str">
        <f t="shared" ref="C1290:E1309" si="731">C864</f>
        <v>MERC/CAP/DPR/10/2010-11/1491</v>
      </c>
      <c r="D1290" s="90">
        <f t="shared" si="731"/>
        <v>40480</v>
      </c>
      <c r="E1290" s="92">
        <f t="shared" si="731"/>
        <v>1.19</v>
      </c>
      <c r="F1290" s="123">
        <f t="shared" ref="F1290:F1353" si="732">F864+I864</f>
        <v>0</v>
      </c>
      <c r="G1290" s="123">
        <f t="shared" ref="G1290:G1353" si="733">G864+M864</f>
        <v>0</v>
      </c>
      <c r="H1290" s="123">
        <f>F1290-G1290</f>
        <v>0</v>
      </c>
      <c r="I1290" s="123">
        <f>'F4.2'!X12</f>
        <v>0</v>
      </c>
      <c r="J1290" s="123">
        <f>'F4.2'!AR12</f>
        <v>0</v>
      </c>
      <c r="K1290" s="123"/>
      <c r="L1290" s="123"/>
      <c r="M1290" s="123">
        <f>SUM(J1290:L1290)</f>
        <v>0</v>
      </c>
      <c r="N1290" s="123">
        <f>H1290+I1290-M1290</f>
        <v>0</v>
      </c>
      <c r="O1290" s="163">
        <f t="shared" ref="O1290:O1353" si="734">MAX(0,IF(M1290=0,0,IF(G1290+M1290&lt;E1290,M1290,E1290-G1290)))</f>
        <v>0</v>
      </c>
      <c r="P1290" s="164">
        <f t="shared" ref="P1290:P1353" si="735">M1290-O1290</f>
        <v>0</v>
      </c>
    </row>
    <row r="1291" spans="1:16" ht="15.75" hidden="1" outlineLevel="1" x14ac:dyDescent="0.25">
      <c r="A1291" s="31">
        <f t="shared" si="730"/>
        <v>1.3</v>
      </c>
      <c r="B1291" s="106" t="str">
        <f t="shared" si="729"/>
        <v>Oxygen analyser (32 units)</v>
      </c>
      <c r="C1291" s="31" t="str">
        <f t="shared" si="731"/>
        <v>MERC/CAP/DPR/10/2010-11/1491</v>
      </c>
      <c r="D1291" s="65">
        <f t="shared" si="731"/>
        <v>40480</v>
      </c>
      <c r="E1291" s="93">
        <f t="shared" si="731"/>
        <v>0.78300000000000003</v>
      </c>
      <c r="F1291" s="124">
        <f t="shared" si="732"/>
        <v>0.75683</v>
      </c>
      <c r="G1291" s="124">
        <f t="shared" si="733"/>
        <v>0.75683</v>
      </c>
      <c r="H1291" s="124">
        <f t="shared" ref="H1291:H1354" si="736">F1291-G1291</f>
        <v>0</v>
      </c>
      <c r="I1291" s="123">
        <f>'F4.2'!X13</f>
        <v>0</v>
      </c>
      <c r="J1291" s="123">
        <f>'F4.2'!AR13</f>
        <v>0</v>
      </c>
      <c r="K1291" s="124"/>
      <c r="L1291" s="124"/>
      <c r="M1291" s="124">
        <f t="shared" ref="M1291:M1354" si="737">SUM(J1291:L1291)</f>
        <v>0</v>
      </c>
      <c r="N1291" s="124">
        <f t="shared" ref="N1291:N1354" si="738">H1291+I1291-M1291</f>
        <v>0</v>
      </c>
      <c r="O1291" s="163">
        <f t="shared" si="734"/>
        <v>0</v>
      </c>
      <c r="P1291" s="164">
        <f t="shared" si="735"/>
        <v>0</v>
      </c>
    </row>
    <row r="1292" spans="1:16" ht="15.75" hidden="1" outlineLevel="1" x14ac:dyDescent="0.25">
      <c r="A1292" s="130">
        <f t="shared" si="730"/>
        <v>0</v>
      </c>
      <c r="B1292" s="135" t="str">
        <f t="shared" si="729"/>
        <v>IDC</v>
      </c>
      <c r="C1292" s="31" t="str">
        <f t="shared" si="731"/>
        <v>MERC/CAP/DPR/10/2010-11/1491</v>
      </c>
      <c r="D1292" s="65">
        <f t="shared" si="731"/>
        <v>40480</v>
      </c>
      <c r="E1292" s="93">
        <f t="shared" si="731"/>
        <v>0.6</v>
      </c>
      <c r="F1292" s="124">
        <f t="shared" si="732"/>
        <v>0</v>
      </c>
      <c r="G1292" s="124">
        <f t="shared" si="733"/>
        <v>0</v>
      </c>
      <c r="H1292" s="124">
        <f t="shared" si="736"/>
        <v>0</v>
      </c>
      <c r="I1292" s="123">
        <f>'F4.2'!X14</f>
        <v>0</v>
      </c>
      <c r="J1292" s="123">
        <f>'F4.2'!AR14</f>
        <v>0</v>
      </c>
      <c r="K1292" s="124"/>
      <c r="L1292" s="124"/>
      <c r="M1292" s="124">
        <f t="shared" si="737"/>
        <v>0</v>
      </c>
      <c r="N1292" s="124">
        <f t="shared" si="738"/>
        <v>0</v>
      </c>
      <c r="O1292" s="163">
        <f t="shared" si="734"/>
        <v>0</v>
      </c>
      <c r="P1292" s="164">
        <f t="shared" si="735"/>
        <v>0</v>
      </c>
    </row>
    <row r="1293" spans="1:16" ht="15.75" hidden="1" outlineLevel="1" x14ac:dyDescent="0.25">
      <c r="A1293" s="27">
        <f t="shared" si="730"/>
        <v>2</v>
      </c>
      <c r="B1293" s="28" t="str">
        <f t="shared" si="729"/>
        <v>Spare HPT module for Khaparkheda Unit 1 &amp; 2</v>
      </c>
      <c r="C1293" s="31" t="str">
        <f t="shared" si="731"/>
        <v>MERC/CAP/DPR/10/2010-11/1466</v>
      </c>
      <c r="D1293" s="65">
        <f t="shared" si="731"/>
        <v>40477</v>
      </c>
      <c r="E1293" s="93">
        <f t="shared" si="731"/>
        <v>26.459003039999999</v>
      </c>
      <c r="F1293" s="124">
        <f t="shared" si="732"/>
        <v>0</v>
      </c>
      <c r="G1293" s="124">
        <f t="shared" si="733"/>
        <v>0</v>
      </c>
      <c r="H1293" s="124">
        <f t="shared" si="736"/>
        <v>0</v>
      </c>
      <c r="I1293" s="123">
        <f>'F4.2'!X15</f>
        <v>0</v>
      </c>
      <c r="J1293" s="123">
        <f>'F4.2'!AR15</f>
        <v>0</v>
      </c>
      <c r="K1293" s="124"/>
      <c r="L1293" s="124"/>
      <c r="M1293" s="124">
        <f t="shared" si="737"/>
        <v>0</v>
      </c>
      <c r="N1293" s="124">
        <f t="shared" si="738"/>
        <v>0</v>
      </c>
      <c r="O1293" s="163">
        <f t="shared" si="734"/>
        <v>0</v>
      </c>
      <c r="P1293" s="164">
        <f t="shared" si="735"/>
        <v>0</v>
      </c>
    </row>
    <row r="1294" spans="1:16" ht="15.75" hidden="1" outlineLevel="1" x14ac:dyDescent="0.25">
      <c r="A1294" s="31">
        <f t="shared" si="730"/>
        <v>2.1</v>
      </c>
      <c r="B1294" s="106" t="str">
        <f t="shared" si="729"/>
        <v>HPT module 1 No (unit # 1)</v>
      </c>
      <c r="C1294" s="31" t="str">
        <f t="shared" si="731"/>
        <v>MERC/CAP/DPR/10/2010-11/1466</v>
      </c>
      <c r="D1294" s="65">
        <f t="shared" si="731"/>
        <v>40477</v>
      </c>
      <c r="E1294" s="93">
        <f t="shared" si="731"/>
        <v>23.03787814</v>
      </c>
      <c r="F1294" s="124">
        <f t="shared" si="732"/>
        <v>23.907399999999999</v>
      </c>
      <c r="G1294" s="124">
        <f t="shared" si="733"/>
        <v>23.907399999999999</v>
      </c>
      <c r="H1294" s="124">
        <f t="shared" si="736"/>
        <v>0</v>
      </c>
      <c r="I1294" s="123">
        <f>'F4.2'!X16</f>
        <v>0</v>
      </c>
      <c r="J1294" s="123">
        <f>'F4.2'!AR16</f>
        <v>0</v>
      </c>
      <c r="K1294" s="124"/>
      <c r="L1294" s="124"/>
      <c r="M1294" s="124">
        <f t="shared" si="737"/>
        <v>0</v>
      </c>
      <c r="N1294" s="124">
        <f t="shared" si="738"/>
        <v>0</v>
      </c>
      <c r="O1294" s="163">
        <f t="shared" si="734"/>
        <v>0</v>
      </c>
      <c r="P1294" s="164">
        <f t="shared" si="735"/>
        <v>0</v>
      </c>
    </row>
    <row r="1295" spans="1:16" ht="31.5" hidden="1" outlineLevel="1" x14ac:dyDescent="0.25">
      <c r="A1295" s="130">
        <f t="shared" si="730"/>
        <v>0</v>
      </c>
      <c r="B1295" s="135" t="str">
        <f t="shared" si="729"/>
        <v>IDC</v>
      </c>
      <c r="C1295" s="27" t="str">
        <f t="shared" si="731"/>
        <v>MERC/CAP/DPR/10/2010-11/1466</v>
      </c>
      <c r="D1295" s="90">
        <f t="shared" si="731"/>
        <v>40477</v>
      </c>
      <c r="E1295" s="92">
        <f t="shared" si="731"/>
        <v>3.4211249000000001</v>
      </c>
      <c r="F1295" s="123">
        <f t="shared" si="732"/>
        <v>0</v>
      </c>
      <c r="G1295" s="123">
        <f t="shared" si="733"/>
        <v>0</v>
      </c>
      <c r="H1295" s="123">
        <f t="shared" si="736"/>
        <v>0</v>
      </c>
      <c r="I1295" s="123">
        <f>'F4.2'!X17</f>
        <v>0</v>
      </c>
      <c r="J1295" s="123">
        <f>'F4.2'!AR17</f>
        <v>0</v>
      </c>
      <c r="K1295" s="123"/>
      <c r="L1295" s="123"/>
      <c r="M1295" s="123">
        <f t="shared" si="737"/>
        <v>0</v>
      </c>
      <c r="N1295" s="123">
        <f t="shared" si="738"/>
        <v>0</v>
      </c>
      <c r="O1295" s="163">
        <f t="shared" si="734"/>
        <v>0</v>
      </c>
      <c r="P1295" s="164">
        <f t="shared" si="735"/>
        <v>0</v>
      </c>
    </row>
    <row r="1296" spans="1:16" ht="31.5" hidden="1" outlineLevel="1" x14ac:dyDescent="0.25">
      <c r="A1296" s="27">
        <f t="shared" si="730"/>
        <v>3</v>
      </c>
      <c r="B1296" s="28" t="str">
        <f t="shared" si="729"/>
        <v>Economiser Upper Bank &amp; Lower Bank coils for Khaperkheda Unit no. 3 and Unit no. 4</v>
      </c>
      <c r="C1296" s="31" t="str">
        <f t="shared" si="731"/>
        <v>MERC/CAP/DPR/10/2010-11/1695</v>
      </c>
      <c r="D1296" s="65">
        <f t="shared" si="731"/>
        <v>40527</v>
      </c>
      <c r="E1296" s="93">
        <f t="shared" si="731"/>
        <v>26.349999999999998</v>
      </c>
      <c r="F1296" s="124">
        <f t="shared" si="732"/>
        <v>0</v>
      </c>
      <c r="G1296" s="124">
        <f t="shared" si="733"/>
        <v>0</v>
      </c>
      <c r="H1296" s="124">
        <f t="shared" si="736"/>
        <v>0</v>
      </c>
      <c r="I1296" s="123">
        <f>'F4.2'!X18</f>
        <v>0</v>
      </c>
      <c r="J1296" s="123">
        <f>'F4.2'!AR18</f>
        <v>0</v>
      </c>
      <c r="K1296" s="124"/>
      <c r="L1296" s="124"/>
      <c r="M1296" s="124">
        <f t="shared" si="737"/>
        <v>0</v>
      </c>
      <c r="N1296" s="124">
        <f t="shared" si="738"/>
        <v>0</v>
      </c>
      <c r="O1296" s="163">
        <f t="shared" si="734"/>
        <v>0</v>
      </c>
      <c r="P1296" s="164">
        <f t="shared" si="735"/>
        <v>0</v>
      </c>
    </row>
    <row r="1297" spans="1:16" ht="31.5" hidden="1" outlineLevel="1" x14ac:dyDescent="0.25">
      <c r="A1297" s="31">
        <f t="shared" si="730"/>
        <v>3.1</v>
      </c>
      <c r="B1297" s="106" t="str">
        <f t="shared" si="729"/>
        <v>Economiser Upper Bank &amp; Lower Bank coils for Khaperkheda Unit no. 3 and Unit no. 4</v>
      </c>
      <c r="C1297" s="31" t="str">
        <f t="shared" si="731"/>
        <v>MERC/CAP/DPR/10/2010-11/1695</v>
      </c>
      <c r="D1297" s="65">
        <f t="shared" si="731"/>
        <v>40527</v>
      </c>
      <c r="E1297" s="93">
        <f t="shared" si="731"/>
        <v>26.349999999999998</v>
      </c>
      <c r="F1297" s="124">
        <f t="shared" si="732"/>
        <v>11.77</v>
      </c>
      <c r="G1297" s="124">
        <f t="shared" si="733"/>
        <v>11.77</v>
      </c>
      <c r="H1297" s="124">
        <f t="shared" si="736"/>
        <v>0</v>
      </c>
      <c r="I1297" s="123">
        <f>'F4.2'!X19</f>
        <v>0</v>
      </c>
      <c r="J1297" s="123">
        <f>'F4.2'!AR19</f>
        <v>0</v>
      </c>
      <c r="K1297" s="124"/>
      <c r="L1297" s="124"/>
      <c r="M1297" s="124">
        <f t="shared" si="737"/>
        <v>0</v>
      </c>
      <c r="N1297" s="124">
        <f t="shared" si="738"/>
        <v>0</v>
      </c>
      <c r="O1297" s="163">
        <f t="shared" si="734"/>
        <v>0</v>
      </c>
      <c r="P1297" s="164">
        <f t="shared" si="735"/>
        <v>0</v>
      </c>
    </row>
    <row r="1298" spans="1:16" ht="47.25" hidden="1" outlineLevel="1" x14ac:dyDescent="0.25">
      <c r="A1298" s="27">
        <f t="shared" si="730"/>
        <v>4</v>
      </c>
      <c r="B1298" s="28" t="str">
        <f t="shared" si="729"/>
        <v>Economiser &amp; LTSH Upper Bank &amp; Lower Bank coils for Khaperkheda Unit no. 1 and Unit no. 2</v>
      </c>
      <c r="C1298" s="27" t="str">
        <f t="shared" si="731"/>
        <v>MERC/CAPEX/20112012/01155</v>
      </c>
      <c r="D1298" s="90">
        <f t="shared" si="731"/>
        <v>40753</v>
      </c>
      <c r="E1298" s="92">
        <f t="shared" si="731"/>
        <v>34.791566500000002</v>
      </c>
      <c r="F1298" s="123">
        <f t="shared" si="732"/>
        <v>0</v>
      </c>
      <c r="G1298" s="123">
        <f t="shared" si="733"/>
        <v>0</v>
      </c>
      <c r="H1298" s="123">
        <f t="shared" si="736"/>
        <v>0</v>
      </c>
      <c r="I1298" s="123">
        <f>'F4.2'!X20</f>
        <v>0</v>
      </c>
      <c r="J1298" s="123">
        <f>'F4.2'!AR20</f>
        <v>0</v>
      </c>
      <c r="K1298" s="123"/>
      <c r="L1298" s="123"/>
      <c r="M1298" s="123">
        <f t="shared" si="737"/>
        <v>0</v>
      </c>
      <c r="N1298" s="123">
        <f t="shared" si="738"/>
        <v>0</v>
      </c>
      <c r="O1298" s="163">
        <f t="shared" si="734"/>
        <v>0</v>
      </c>
      <c r="P1298" s="164">
        <f t="shared" si="735"/>
        <v>0</v>
      </c>
    </row>
    <row r="1299" spans="1:16" ht="15.75" hidden="1" outlineLevel="1" x14ac:dyDescent="0.25">
      <c r="A1299" s="31">
        <f t="shared" si="730"/>
        <v>4.0999999999999996</v>
      </c>
      <c r="B1299" s="106" t="str">
        <f t="shared" si="729"/>
        <v>Economiser &amp; LTSH Coil for Unit 1</v>
      </c>
      <c r="C1299" s="31" t="str">
        <f t="shared" si="731"/>
        <v>MERC/CAPEX/20112012/01155</v>
      </c>
      <c r="D1299" s="65">
        <f t="shared" si="731"/>
        <v>40753</v>
      </c>
      <c r="E1299" s="93">
        <f t="shared" si="731"/>
        <v>15.692358</v>
      </c>
      <c r="F1299" s="124">
        <f t="shared" si="732"/>
        <v>15.692358</v>
      </c>
      <c r="G1299" s="124">
        <f t="shared" si="733"/>
        <v>15.692358</v>
      </c>
      <c r="H1299" s="124">
        <f t="shared" si="736"/>
        <v>0</v>
      </c>
      <c r="I1299" s="123">
        <f>'F4.2'!X21</f>
        <v>0</v>
      </c>
      <c r="J1299" s="123">
        <f>'F4.2'!AR21</f>
        <v>0</v>
      </c>
      <c r="K1299" s="124"/>
      <c r="L1299" s="124"/>
      <c r="M1299" s="124">
        <f t="shared" si="737"/>
        <v>0</v>
      </c>
      <c r="N1299" s="124">
        <f t="shared" si="738"/>
        <v>0</v>
      </c>
      <c r="O1299" s="163">
        <f t="shared" si="734"/>
        <v>0</v>
      </c>
      <c r="P1299" s="164">
        <f t="shared" si="735"/>
        <v>0</v>
      </c>
    </row>
    <row r="1300" spans="1:16" ht="15.75" hidden="1" outlineLevel="1" x14ac:dyDescent="0.25">
      <c r="A1300" s="31">
        <f t="shared" si="730"/>
        <v>4.2</v>
      </c>
      <c r="B1300" s="106" t="str">
        <f t="shared" si="729"/>
        <v>Economiser &amp; LTSH Coil for Unit 2</v>
      </c>
      <c r="C1300" s="27" t="str">
        <f t="shared" si="731"/>
        <v>MERC/CAPEX/20112012/01155</v>
      </c>
      <c r="D1300" s="90">
        <f t="shared" si="731"/>
        <v>40753</v>
      </c>
      <c r="E1300" s="92">
        <f t="shared" si="731"/>
        <v>16.1528001</v>
      </c>
      <c r="F1300" s="123">
        <f t="shared" si="732"/>
        <v>16.1528001</v>
      </c>
      <c r="G1300" s="123">
        <f t="shared" si="733"/>
        <v>16.1528001</v>
      </c>
      <c r="H1300" s="123">
        <f t="shared" si="736"/>
        <v>0</v>
      </c>
      <c r="I1300" s="123">
        <f>'F4.2'!X22</f>
        <v>0</v>
      </c>
      <c r="J1300" s="123">
        <f>'F4.2'!AR22</f>
        <v>0</v>
      </c>
      <c r="K1300" s="123"/>
      <c r="L1300" s="123"/>
      <c r="M1300" s="123">
        <f t="shared" si="737"/>
        <v>0</v>
      </c>
      <c r="N1300" s="123">
        <f t="shared" si="738"/>
        <v>0</v>
      </c>
      <c r="O1300" s="163">
        <f t="shared" si="734"/>
        <v>0</v>
      </c>
      <c r="P1300" s="164">
        <f t="shared" si="735"/>
        <v>0</v>
      </c>
    </row>
    <row r="1301" spans="1:16" ht="15.75" hidden="1" outlineLevel="1" x14ac:dyDescent="0.25">
      <c r="A1301" s="130">
        <f t="shared" si="730"/>
        <v>0</v>
      </c>
      <c r="B1301" s="131" t="str">
        <f t="shared" si="729"/>
        <v>IDC</v>
      </c>
      <c r="C1301" s="31" t="str">
        <f t="shared" si="731"/>
        <v>MERC/CAPEX/20112012/01155</v>
      </c>
      <c r="D1301" s="65">
        <f t="shared" si="731"/>
        <v>40753</v>
      </c>
      <c r="E1301" s="93">
        <f t="shared" si="731"/>
        <v>2.9464084000000001</v>
      </c>
      <c r="F1301" s="124">
        <f t="shared" si="732"/>
        <v>0</v>
      </c>
      <c r="G1301" s="124">
        <f t="shared" si="733"/>
        <v>0</v>
      </c>
      <c r="H1301" s="124">
        <f t="shared" si="736"/>
        <v>0</v>
      </c>
      <c r="I1301" s="123">
        <f>'F4.2'!X23</f>
        <v>0</v>
      </c>
      <c r="J1301" s="123">
        <f>'F4.2'!AR23</f>
        <v>0</v>
      </c>
      <c r="K1301" s="124"/>
      <c r="L1301" s="124"/>
      <c r="M1301" s="124">
        <f t="shared" si="737"/>
        <v>0</v>
      </c>
      <c r="N1301" s="124">
        <f t="shared" si="738"/>
        <v>0</v>
      </c>
      <c r="O1301" s="163">
        <f t="shared" si="734"/>
        <v>0</v>
      </c>
      <c r="P1301" s="164">
        <f t="shared" si="735"/>
        <v>0</v>
      </c>
    </row>
    <row r="1302" spans="1:16" ht="47.25" hidden="1" outlineLevel="1" x14ac:dyDescent="0.25">
      <c r="A1302" s="27">
        <f t="shared" si="730"/>
        <v>5</v>
      </c>
      <c r="B1302" s="28" t="str">
        <f t="shared" si="729"/>
        <v>Procurement &amp; Replacement of Re-heater Rear Pendant Assembly Coils for 2*210MW Khaperkheda Unit no. 1 and Unit no. 2</v>
      </c>
      <c r="C1302" s="31" t="str">
        <f t="shared" si="731"/>
        <v>MERC/CAPEX/20122013/00603</v>
      </c>
      <c r="D1302" s="65">
        <f t="shared" si="731"/>
        <v>41078</v>
      </c>
      <c r="E1302" s="93">
        <f t="shared" si="731"/>
        <v>10.373849700000001</v>
      </c>
      <c r="F1302" s="124">
        <f t="shared" si="732"/>
        <v>0</v>
      </c>
      <c r="G1302" s="124">
        <f t="shared" si="733"/>
        <v>0</v>
      </c>
      <c r="H1302" s="124">
        <f t="shared" si="736"/>
        <v>0</v>
      </c>
      <c r="I1302" s="123">
        <f>'F4.2'!X24</f>
        <v>0</v>
      </c>
      <c r="J1302" s="123">
        <f>'F4.2'!AR24</f>
        <v>0</v>
      </c>
      <c r="K1302" s="124"/>
      <c r="L1302" s="124"/>
      <c r="M1302" s="124">
        <f t="shared" si="737"/>
        <v>0</v>
      </c>
      <c r="N1302" s="124">
        <f t="shared" si="738"/>
        <v>0</v>
      </c>
      <c r="O1302" s="163">
        <f t="shared" si="734"/>
        <v>0</v>
      </c>
      <c r="P1302" s="164">
        <f t="shared" si="735"/>
        <v>0</v>
      </c>
    </row>
    <row r="1303" spans="1:16" ht="15.75" hidden="1" outlineLevel="1" x14ac:dyDescent="0.25">
      <c r="A1303" s="31">
        <f t="shared" si="730"/>
        <v>5.0999999999999996</v>
      </c>
      <c r="B1303" s="106" t="str">
        <f t="shared" si="729"/>
        <v>Re-heater coils for unit no. 1</v>
      </c>
      <c r="C1303" s="31" t="str">
        <f t="shared" si="731"/>
        <v>MERC/CAPEX/20122013/00603</v>
      </c>
      <c r="D1303" s="65">
        <f t="shared" si="731"/>
        <v>41078</v>
      </c>
      <c r="E1303" s="93">
        <f t="shared" si="731"/>
        <v>5.1267263500000002</v>
      </c>
      <c r="F1303" s="124">
        <f t="shared" si="732"/>
        <v>5.1267263500000002</v>
      </c>
      <c r="G1303" s="124">
        <f t="shared" si="733"/>
        <v>5.1267263500000002</v>
      </c>
      <c r="H1303" s="124">
        <f t="shared" si="736"/>
        <v>0</v>
      </c>
      <c r="I1303" s="123">
        <f>'F4.2'!X25</f>
        <v>0</v>
      </c>
      <c r="J1303" s="123">
        <f>'F4.2'!AR25</f>
        <v>0</v>
      </c>
      <c r="K1303" s="124"/>
      <c r="L1303" s="124"/>
      <c r="M1303" s="124">
        <f t="shared" si="737"/>
        <v>0</v>
      </c>
      <c r="N1303" s="124">
        <f t="shared" si="738"/>
        <v>0</v>
      </c>
      <c r="O1303" s="163">
        <f t="shared" si="734"/>
        <v>0</v>
      </c>
      <c r="P1303" s="164">
        <f t="shared" si="735"/>
        <v>0</v>
      </c>
    </row>
    <row r="1304" spans="1:16" ht="15.75" hidden="1" outlineLevel="1" x14ac:dyDescent="0.25">
      <c r="A1304" s="31">
        <f t="shared" si="730"/>
        <v>5.2</v>
      </c>
      <c r="B1304" s="106" t="str">
        <f t="shared" si="729"/>
        <v>Re-heater coils for unit no. 2</v>
      </c>
      <c r="C1304" s="27" t="str">
        <f t="shared" si="731"/>
        <v>MERC/CAPEX/20122013/00603</v>
      </c>
      <c r="D1304" s="90">
        <f t="shared" si="731"/>
        <v>41078</v>
      </c>
      <c r="E1304" s="92">
        <f t="shared" si="731"/>
        <v>5.1267263500000002</v>
      </c>
      <c r="F1304" s="123">
        <f t="shared" si="732"/>
        <v>5.55</v>
      </c>
      <c r="G1304" s="123">
        <f t="shared" si="733"/>
        <v>5.55</v>
      </c>
      <c r="H1304" s="123">
        <f t="shared" si="736"/>
        <v>0</v>
      </c>
      <c r="I1304" s="123">
        <f>'F4.2'!X26</f>
        <v>0</v>
      </c>
      <c r="J1304" s="123">
        <f>'F4.2'!AR26</f>
        <v>0</v>
      </c>
      <c r="K1304" s="123"/>
      <c r="L1304" s="123"/>
      <c r="M1304" s="123">
        <f t="shared" si="737"/>
        <v>0</v>
      </c>
      <c r="N1304" s="123">
        <f t="shared" si="738"/>
        <v>0</v>
      </c>
      <c r="O1304" s="163">
        <f t="shared" si="734"/>
        <v>0</v>
      </c>
      <c r="P1304" s="164">
        <f t="shared" si="735"/>
        <v>0</v>
      </c>
    </row>
    <row r="1305" spans="1:16" ht="15.75" hidden="1" outlineLevel="1" x14ac:dyDescent="0.25">
      <c r="A1305" s="130">
        <f t="shared" si="730"/>
        <v>0</v>
      </c>
      <c r="B1305" s="131" t="str">
        <f t="shared" si="729"/>
        <v>IDC</v>
      </c>
      <c r="C1305" s="31" t="str">
        <f t="shared" si="731"/>
        <v>MERC/CAPEX/20122013/00603</v>
      </c>
      <c r="D1305" s="65">
        <f t="shared" si="731"/>
        <v>41078</v>
      </c>
      <c r="E1305" s="93">
        <f t="shared" si="731"/>
        <v>0.120397</v>
      </c>
      <c r="F1305" s="124">
        <f t="shared" si="732"/>
        <v>0</v>
      </c>
      <c r="G1305" s="124">
        <f t="shared" si="733"/>
        <v>0</v>
      </c>
      <c r="H1305" s="124">
        <f t="shared" si="736"/>
        <v>0</v>
      </c>
      <c r="I1305" s="123">
        <f>'F4.2'!X27</f>
        <v>0</v>
      </c>
      <c r="J1305" s="123">
        <f>'F4.2'!AR27</f>
        <v>0</v>
      </c>
      <c r="K1305" s="124"/>
      <c r="L1305" s="124"/>
      <c r="M1305" s="124">
        <f t="shared" si="737"/>
        <v>0</v>
      </c>
      <c r="N1305" s="124">
        <f t="shared" si="738"/>
        <v>0</v>
      </c>
      <c r="O1305" s="163">
        <f t="shared" si="734"/>
        <v>0</v>
      </c>
      <c r="P1305" s="164">
        <f t="shared" si="735"/>
        <v>0</v>
      </c>
    </row>
    <row r="1306" spans="1:16" ht="31.5" hidden="1" outlineLevel="1" x14ac:dyDescent="0.25">
      <c r="A1306" s="27">
        <f t="shared" si="730"/>
        <v>6</v>
      </c>
      <c r="B1306" s="28" t="str">
        <f t="shared" si="729"/>
        <v>Procurement of HPT module suitable for khaperkheda TPS Unit 3 &amp; 4</v>
      </c>
      <c r="C1306" s="31" t="str">
        <f t="shared" si="731"/>
        <v>MERC/TECH-1/CAPEX/ 20132014/02001</v>
      </c>
      <c r="D1306" s="65">
        <f t="shared" si="731"/>
        <v>41656</v>
      </c>
      <c r="E1306" s="93">
        <f t="shared" si="731"/>
        <v>36.200000000000003</v>
      </c>
      <c r="F1306" s="124">
        <f t="shared" si="732"/>
        <v>0</v>
      </c>
      <c r="G1306" s="124">
        <f t="shared" si="733"/>
        <v>0</v>
      </c>
      <c r="H1306" s="124">
        <f t="shared" si="736"/>
        <v>0</v>
      </c>
      <c r="I1306" s="123">
        <f>'F4.2'!X28</f>
        <v>0</v>
      </c>
      <c r="J1306" s="123">
        <f>'F4.2'!AR28</f>
        <v>0</v>
      </c>
      <c r="K1306" s="124"/>
      <c r="L1306" s="124"/>
      <c r="M1306" s="124">
        <f t="shared" si="737"/>
        <v>0</v>
      </c>
      <c r="N1306" s="124">
        <f t="shared" si="738"/>
        <v>0</v>
      </c>
      <c r="O1306" s="163">
        <f t="shared" si="734"/>
        <v>0</v>
      </c>
      <c r="P1306" s="164">
        <f t="shared" si="735"/>
        <v>0</v>
      </c>
    </row>
    <row r="1307" spans="1:16" ht="31.5" hidden="1" outlineLevel="1" x14ac:dyDescent="0.25">
      <c r="A1307" s="31">
        <f t="shared" si="730"/>
        <v>6.1</v>
      </c>
      <c r="B1307" s="106" t="str">
        <f t="shared" si="729"/>
        <v>Procurement of HPT module suitable for khaperkheda TPS Unit 3 &amp; 4</v>
      </c>
      <c r="C1307" s="31" t="str">
        <f t="shared" si="731"/>
        <v>MERC/TECH-1/CAPEX/ 20132014/02001</v>
      </c>
      <c r="D1307" s="65">
        <f t="shared" si="731"/>
        <v>41656</v>
      </c>
      <c r="E1307" s="93">
        <f t="shared" si="731"/>
        <v>36.200000000000003</v>
      </c>
      <c r="F1307" s="124">
        <f t="shared" si="732"/>
        <v>32.401600000000002</v>
      </c>
      <c r="G1307" s="124">
        <f t="shared" si="733"/>
        <v>32.401600000000002</v>
      </c>
      <c r="H1307" s="124">
        <f t="shared" si="736"/>
        <v>0</v>
      </c>
      <c r="I1307" s="123">
        <f>'F4.2'!X29</f>
        <v>0</v>
      </c>
      <c r="J1307" s="123">
        <f>'F4.2'!AR29</f>
        <v>0</v>
      </c>
      <c r="K1307" s="124"/>
      <c r="L1307" s="124"/>
      <c r="M1307" s="124">
        <f t="shared" si="737"/>
        <v>0</v>
      </c>
      <c r="N1307" s="124">
        <f t="shared" si="738"/>
        <v>0</v>
      </c>
      <c r="O1307" s="163">
        <f t="shared" si="734"/>
        <v>0</v>
      </c>
      <c r="P1307" s="164">
        <f t="shared" si="735"/>
        <v>0</v>
      </c>
    </row>
    <row r="1308" spans="1:16" ht="31.5" hidden="1" outlineLevel="1" x14ac:dyDescent="0.25">
      <c r="A1308" s="27">
        <f t="shared" si="730"/>
        <v>7</v>
      </c>
      <c r="B1308" s="28" t="str">
        <f t="shared" si="729"/>
        <v>Procurement Spare GTR, Locomotive &amp; Compactors</v>
      </c>
      <c r="C1308" s="27" t="str">
        <f t="shared" si="731"/>
        <v>MERC/TECH-1/CAPEX/ 20142015/00364</v>
      </c>
      <c r="D1308" s="90">
        <f t="shared" si="731"/>
        <v>41779</v>
      </c>
      <c r="E1308" s="92">
        <f t="shared" si="731"/>
        <v>18.452125568</v>
      </c>
      <c r="F1308" s="123">
        <f t="shared" si="732"/>
        <v>0</v>
      </c>
      <c r="G1308" s="123">
        <f t="shared" si="733"/>
        <v>0</v>
      </c>
      <c r="H1308" s="123">
        <f t="shared" si="736"/>
        <v>0</v>
      </c>
      <c r="I1308" s="123">
        <f>'F4.2'!X30</f>
        <v>0</v>
      </c>
      <c r="J1308" s="123">
        <f>'F4.2'!AR30</f>
        <v>0</v>
      </c>
      <c r="K1308" s="123"/>
      <c r="L1308" s="123"/>
      <c r="M1308" s="123">
        <f t="shared" si="737"/>
        <v>0</v>
      </c>
      <c r="N1308" s="123">
        <f t="shared" si="738"/>
        <v>0</v>
      </c>
      <c r="O1308" s="163">
        <f t="shared" si="734"/>
        <v>0</v>
      </c>
      <c r="P1308" s="164">
        <f t="shared" si="735"/>
        <v>0</v>
      </c>
    </row>
    <row r="1309" spans="1:16" ht="31.5" hidden="1" outlineLevel="1" x14ac:dyDescent="0.25">
      <c r="A1309" s="31">
        <f t="shared" si="730"/>
        <v>7.1</v>
      </c>
      <c r="B1309" s="106" t="str">
        <f t="shared" si="729"/>
        <v>250 MVA Spare GTR</v>
      </c>
      <c r="C1309" s="31" t="str">
        <f t="shared" si="731"/>
        <v>MERC/TECH-1/CAPEX/ 20142015/00364</v>
      </c>
      <c r="D1309" s="65">
        <f t="shared" si="731"/>
        <v>41779</v>
      </c>
      <c r="E1309" s="93">
        <f t="shared" si="731"/>
        <v>10.349649700000001</v>
      </c>
      <c r="F1309" s="124">
        <f t="shared" si="732"/>
        <v>11.251108000000002</v>
      </c>
      <c r="G1309" s="124">
        <f t="shared" si="733"/>
        <v>11.251108000000002</v>
      </c>
      <c r="H1309" s="124">
        <f t="shared" si="736"/>
        <v>0</v>
      </c>
      <c r="I1309" s="123">
        <f>'F4.2'!X31</f>
        <v>0</v>
      </c>
      <c r="J1309" s="123">
        <f>'F4.2'!AR31</f>
        <v>0</v>
      </c>
      <c r="K1309" s="124"/>
      <c r="L1309" s="124"/>
      <c r="M1309" s="124">
        <f t="shared" si="737"/>
        <v>0</v>
      </c>
      <c r="N1309" s="124">
        <f t="shared" si="738"/>
        <v>0</v>
      </c>
      <c r="O1309" s="163">
        <f t="shared" si="734"/>
        <v>0</v>
      </c>
      <c r="P1309" s="164">
        <f t="shared" si="735"/>
        <v>0</v>
      </c>
    </row>
    <row r="1310" spans="1:16" ht="31.5" hidden="1" outlineLevel="1" x14ac:dyDescent="0.25">
      <c r="A1310" s="31">
        <f t="shared" si="730"/>
        <v>7.2</v>
      </c>
      <c r="B1310" s="106" t="str">
        <f t="shared" si="729"/>
        <v>Procurement of Locomotive 2no’s.</v>
      </c>
      <c r="C1310" s="27" t="str">
        <f t="shared" ref="C1310:E1329" si="739">C884</f>
        <v>MERC/TECH-1/CAPEX/ 20142015/00364</v>
      </c>
      <c r="D1310" s="90">
        <f t="shared" si="739"/>
        <v>41779</v>
      </c>
      <c r="E1310" s="92">
        <f t="shared" si="739"/>
        <v>5.9926899479999998</v>
      </c>
      <c r="F1310" s="123">
        <f t="shared" si="732"/>
        <v>5.9927000000000001</v>
      </c>
      <c r="G1310" s="123">
        <f t="shared" si="733"/>
        <v>5.9927000000000001</v>
      </c>
      <c r="H1310" s="123">
        <f t="shared" si="736"/>
        <v>0</v>
      </c>
      <c r="I1310" s="123">
        <f>'F4.2'!X32</f>
        <v>0</v>
      </c>
      <c r="J1310" s="123">
        <f>'F4.2'!AR32</f>
        <v>0</v>
      </c>
      <c r="K1310" s="123"/>
      <c r="L1310" s="123"/>
      <c r="M1310" s="123">
        <f t="shared" si="737"/>
        <v>0</v>
      </c>
      <c r="N1310" s="123">
        <f t="shared" si="738"/>
        <v>0</v>
      </c>
      <c r="O1310" s="163">
        <f t="shared" si="734"/>
        <v>0</v>
      </c>
      <c r="P1310" s="164">
        <f t="shared" si="735"/>
        <v>0</v>
      </c>
    </row>
    <row r="1311" spans="1:16" ht="31.5" hidden="1" outlineLevel="1" x14ac:dyDescent="0.25">
      <c r="A1311" s="31">
        <f t="shared" si="730"/>
        <v>7.3</v>
      </c>
      <c r="B1311" s="106" t="str">
        <f t="shared" si="729"/>
        <v>Procurement of Compactors 2 no’s.</v>
      </c>
      <c r="C1311" s="31" t="str">
        <f t="shared" si="739"/>
        <v>MERC/TECH-1/CAPEX/ 20142015/00364</v>
      </c>
      <c r="D1311" s="65">
        <f t="shared" si="739"/>
        <v>41779</v>
      </c>
      <c r="E1311" s="93">
        <f t="shared" si="739"/>
        <v>0.42978591999999999</v>
      </c>
      <c r="F1311" s="124">
        <f t="shared" si="732"/>
        <v>0.42980000000000002</v>
      </c>
      <c r="G1311" s="124">
        <f t="shared" si="733"/>
        <v>0.42980000000000002</v>
      </c>
      <c r="H1311" s="124">
        <f t="shared" si="736"/>
        <v>0</v>
      </c>
      <c r="I1311" s="123">
        <f>'F4.2'!X33</f>
        <v>0</v>
      </c>
      <c r="J1311" s="123">
        <f>'F4.2'!AR33</f>
        <v>0</v>
      </c>
      <c r="K1311" s="124"/>
      <c r="L1311" s="124"/>
      <c r="M1311" s="124">
        <f t="shared" si="737"/>
        <v>0</v>
      </c>
      <c r="N1311" s="124">
        <f t="shared" si="738"/>
        <v>0</v>
      </c>
      <c r="O1311" s="163">
        <f t="shared" si="734"/>
        <v>0</v>
      </c>
      <c r="P1311" s="164">
        <f t="shared" si="735"/>
        <v>0</v>
      </c>
    </row>
    <row r="1312" spans="1:16" ht="31.5" hidden="1" outlineLevel="1" x14ac:dyDescent="0.25">
      <c r="A1312" s="130">
        <f t="shared" si="730"/>
        <v>0</v>
      </c>
      <c r="B1312" s="135" t="str">
        <f t="shared" si="729"/>
        <v>IDC</v>
      </c>
      <c r="C1312" s="31" t="str">
        <f t="shared" si="739"/>
        <v>MERC/TECH-1/CAPEX/ 20142015/00364</v>
      </c>
      <c r="D1312" s="65">
        <f t="shared" si="739"/>
        <v>41779</v>
      </c>
      <c r="E1312" s="93">
        <f t="shared" si="739"/>
        <v>1.68</v>
      </c>
      <c r="F1312" s="124">
        <f t="shared" si="732"/>
        <v>0</v>
      </c>
      <c r="G1312" s="124">
        <f t="shared" si="733"/>
        <v>0</v>
      </c>
      <c r="H1312" s="124">
        <f t="shared" si="736"/>
        <v>0</v>
      </c>
      <c r="I1312" s="123">
        <f>'F4.2'!X34</f>
        <v>0</v>
      </c>
      <c r="J1312" s="123">
        <f>'F4.2'!AR34</f>
        <v>0</v>
      </c>
      <c r="K1312" s="124"/>
      <c r="L1312" s="124"/>
      <c r="M1312" s="124">
        <f t="shared" si="737"/>
        <v>0</v>
      </c>
      <c r="N1312" s="124">
        <f t="shared" si="738"/>
        <v>0</v>
      </c>
      <c r="O1312" s="163">
        <f t="shared" si="734"/>
        <v>0</v>
      </c>
      <c r="P1312" s="164">
        <f t="shared" si="735"/>
        <v>0</v>
      </c>
    </row>
    <row r="1313" spans="1:16" ht="31.5" hidden="1" outlineLevel="1" x14ac:dyDescent="0.25">
      <c r="A1313" s="27">
        <f t="shared" si="730"/>
        <v>8</v>
      </c>
      <c r="B1313" s="28" t="str">
        <f t="shared" si="729"/>
        <v>Procurement &amp; Replacement of complete set of LTSH coils for Khaperkheda TPS Unit 3&amp;4</v>
      </c>
      <c r="C1313" s="31" t="str">
        <f t="shared" si="739"/>
        <v>MERC/TECH-1/CAPEX/ 20142015/00363</v>
      </c>
      <c r="D1313" s="65">
        <f t="shared" si="739"/>
        <v>41779</v>
      </c>
      <c r="E1313" s="93">
        <f t="shared" si="739"/>
        <v>17.809999999999999</v>
      </c>
      <c r="F1313" s="124">
        <f t="shared" si="732"/>
        <v>0</v>
      </c>
      <c r="G1313" s="124">
        <f t="shared" si="733"/>
        <v>0</v>
      </c>
      <c r="H1313" s="124">
        <f t="shared" si="736"/>
        <v>0</v>
      </c>
      <c r="I1313" s="123">
        <f>'F4.2'!X35</f>
        <v>0</v>
      </c>
      <c r="J1313" s="123">
        <f>'F4.2'!AR35</f>
        <v>0</v>
      </c>
      <c r="K1313" s="124"/>
      <c r="L1313" s="124"/>
      <c r="M1313" s="124">
        <f t="shared" si="737"/>
        <v>0</v>
      </c>
      <c r="N1313" s="124">
        <f t="shared" si="738"/>
        <v>0</v>
      </c>
      <c r="O1313" s="163">
        <f t="shared" si="734"/>
        <v>0</v>
      </c>
      <c r="P1313" s="164">
        <f t="shared" si="735"/>
        <v>0</v>
      </c>
    </row>
    <row r="1314" spans="1:16" ht="31.5" hidden="1" outlineLevel="1" x14ac:dyDescent="0.25">
      <c r="A1314" s="31">
        <f t="shared" si="730"/>
        <v>8.1</v>
      </c>
      <c r="B1314" s="106" t="str">
        <f t="shared" si="729"/>
        <v>Procurement and replacement of LTSH coils for Khaperkheda TPS at U3</v>
      </c>
      <c r="C1314" s="31" t="str">
        <f t="shared" si="739"/>
        <v>MERC/TECH-1/CAPEX/ 20142015/00363</v>
      </c>
      <c r="D1314" s="65">
        <f t="shared" si="739"/>
        <v>41779</v>
      </c>
      <c r="E1314" s="93">
        <f t="shared" si="739"/>
        <v>8.58</v>
      </c>
      <c r="F1314" s="124">
        <f t="shared" si="732"/>
        <v>3.4291356200000003</v>
      </c>
      <c r="G1314" s="124">
        <f t="shared" si="733"/>
        <v>3.4291356200000003</v>
      </c>
      <c r="H1314" s="124">
        <f t="shared" si="736"/>
        <v>0</v>
      </c>
      <c r="I1314" s="123">
        <f>'F4.2'!X36</f>
        <v>0</v>
      </c>
      <c r="J1314" s="123">
        <f>'F4.2'!AR36</f>
        <v>0</v>
      </c>
      <c r="K1314" s="124"/>
      <c r="L1314" s="124"/>
      <c r="M1314" s="124">
        <f t="shared" si="737"/>
        <v>0</v>
      </c>
      <c r="N1314" s="124">
        <f t="shared" si="738"/>
        <v>0</v>
      </c>
      <c r="O1314" s="163">
        <f t="shared" si="734"/>
        <v>0</v>
      </c>
      <c r="P1314" s="164">
        <f t="shared" si="735"/>
        <v>0</v>
      </c>
    </row>
    <row r="1315" spans="1:16" ht="31.5" hidden="1" outlineLevel="1" x14ac:dyDescent="0.25">
      <c r="A1315" s="31">
        <f t="shared" si="730"/>
        <v>8.1999999999999993</v>
      </c>
      <c r="B1315" s="106" t="str">
        <f t="shared" si="729"/>
        <v>Procurement and replacement of LTSH coils for Khaperkheda TPS at U4</v>
      </c>
      <c r="C1315" s="27" t="str">
        <f t="shared" si="739"/>
        <v>MERC/TECH-1/CAPEX/ 20142015/00363</v>
      </c>
      <c r="D1315" s="90">
        <f t="shared" si="739"/>
        <v>41779</v>
      </c>
      <c r="E1315" s="92">
        <f t="shared" si="739"/>
        <v>8.58</v>
      </c>
      <c r="F1315" s="123">
        <f t="shared" si="732"/>
        <v>3.1809037929999997</v>
      </c>
      <c r="G1315" s="123">
        <f t="shared" si="733"/>
        <v>3.1809037929999997</v>
      </c>
      <c r="H1315" s="123">
        <f t="shared" si="736"/>
        <v>0</v>
      </c>
      <c r="I1315" s="123">
        <f>'F4.2'!X37</f>
        <v>0</v>
      </c>
      <c r="J1315" s="123">
        <f>'F4.2'!AR37</f>
        <v>0</v>
      </c>
      <c r="K1315" s="123"/>
      <c r="L1315" s="123"/>
      <c r="M1315" s="123">
        <f t="shared" si="737"/>
        <v>0</v>
      </c>
      <c r="N1315" s="123">
        <f t="shared" si="738"/>
        <v>0</v>
      </c>
      <c r="O1315" s="163">
        <f t="shared" si="734"/>
        <v>0</v>
      </c>
      <c r="P1315" s="164">
        <f t="shared" si="735"/>
        <v>0</v>
      </c>
    </row>
    <row r="1316" spans="1:16" ht="31.5" hidden="1" outlineLevel="1" x14ac:dyDescent="0.25">
      <c r="A1316" s="130">
        <f t="shared" si="730"/>
        <v>0</v>
      </c>
      <c r="B1316" s="135" t="str">
        <f t="shared" si="729"/>
        <v>IDC</v>
      </c>
      <c r="C1316" s="31" t="str">
        <f t="shared" si="739"/>
        <v>MERC/TECH-1/CAPEX/ 20142015/00363</v>
      </c>
      <c r="D1316" s="65">
        <f t="shared" si="739"/>
        <v>41779</v>
      </c>
      <c r="E1316" s="93">
        <f t="shared" si="739"/>
        <v>0.65</v>
      </c>
      <c r="F1316" s="124">
        <f t="shared" si="732"/>
        <v>0</v>
      </c>
      <c r="G1316" s="124">
        <f t="shared" si="733"/>
        <v>0</v>
      </c>
      <c r="H1316" s="124">
        <f t="shared" si="736"/>
        <v>0</v>
      </c>
      <c r="I1316" s="123">
        <f>'F4.2'!X38</f>
        <v>0</v>
      </c>
      <c r="J1316" s="123">
        <f>'F4.2'!AR38</f>
        <v>0</v>
      </c>
      <c r="K1316" s="124"/>
      <c r="L1316" s="124"/>
      <c r="M1316" s="124">
        <f t="shared" si="737"/>
        <v>0</v>
      </c>
      <c r="N1316" s="124">
        <f t="shared" si="738"/>
        <v>0</v>
      </c>
      <c r="O1316" s="163">
        <f t="shared" si="734"/>
        <v>0</v>
      </c>
      <c r="P1316" s="164">
        <f t="shared" si="735"/>
        <v>0</v>
      </c>
    </row>
    <row r="1317" spans="1:16" ht="31.5" hidden="1" outlineLevel="1" x14ac:dyDescent="0.25">
      <c r="A1317" s="27">
        <f t="shared" si="730"/>
        <v>9</v>
      </c>
      <c r="B1317" s="28" t="str">
        <f t="shared" si="729"/>
        <v>Development of Ash Bund (Waregaon) at K'kheda TPS</v>
      </c>
      <c r="C1317" s="31" t="str">
        <f t="shared" si="739"/>
        <v>MERC/TECH 1/CAPEX/20132014/00823</v>
      </c>
      <c r="D1317" s="65">
        <f t="shared" si="739"/>
        <v>41464</v>
      </c>
      <c r="E1317" s="93">
        <f t="shared" si="739"/>
        <v>38.745911020999998</v>
      </c>
      <c r="F1317" s="124">
        <f t="shared" si="732"/>
        <v>0</v>
      </c>
      <c r="G1317" s="124">
        <f t="shared" si="733"/>
        <v>0</v>
      </c>
      <c r="H1317" s="124">
        <f t="shared" si="736"/>
        <v>0</v>
      </c>
      <c r="I1317" s="123">
        <f>'F4.2'!X39</f>
        <v>0</v>
      </c>
      <c r="J1317" s="123">
        <f>'F4.2'!AR39</f>
        <v>0</v>
      </c>
      <c r="K1317" s="124"/>
      <c r="L1317" s="124"/>
      <c r="M1317" s="124">
        <f t="shared" si="737"/>
        <v>0</v>
      </c>
      <c r="N1317" s="124">
        <f t="shared" si="738"/>
        <v>0</v>
      </c>
      <c r="O1317" s="163">
        <f t="shared" si="734"/>
        <v>0</v>
      </c>
      <c r="P1317" s="164">
        <f t="shared" si="735"/>
        <v>0</v>
      </c>
    </row>
    <row r="1318" spans="1:16" ht="47.25" hidden="1" outlineLevel="1" x14ac:dyDescent="0.25">
      <c r="A1318" s="31">
        <f t="shared" si="730"/>
        <v>9.1</v>
      </c>
      <c r="B1318" s="106" t="str">
        <f t="shared" si="729"/>
        <v>Construction of 3rd upstream raising of existing ash bund from TBL 299.50 Mtr to 302.50 Mtr at Waregaon, Khaperkheda TPS.</v>
      </c>
      <c r="C1318" s="31" t="str">
        <f t="shared" si="739"/>
        <v>MERC/TECH 1/CAPEX/20132014/00823</v>
      </c>
      <c r="D1318" s="65">
        <f t="shared" si="739"/>
        <v>41464</v>
      </c>
      <c r="E1318" s="93">
        <f t="shared" si="739"/>
        <v>33.858543730000001</v>
      </c>
      <c r="F1318" s="124">
        <f t="shared" si="732"/>
        <v>32.537513181999998</v>
      </c>
      <c r="G1318" s="124">
        <f t="shared" si="733"/>
        <v>32.537513181999998</v>
      </c>
      <c r="H1318" s="124">
        <f t="shared" si="736"/>
        <v>0</v>
      </c>
      <c r="I1318" s="123">
        <f>'F4.2'!X40</f>
        <v>0</v>
      </c>
      <c r="J1318" s="123">
        <f>'F4.2'!AR40</f>
        <v>0</v>
      </c>
      <c r="K1318" s="124"/>
      <c r="L1318" s="124"/>
      <c r="M1318" s="124">
        <f t="shared" si="737"/>
        <v>0</v>
      </c>
      <c r="N1318" s="124">
        <f t="shared" si="738"/>
        <v>0</v>
      </c>
      <c r="O1318" s="163">
        <f t="shared" si="734"/>
        <v>0</v>
      </c>
      <c r="P1318" s="164">
        <f t="shared" si="735"/>
        <v>0</v>
      </c>
    </row>
    <row r="1319" spans="1:16" ht="31.5" hidden="1" outlineLevel="1" x14ac:dyDescent="0.25">
      <c r="A1319" s="31">
        <f t="shared" si="730"/>
        <v>9.1999999999999993</v>
      </c>
      <c r="B1319" s="106" t="str">
        <f t="shared" si="729"/>
        <v>Construction of masonary dam (Gabion structure) at Waregaon TPS, Khaperkheda.</v>
      </c>
      <c r="C1319" s="27" t="str">
        <f t="shared" si="739"/>
        <v>MERC/TECH 1/CAPEX/20132014/00823</v>
      </c>
      <c r="D1319" s="90">
        <f t="shared" si="739"/>
        <v>41464</v>
      </c>
      <c r="E1319" s="92">
        <f t="shared" si="739"/>
        <v>1.0560882</v>
      </c>
      <c r="F1319" s="123">
        <f t="shared" si="732"/>
        <v>0</v>
      </c>
      <c r="G1319" s="123">
        <f t="shared" si="733"/>
        <v>0</v>
      </c>
      <c r="H1319" s="123">
        <f t="shared" si="736"/>
        <v>0</v>
      </c>
      <c r="I1319" s="123">
        <f>'F4.2'!X41</f>
        <v>0</v>
      </c>
      <c r="J1319" s="123">
        <f>'F4.2'!AR41</f>
        <v>0</v>
      </c>
      <c r="K1319" s="123"/>
      <c r="L1319" s="123"/>
      <c r="M1319" s="123">
        <f t="shared" si="737"/>
        <v>0</v>
      </c>
      <c r="N1319" s="123">
        <f t="shared" si="738"/>
        <v>0</v>
      </c>
      <c r="O1319" s="163">
        <f t="shared" si="734"/>
        <v>0</v>
      </c>
      <c r="P1319" s="164">
        <f t="shared" si="735"/>
        <v>0</v>
      </c>
    </row>
    <row r="1320" spans="1:16" ht="47.25" hidden="1" outlineLevel="1" x14ac:dyDescent="0.25">
      <c r="A1320" s="31">
        <f t="shared" si="730"/>
        <v>9.3000000000000007</v>
      </c>
      <c r="B1320" s="106" t="str">
        <f t="shared" si="729"/>
        <v>Construction of approach to drain wells and raising height of drain well no. 1,2 &amp; 3  ash bund at Waregaon, Khaperkheda TPS</v>
      </c>
      <c r="C1320" s="31" t="str">
        <f t="shared" si="739"/>
        <v>MERC/TECH 1/CAPEX/20132014/00823</v>
      </c>
      <c r="D1320" s="65">
        <f t="shared" si="739"/>
        <v>41464</v>
      </c>
      <c r="E1320" s="93">
        <f t="shared" si="739"/>
        <v>0.48487739099999999</v>
      </c>
      <c r="F1320" s="124">
        <f t="shared" si="732"/>
        <v>0</v>
      </c>
      <c r="G1320" s="124">
        <f t="shared" si="733"/>
        <v>0</v>
      </c>
      <c r="H1320" s="124">
        <f t="shared" si="736"/>
        <v>0</v>
      </c>
      <c r="I1320" s="123">
        <f>'F4.2'!X42</f>
        <v>0</v>
      </c>
      <c r="J1320" s="123">
        <f>'F4.2'!AR42</f>
        <v>0</v>
      </c>
      <c r="K1320" s="124"/>
      <c r="L1320" s="124"/>
      <c r="M1320" s="124">
        <f t="shared" si="737"/>
        <v>0</v>
      </c>
      <c r="N1320" s="124">
        <f t="shared" si="738"/>
        <v>0</v>
      </c>
      <c r="O1320" s="163">
        <f t="shared" si="734"/>
        <v>0</v>
      </c>
      <c r="P1320" s="164">
        <f t="shared" si="735"/>
        <v>0</v>
      </c>
    </row>
    <row r="1321" spans="1:16" ht="31.5" hidden="1" outlineLevel="1" x14ac:dyDescent="0.25">
      <c r="A1321" s="130">
        <f t="shared" si="730"/>
        <v>0</v>
      </c>
      <c r="B1321" s="135" t="str">
        <f t="shared" si="729"/>
        <v>IDC</v>
      </c>
      <c r="C1321" s="31" t="str">
        <f t="shared" si="739"/>
        <v>MERC/TECH 1/CAPEX/20132014/00823</v>
      </c>
      <c r="D1321" s="65">
        <f t="shared" si="739"/>
        <v>41464</v>
      </c>
      <c r="E1321" s="93">
        <f t="shared" si="739"/>
        <v>3.3464016999999999</v>
      </c>
      <c r="F1321" s="124">
        <f t="shared" si="732"/>
        <v>0</v>
      </c>
      <c r="G1321" s="124">
        <f t="shared" si="733"/>
        <v>0</v>
      </c>
      <c r="H1321" s="124">
        <f t="shared" si="736"/>
        <v>0</v>
      </c>
      <c r="I1321" s="123">
        <f>'F4.2'!X43</f>
        <v>0</v>
      </c>
      <c r="J1321" s="123">
        <f>'F4.2'!AR43</f>
        <v>0</v>
      </c>
      <c r="K1321" s="124"/>
      <c r="L1321" s="124"/>
      <c r="M1321" s="124">
        <f t="shared" si="737"/>
        <v>0</v>
      </c>
      <c r="N1321" s="124">
        <f t="shared" si="738"/>
        <v>0</v>
      </c>
      <c r="O1321" s="163">
        <f t="shared" si="734"/>
        <v>0</v>
      </c>
      <c r="P1321" s="164">
        <f t="shared" si="735"/>
        <v>0</v>
      </c>
    </row>
    <row r="1322" spans="1:16" ht="63" hidden="1" outlineLevel="1" x14ac:dyDescent="0.25">
      <c r="A1322" s="27">
        <f t="shared" si="730"/>
        <v>10</v>
      </c>
      <c r="B1322" s="28" t="str">
        <f t="shared" si="729"/>
        <v>Various schemes related to CHP Improvement &amp; Performance Optimization and scheme of conversion of existing Composite OHE to Conventional OHE</v>
      </c>
      <c r="C1322" s="31" t="str">
        <f t="shared" si="739"/>
        <v>MERC/CAPEX/20152016/00422</v>
      </c>
      <c r="D1322" s="65">
        <f t="shared" si="739"/>
        <v>42585</v>
      </c>
      <c r="E1322" s="93">
        <f t="shared" si="739"/>
        <v>10.760000000000002</v>
      </c>
      <c r="F1322" s="124">
        <f t="shared" si="732"/>
        <v>0</v>
      </c>
      <c r="G1322" s="124">
        <f t="shared" si="733"/>
        <v>0</v>
      </c>
      <c r="H1322" s="124">
        <f t="shared" si="736"/>
        <v>0</v>
      </c>
      <c r="I1322" s="123">
        <f>'F4.2'!X44</f>
        <v>0</v>
      </c>
      <c r="J1322" s="123">
        <f>'F4.2'!AR44</f>
        <v>0</v>
      </c>
      <c r="K1322" s="124"/>
      <c r="L1322" s="124"/>
      <c r="M1322" s="124">
        <f t="shared" si="737"/>
        <v>0</v>
      </c>
      <c r="N1322" s="124">
        <f t="shared" si="738"/>
        <v>0</v>
      </c>
      <c r="O1322" s="163">
        <f t="shared" si="734"/>
        <v>0</v>
      </c>
      <c r="P1322" s="164">
        <f t="shared" si="735"/>
        <v>0</v>
      </c>
    </row>
    <row r="1323" spans="1:16" ht="31.5" hidden="1" outlineLevel="1" x14ac:dyDescent="0.25">
      <c r="A1323" s="31">
        <f t="shared" si="730"/>
        <v>10.1</v>
      </c>
      <c r="B1323" s="106" t="str">
        <f t="shared" si="729"/>
        <v>Air Cooled Suspension Magnet for Con. 3 &amp; 6 of CHP 210 MW</v>
      </c>
      <c r="C1323" s="31" t="str">
        <f t="shared" si="739"/>
        <v>MERC/CAPEX/20152016/00422</v>
      </c>
      <c r="D1323" s="65">
        <f t="shared" si="739"/>
        <v>42585</v>
      </c>
      <c r="E1323" s="93">
        <f t="shared" si="739"/>
        <v>2.1800000000000002</v>
      </c>
      <c r="F1323" s="124">
        <f t="shared" si="732"/>
        <v>2.2613261600000003</v>
      </c>
      <c r="G1323" s="124">
        <f t="shared" si="733"/>
        <v>2.2613261600000003</v>
      </c>
      <c r="H1323" s="124">
        <f t="shared" si="736"/>
        <v>0</v>
      </c>
      <c r="I1323" s="123">
        <f>'F4.2'!X45</f>
        <v>0</v>
      </c>
      <c r="J1323" s="123">
        <f>'F4.2'!AR45</f>
        <v>0</v>
      </c>
      <c r="K1323" s="124"/>
      <c r="L1323" s="124"/>
      <c r="M1323" s="124">
        <f t="shared" si="737"/>
        <v>0</v>
      </c>
      <c r="N1323" s="124">
        <f t="shared" si="738"/>
        <v>0</v>
      </c>
      <c r="O1323" s="163">
        <f t="shared" si="734"/>
        <v>0</v>
      </c>
      <c r="P1323" s="164">
        <f t="shared" si="735"/>
        <v>0</v>
      </c>
    </row>
    <row r="1324" spans="1:16" ht="15.75" hidden="1" outlineLevel="1" x14ac:dyDescent="0.25">
      <c r="A1324" s="31">
        <f t="shared" si="730"/>
        <v>10.199999999999999</v>
      </c>
      <c r="B1324" s="106" t="str">
        <f t="shared" si="729"/>
        <v>Procurement of Impact crusher motor</v>
      </c>
      <c r="C1324" s="27" t="str">
        <f t="shared" si="739"/>
        <v>MERC/CAPEX/20152016/00422</v>
      </c>
      <c r="D1324" s="90">
        <f t="shared" si="739"/>
        <v>42585</v>
      </c>
      <c r="E1324" s="92">
        <f t="shared" si="739"/>
        <v>0.84</v>
      </c>
      <c r="F1324" s="123">
        <f t="shared" si="732"/>
        <v>0.52578864000000003</v>
      </c>
      <c r="G1324" s="123">
        <f t="shared" si="733"/>
        <v>0.52578864000000003</v>
      </c>
      <c r="H1324" s="123">
        <f t="shared" si="736"/>
        <v>0</v>
      </c>
      <c r="I1324" s="123">
        <f>'F4.2'!X46</f>
        <v>0</v>
      </c>
      <c r="J1324" s="123">
        <f>'F4.2'!AR46</f>
        <v>0</v>
      </c>
      <c r="K1324" s="123"/>
      <c r="L1324" s="123"/>
      <c r="M1324" s="123">
        <f t="shared" si="737"/>
        <v>0</v>
      </c>
      <c r="N1324" s="123">
        <f t="shared" si="738"/>
        <v>0</v>
      </c>
      <c r="O1324" s="163">
        <f t="shared" si="734"/>
        <v>0</v>
      </c>
      <c r="P1324" s="164">
        <f t="shared" si="735"/>
        <v>0</v>
      </c>
    </row>
    <row r="1325" spans="1:16" ht="31.5" hidden="1" outlineLevel="1" x14ac:dyDescent="0.25">
      <c r="A1325" s="31">
        <f t="shared" si="730"/>
        <v>10.3</v>
      </c>
      <c r="B1325" s="106" t="str">
        <f t="shared" si="729"/>
        <v>Procurement of 360V, 200 AH battery set and 360V 325 AH battery set for U# 1to 4</v>
      </c>
      <c r="C1325" s="31" t="str">
        <f t="shared" si="739"/>
        <v>MERC/CAPEX/20152016/00422</v>
      </c>
      <c r="D1325" s="65">
        <f t="shared" si="739"/>
        <v>42585</v>
      </c>
      <c r="E1325" s="93">
        <f t="shared" si="739"/>
        <v>1.1000000000000001</v>
      </c>
      <c r="F1325" s="124">
        <f t="shared" si="732"/>
        <v>1.4576410000000002</v>
      </c>
      <c r="G1325" s="124">
        <f t="shared" si="733"/>
        <v>1.4576410000000002</v>
      </c>
      <c r="H1325" s="124">
        <f t="shared" si="736"/>
        <v>0</v>
      </c>
      <c r="I1325" s="123">
        <f>'F4.2'!X47</f>
        <v>0</v>
      </c>
      <c r="J1325" s="123">
        <f>'F4.2'!AR47</f>
        <v>0</v>
      </c>
      <c r="K1325" s="124"/>
      <c r="L1325" s="124"/>
      <c r="M1325" s="124">
        <f t="shared" si="737"/>
        <v>0</v>
      </c>
      <c r="N1325" s="124">
        <f t="shared" si="738"/>
        <v>0</v>
      </c>
      <c r="O1325" s="163">
        <f t="shared" si="734"/>
        <v>0</v>
      </c>
      <c r="P1325" s="164">
        <f t="shared" si="735"/>
        <v>0</v>
      </c>
    </row>
    <row r="1326" spans="1:16" ht="31.5" hidden="1" outlineLevel="1" x14ac:dyDescent="0.25">
      <c r="A1326" s="31">
        <f t="shared" si="730"/>
        <v>10.4</v>
      </c>
      <c r="B1326" s="106" t="str">
        <f t="shared" si="729"/>
        <v>Procurement of POG Instruments for Unit 1 to 4</v>
      </c>
      <c r="C1326" s="31" t="str">
        <f t="shared" si="739"/>
        <v>MERC/CAPEX/20152016/00422</v>
      </c>
      <c r="D1326" s="65">
        <f t="shared" si="739"/>
        <v>42585</v>
      </c>
      <c r="E1326" s="93">
        <f t="shared" si="739"/>
        <v>0.77</v>
      </c>
      <c r="F1326" s="124">
        <f t="shared" si="732"/>
        <v>0.35015072000000003</v>
      </c>
      <c r="G1326" s="124">
        <f t="shared" si="733"/>
        <v>0.35015072000000003</v>
      </c>
      <c r="H1326" s="124">
        <f t="shared" si="736"/>
        <v>0</v>
      </c>
      <c r="I1326" s="123">
        <f>'F4.2'!X48</f>
        <v>0</v>
      </c>
      <c r="J1326" s="123">
        <f>'F4.2'!AR48</f>
        <v>0</v>
      </c>
      <c r="K1326" s="124"/>
      <c r="L1326" s="124"/>
      <c r="M1326" s="124">
        <f t="shared" si="737"/>
        <v>0</v>
      </c>
      <c r="N1326" s="124">
        <f t="shared" si="738"/>
        <v>0</v>
      </c>
      <c r="O1326" s="163">
        <f t="shared" si="734"/>
        <v>0</v>
      </c>
      <c r="P1326" s="164">
        <f t="shared" si="735"/>
        <v>0</v>
      </c>
    </row>
    <row r="1327" spans="1:16" ht="47.25" hidden="1" outlineLevel="1" x14ac:dyDescent="0.25">
      <c r="A1327" s="130">
        <f t="shared" si="730"/>
        <v>10.5</v>
      </c>
      <c r="B1327" s="135" t="str">
        <f t="shared" si="729"/>
        <v>Up gradation of safe scan flame scanner system by BHEL scan system in unit no. 1, 3 &amp; 4</v>
      </c>
      <c r="C1327" s="31" t="str">
        <f t="shared" si="739"/>
        <v>MERC/CAPEX/20152016/00422</v>
      </c>
      <c r="D1327" s="65">
        <f t="shared" si="739"/>
        <v>42585</v>
      </c>
      <c r="E1327" s="93">
        <f t="shared" si="739"/>
        <v>1.35</v>
      </c>
      <c r="F1327" s="124">
        <f t="shared" si="732"/>
        <v>0</v>
      </c>
      <c r="G1327" s="124">
        <f t="shared" si="733"/>
        <v>0</v>
      </c>
      <c r="H1327" s="124">
        <f t="shared" si="736"/>
        <v>0</v>
      </c>
      <c r="I1327" s="123">
        <f>'F4.2'!X49</f>
        <v>0</v>
      </c>
      <c r="J1327" s="123">
        <f>'F4.2'!AR49</f>
        <v>0</v>
      </c>
      <c r="K1327" s="124"/>
      <c r="L1327" s="124"/>
      <c r="M1327" s="124">
        <f t="shared" si="737"/>
        <v>0</v>
      </c>
      <c r="N1327" s="124">
        <f t="shared" si="738"/>
        <v>0</v>
      </c>
      <c r="O1327" s="163">
        <f t="shared" si="734"/>
        <v>0</v>
      </c>
      <c r="P1327" s="164">
        <f t="shared" si="735"/>
        <v>0</v>
      </c>
    </row>
    <row r="1328" spans="1:16" ht="15.75" hidden="1" outlineLevel="1" x14ac:dyDescent="0.25">
      <c r="A1328" s="130">
        <f t="shared" si="730"/>
        <v>10.6</v>
      </c>
      <c r="B1328" s="135" t="str">
        <f t="shared" si="729"/>
        <v>Up gradation of old AVR system to  DAVR</v>
      </c>
      <c r="C1328" s="31" t="str">
        <f t="shared" si="739"/>
        <v>MERC/CAPEX/20152016/00422</v>
      </c>
      <c r="D1328" s="65">
        <f t="shared" si="739"/>
        <v>42585</v>
      </c>
      <c r="E1328" s="93">
        <f t="shared" si="739"/>
        <v>1.33</v>
      </c>
      <c r="F1328" s="124">
        <f t="shared" si="732"/>
        <v>0</v>
      </c>
      <c r="G1328" s="124">
        <f t="shared" si="733"/>
        <v>0</v>
      </c>
      <c r="H1328" s="124">
        <f t="shared" si="736"/>
        <v>0</v>
      </c>
      <c r="I1328" s="123">
        <f>'F4.2'!X50</f>
        <v>0</v>
      </c>
      <c r="J1328" s="123">
        <f>'F4.2'!AR50</f>
        <v>0</v>
      </c>
      <c r="K1328" s="124"/>
      <c r="L1328" s="124"/>
      <c r="M1328" s="124">
        <f t="shared" si="737"/>
        <v>0</v>
      </c>
      <c r="N1328" s="124">
        <f t="shared" si="738"/>
        <v>0</v>
      </c>
      <c r="O1328" s="163">
        <f t="shared" si="734"/>
        <v>0</v>
      </c>
      <c r="P1328" s="164">
        <f t="shared" si="735"/>
        <v>0</v>
      </c>
    </row>
    <row r="1329" spans="1:16" ht="31.5" hidden="1" outlineLevel="1" x14ac:dyDescent="0.25">
      <c r="A1329" s="31">
        <f t="shared" si="730"/>
        <v>10.7</v>
      </c>
      <c r="B1329" s="106" t="str">
        <f t="shared" si="729"/>
        <v>Conversion of existing Composite OHE to Conventional OHE</v>
      </c>
      <c r="C1329" s="31" t="str">
        <f t="shared" si="739"/>
        <v>MERC/CAPEX/20152016/00422</v>
      </c>
      <c r="D1329" s="65">
        <f t="shared" si="739"/>
        <v>42585</v>
      </c>
      <c r="E1329" s="93">
        <f t="shared" si="739"/>
        <v>2.72</v>
      </c>
      <c r="F1329" s="124">
        <f t="shared" si="732"/>
        <v>2.72</v>
      </c>
      <c r="G1329" s="124">
        <f t="shared" si="733"/>
        <v>2.72</v>
      </c>
      <c r="H1329" s="124">
        <f t="shared" si="736"/>
        <v>0</v>
      </c>
      <c r="I1329" s="123">
        <f>'F4.2'!X51</f>
        <v>0</v>
      </c>
      <c r="J1329" s="123">
        <f>'F4.2'!AR51</f>
        <v>0</v>
      </c>
      <c r="K1329" s="124"/>
      <c r="L1329" s="124"/>
      <c r="M1329" s="124">
        <f t="shared" si="737"/>
        <v>0</v>
      </c>
      <c r="N1329" s="124">
        <f t="shared" si="738"/>
        <v>0</v>
      </c>
      <c r="O1329" s="163">
        <f t="shared" si="734"/>
        <v>0</v>
      </c>
      <c r="P1329" s="164">
        <f t="shared" si="735"/>
        <v>0</v>
      </c>
    </row>
    <row r="1330" spans="1:16" ht="15.75" hidden="1" outlineLevel="1" x14ac:dyDescent="0.25">
      <c r="A1330" s="130">
        <f t="shared" si="730"/>
        <v>0</v>
      </c>
      <c r="B1330" s="135" t="str">
        <f t="shared" si="729"/>
        <v>IDC</v>
      </c>
      <c r="C1330" s="31" t="str">
        <f t="shared" ref="C1330:E1349" si="740">C904</f>
        <v>MERC/CAPEX/20152016/00422</v>
      </c>
      <c r="D1330" s="65">
        <f t="shared" si="740"/>
        <v>42585</v>
      </c>
      <c r="E1330" s="93">
        <f t="shared" si="740"/>
        <v>0.47</v>
      </c>
      <c r="F1330" s="124">
        <f t="shared" si="732"/>
        <v>0</v>
      </c>
      <c r="G1330" s="124">
        <f t="shared" si="733"/>
        <v>0</v>
      </c>
      <c r="H1330" s="124">
        <f t="shared" si="736"/>
        <v>0</v>
      </c>
      <c r="I1330" s="123">
        <f>'F4.2'!X52</f>
        <v>0</v>
      </c>
      <c r="J1330" s="123">
        <f>'F4.2'!AR52</f>
        <v>0</v>
      </c>
      <c r="K1330" s="124"/>
      <c r="L1330" s="124"/>
      <c r="M1330" s="124">
        <f t="shared" si="737"/>
        <v>0</v>
      </c>
      <c r="N1330" s="124">
        <f t="shared" si="738"/>
        <v>0</v>
      </c>
      <c r="O1330" s="163">
        <f t="shared" si="734"/>
        <v>0</v>
      </c>
      <c r="P1330" s="164">
        <f t="shared" si="735"/>
        <v>0</v>
      </c>
    </row>
    <row r="1331" spans="1:16" ht="31.5" hidden="1" outlineLevel="1" x14ac:dyDescent="0.25">
      <c r="A1331" s="136">
        <f t="shared" si="730"/>
        <v>11</v>
      </c>
      <c r="B1331" s="137" t="str">
        <f t="shared" si="729"/>
        <v>ESP up-gradation for Unit-1 at Khaperkheda TPS</v>
      </c>
      <c r="C1331" s="31" t="str">
        <f t="shared" si="740"/>
        <v>MERC/CAPEX/20152016/01261</v>
      </c>
      <c r="D1331" s="65">
        <f t="shared" si="740"/>
        <v>42380</v>
      </c>
      <c r="E1331" s="93">
        <f t="shared" si="740"/>
        <v>32.01</v>
      </c>
      <c r="F1331" s="124">
        <f t="shared" si="732"/>
        <v>0</v>
      </c>
      <c r="G1331" s="124">
        <f t="shared" si="733"/>
        <v>0</v>
      </c>
      <c r="H1331" s="124">
        <f t="shared" si="736"/>
        <v>0</v>
      </c>
      <c r="I1331" s="123">
        <f>'F4.2'!X53</f>
        <v>0</v>
      </c>
      <c r="J1331" s="123">
        <f>'F4.2'!AR53</f>
        <v>0</v>
      </c>
      <c r="K1331" s="124"/>
      <c r="L1331" s="124"/>
      <c r="M1331" s="124">
        <f t="shared" si="737"/>
        <v>0</v>
      </c>
      <c r="N1331" s="124">
        <f t="shared" si="738"/>
        <v>0</v>
      </c>
      <c r="O1331" s="163">
        <f t="shared" si="734"/>
        <v>0</v>
      </c>
      <c r="P1331" s="164">
        <f t="shared" si="735"/>
        <v>0</v>
      </c>
    </row>
    <row r="1332" spans="1:16" ht="31.5" hidden="1" outlineLevel="1" x14ac:dyDescent="0.25">
      <c r="A1332" s="130">
        <f t="shared" si="730"/>
        <v>11.1</v>
      </c>
      <c r="B1332" s="135" t="str">
        <f t="shared" si="729"/>
        <v>ESP up-gradation for Unit-1 at Khaperkheda TPS</v>
      </c>
      <c r="C1332" s="31" t="str">
        <f t="shared" si="740"/>
        <v>MERC/CAPEX/20152016/01261</v>
      </c>
      <c r="D1332" s="65">
        <f t="shared" si="740"/>
        <v>42380</v>
      </c>
      <c r="E1332" s="93">
        <f t="shared" si="740"/>
        <v>32.01</v>
      </c>
      <c r="F1332" s="124">
        <f t="shared" si="732"/>
        <v>0</v>
      </c>
      <c r="G1332" s="124">
        <f t="shared" si="733"/>
        <v>0</v>
      </c>
      <c r="H1332" s="124">
        <f t="shared" si="736"/>
        <v>0</v>
      </c>
      <c r="I1332" s="123">
        <f>'F4.2'!X54</f>
        <v>0</v>
      </c>
      <c r="J1332" s="123">
        <f>'F4.2'!AR54</f>
        <v>0</v>
      </c>
      <c r="K1332" s="124"/>
      <c r="L1332" s="124"/>
      <c r="M1332" s="124">
        <f t="shared" si="737"/>
        <v>0</v>
      </c>
      <c r="N1332" s="124">
        <f t="shared" si="738"/>
        <v>0</v>
      </c>
      <c r="O1332" s="163">
        <f t="shared" si="734"/>
        <v>0</v>
      </c>
      <c r="P1332" s="164">
        <f t="shared" si="735"/>
        <v>0</v>
      </c>
    </row>
    <row r="1333" spans="1:16" ht="63" hidden="1" outlineLevel="1" x14ac:dyDescent="0.25">
      <c r="A1333" s="27">
        <f t="shared" si="730"/>
        <v>13</v>
      </c>
      <c r="B1333" s="28" t="str">
        <f t="shared" si="729"/>
        <v>Procurement, installation and commissioning of Gravimetric Belt / Rotary Type Feeder, VFD for CEP, Up-gradation of BTS system &amp; Environmental schemes at Khaperkheda TPS</v>
      </c>
      <c r="C1333" s="27" t="str">
        <f t="shared" si="740"/>
        <v>MERC/CAPEX/20162017/01552</v>
      </c>
      <c r="D1333" s="90">
        <f t="shared" si="740"/>
        <v>42780</v>
      </c>
      <c r="E1333" s="92">
        <f t="shared" si="740"/>
        <v>20.217955</v>
      </c>
      <c r="F1333" s="123">
        <f t="shared" si="732"/>
        <v>0</v>
      </c>
      <c r="G1333" s="123">
        <f t="shared" si="733"/>
        <v>0</v>
      </c>
      <c r="H1333" s="123">
        <f t="shared" si="736"/>
        <v>0</v>
      </c>
      <c r="I1333" s="123">
        <f>'F4.2'!X55</f>
        <v>0</v>
      </c>
      <c r="J1333" s="123">
        <f>'F4.2'!AR55</f>
        <v>0</v>
      </c>
      <c r="K1333" s="123"/>
      <c r="L1333" s="123"/>
      <c r="M1333" s="123">
        <f t="shared" si="737"/>
        <v>0</v>
      </c>
      <c r="N1333" s="123">
        <f t="shared" si="738"/>
        <v>0</v>
      </c>
      <c r="O1333" s="163">
        <f t="shared" si="734"/>
        <v>0</v>
      </c>
      <c r="P1333" s="164">
        <f t="shared" si="735"/>
        <v>0</v>
      </c>
    </row>
    <row r="1334" spans="1:16" ht="31.5" hidden="1" outlineLevel="1" x14ac:dyDescent="0.25">
      <c r="A1334" s="31">
        <f t="shared" si="730"/>
        <v>13.1</v>
      </c>
      <c r="B1334" s="106" t="str">
        <f t="shared" si="729"/>
        <v>Procurement, installation and commissioning of Gravimetric belt/rotary Feeder at U-1 &amp; 2</v>
      </c>
      <c r="C1334" s="31" t="str">
        <f t="shared" si="740"/>
        <v>MERC/CAPEX/20162017/01552</v>
      </c>
      <c r="D1334" s="65">
        <f t="shared" si="740"/>
        <v>42780</v>
      </c>
      <c r="E1334" s="93">
        <f t="shared" si="740"/>
        <v>5.72</v>
      </c>
      <c r="F1334" s="124">
        <f t="shared" si="732"/>
        <v>4.7417999999999996</v>
      </c>
      <c r="G1334" s="124">
        <f t="shared" si="733"/>
        <v>4.7417999999999996</v>
      </c>
      <c r="H1334" s="124">
        <f t="shared" si="736"/>
        <v>0</v>
      </c>
      <c r="I1334" s="123">
        <f>'F4.2'!X56</f>
        <v>0</v>
      </c>
      <c r="J1334" s="123">
        <f>'F4.2'!AR56</f>
        <v>0</v>
      </c>
      <c r="K1334" s="124"/>
      <c r="L1334" s="124"/>
      <c r="M1334" s="124">
        <f t="shared" si="737"/>
        <v>0</v>
      </c>
      <c r="N1334" s="124">
        <f t="shared" si="738"/>
        <v>0</v>
      </c>
      <c r="O1334" s="163">
        <f t="shared" si="734"/>
        <v>0</v>
      </c>
      <c r="P1334" s="164">
        <f t="shared" si="735"/>
        <v>0</v>
      </c>
    </row>
    <row r="1335" spans="1:16" ht="15.75" hidden="1" outlineLevel="1" x14ac:dyDescent="0.25">
      <c r="A1335" s="31">
        <f t="shared" si="730"/>
        <v>13.2</v>
      </c>
      <c r="B1335" s="106" t="str">
        <f t="shared" si="729"/>
        <v>Installation of VFD to CEP at U-1 to 4</v>
      </c>
      <c r="C1335" s="27" t="str">
        <f t="shared" si="740"/>
        <v>MERC/CAPEX/20162017/01552</v>
      </c>
      <c r="D1335" s="90">
        <f t="shared" si="740"/>
        <v>42780</v>
      </c>
      <c r="E1335" s="92">
        <f t="shared" si="740"/>
        <v>8.64</v>
      </c>
      <c r="F1335" s="123">
        <f t="shared" si="732"/>
        <v>8.7575279999999989</v>
      </c>
      <c r="G1335" s="123">
        <f t="shared" si="733"/>
        <v>7.0481799000000001</v>
      </c>
      <c r="H1335" s="123">
        <f t="shared" si="736"/>
        <v>1.7093480999999988</v>
      </c>
      <c r="I1335" s="123">
        <f>'F4.2'!X57</f>
        <v>0.38326399999999999</v>
      </c>
      <c r="J1335" s="123">
        <f>'F4.2'!AR57</f>
        <v>2.0918201000000005</v>
      </c>
      <c r="K1335" s="123"/>
      <c r="L1335" s="123"/>
      <c r="M1335" s="123">
        <f t="shared" si="737"/>
        <v>2.0918201000000005</v>
      </c>
      <c r="N1335" s="123">
        <f t="shared" si="738"/>
        <v>7.9199999999834958E-4</v>
      </c>
      <c r="O1335" s="163">
        <f t="shared" si="734"/>
        <v>1.5918201000000005</v>
      </c>
      <c r="P1335" s="164">
        <f t="shared" si="735"/>
        <v>0.5</v>
      </c>
    </row>
    <row r="1336" spans="1:16" ht="15.75" hidden="1" outlineLevel="1" x14ac:dyDescent="0.25">
      <c r="A1336" s="31">
        <f t="shared" si="730"/>
        <v>13.3</v>
      </c>
      <c r="B1336" s="106" t="str">
        <f t="shared" si="729"/>
        <v>Installation of BTS system at U-4</v>
      </c>
      <c r="C1336" s="31" t="str">
        <f t="shared" si="740"/>
        <v>MERC/CAPEX/20162017/01552</v>
      </c>
      <c r="D1336" s="65">
        <f t="shared" si="740"/>
        <v>42780</v>
      </c>
      <c r="E1336" s="93">
        <f t="shared" si="740"/>
        <v>0.98795500000000003</v>
      </c>
      <c r="F1336" s="124">
        <f t="shared" si="732"/>
        <v>0.98795500000000003</v>
      </c>
      <c r="G1336" s="124">
        <f t="shared" si="733"/>
        <v>0.98795500000000003</v>
      </c>
      <c r="H1336" s="124">
        <f t="shared" si="736"/>
        <v>0</v>
      </c>
      <c r="I1336" s="123">
        <f>'F4.2'!X58</f>
        <v>0</v>
      </c>
      <c r="J1336" s="123">
        <f>'F4.2'!AR58</f>
        <v>0</v>
      </c>
      <c r="K1336" s="124"/>
      <c r="L1336" s="124"/>
      <c r="M1336" s="124">
        <f t="shared" si="737"/>
        <v>0</v>
      </c>
      <c r="N1336" s="124">
        <f t="shared" si="738"/>
        <v>0</v>
      </c>
      <c r="O1336" s="163">
        <f t="shared" si="734"/>
        <v>0</v>
      </c>
      <c r="P1336" s="164">
        <f t="shared" si="735"/>
        <v>0</v>
      </c>
    </row>
    <row r="1337" spans="1:16" ht="15.75" hidden="1" outlineLevel="1" x14ac:dyDescent="0.25">
      <c r="A1337" s="31">
        <f t="shared" si="730"/>
        <v>13.4</v>
      </c>
      <c r="B1337" s="106" t="str">
        <f t="shared" si="729"/>
        <v>Replacement of SOx/NOx analyzer at U-1 to  4</v>
      </c>
      <c r="C1337" s="31" t="str">
        <f t="shared" si="740"/>
        <v>MERC/CAPEX/20162017/01552</v>
      </c>
      <c r="D1337" s="65">
        <f t="shared" si="740"/>
        <v>42780</v>
      </c>
      <c r="E1337" s="93">
        <f t="shared" si="740"/>
        <v>2.42</v>
      </c>
      <c r="F1337" s="124">
        <f t="shared" si="732"/>
        <v>2.3034780000000001</v>
      </c>
      <c r="G1337" s="124">
        <f t="shared" si="733"/>
        <v>2.3034780000000001</v>
      </c>
      <c r="H1337" s="124">
        <f t="shared" si="736"/>
        <v>0</v>
      </c>
      <c r="I1337" s="123">
        <f>'F4.2'!X59</f>
        <v>0</v>
      </c>
      <c r="J1337" s="123">
        <f>'F4.2'!AR59</f>
        <v>0</v>
      </c>
      <c r="K1337" s="124"/>
      <c r="L1337" s="124"/>
      <c r="M1337" s="124">
        <f t="shared" si="737"/>
        <v>0</v>
      </c>
      <c r="N1337" s="124">
        <f t="shared" si="738"/>
        <v>0</v>
      </c>
      <c r="O1337" s="163">
        <f t="shared" si="734"/>
        <v>0</v>
      </c>
      <c r="P1337" s="164">
        <f t="shared" si="735"/>
        <v>0</v>
      </c>
    </row>
    <row r="1338" spans="1:16" ht="31.5" hidden="1" outlineLevel="1" x14ac:dyDescent="0.25">
      <c r="A1338" s="31">
        <f t="shared" si="730"/>
        <v>13.5</v>
      </c>
      <c r="B1338" s="106" t="str">
        <f t="shared" si="729"/>
        <v>Procurement of TGA,CHNS analyzer and Bomb calorimeter at U-5</v>
      </c>
      <c r="C1338" s="31" t="str">
        <f t="shared" si="740"/>
        <v>MERC/CAPEX/20162017/01552</v>
      </c>
      <c r="D1338" s="65">
        <f t="shared" si="740"/>
        <v>42780</v>
      </c>
      <c r="E1338" s="93">
        <f t="shared" si="740"/>
        <v>1.71</v>
      </c>
      <c r="F1338" s="124">
        <f t="shared" si="732"/>
        <v>0.2896977</v>
      </c>
      <c r="G1338" s="124">
        <f t="shared" si="733"/>
        <v>0.2896977</v>
      </c>
      <c r="H1338" s="124">
        <f t="shared" si="736"/>
        <v>0</v>
      </c>
      <c r="I1338" s="123">
        <f>'F4.2'!X60</f>
        <v>0</v>
      </c>
      <c r="J1338" s="123">
        <f>'F4.2'!AR60</f>
        <v>0</v>
      </c>
      <c r="K1338" s="124"/>
      <c r="L1338" s="124"/>
      <c r="M1338" s="124">
        <f t="shared" si="737"/>
        <v>0</v>
      </c>
      <c r="N1338" s="124">
        <f t="shared" si="738"/>
        <v>0</v>
      </c>
      <c r="O1338" s="163">
        <f t="shared" si="734"/>
        <v>0</v>
      </c>
      <c r="P1338" s="164">
        <f t="shared" si="735"/>
        <v>0</v>
      </c>
    </row>
    <row r="1339" spans="1:16" ht="15.75" hidden="1" outlineLevel="1" x14ac:dyDescent="0.25">
      <c r="A1339" s="130">
        <f t="shared" si="730"/>
        <v>0</v>
      </c>
      <c r="B1339" s="135" t="str">
        <f t="shared" si="729"/>
        <v>IDC</v>
      </c>
      <c r="C1339" s="31" t="str">
        <f t="shared" si="740"/>
        <v>MERC/CAPEX/20162017/01552</v>
      </c>
      <c r="D1339" s="65">
        <f t="shared" si="740"/>
        <v>42780</v>
      </c>
      <c r="E1339" s="93">
        <f t="shared" si="740"/>
        <v>0.74</v>
      </c>
      <c r="F1339" s="124">
        <f t="shared" si="732"/>
        <v>0</v>
      </c>
      <c r="G1339" s="124">
        <f t="shared" si="733"/>
        <v>0</v>
      </c>
      <c r="H1339" s="124">
        <f t="shared" si="736"/>
        <v>0</v>
      </c>
      <c r="I1339" s="123">
        <f>'F4.2'!X61</f>
        <v>0</v>
      </c>
      <c r="J1339" s="123">
        <f>'F4.2'!AR61</f>
        <v>0</v>
      </c>
      <c r="K1339" s="124"/>
      <c r="L1339" s="124"/>
      <c r="M1339" s="124">
        <f t="shared" si="737"/>
        <v>0</v>
      </c>
      <c r="N1339" s="124">
        <f t="shared" si="738"/>
        <v>0</v>
      </c>
      <c r="O1339" s="163">
        <f t="shared" si="734"/>
        <v>0</v>
      </c>
      <c r="P1339" s="164">
        <f t="shared" si="735"/>
        <v>0</v>
      </c>
    </row>
    <row r="1340" spans="1:16" ht="31.5" hidden="1" outlineLevel="1" x14ac:dyDescent="0.25">
      <c r="A1340" s="27">
        <f t="shared" si="730"/>
        <v>16</v>
      </c>
      <c r="B1340" s="28" t="str">
        <f t="shared" si="729"/>
        <v>Up gradation of HMI System at Unit No 3 &amp; 4 at Khaperkheda TPS</v>
      </c>
      <c r="C1340" s="31" t="str">
        <f t="shared" si="740"/>
        <v>MERC/CAPEX/20172018/03946</v>
      </c>
      <c r="D1340" s="65">
        <f t="shared" si="740"/>
        <v>42935</v>
      </c>
      <c r="E1340" s="93">
        <f t="shared" si="740"/>
        <v>13.389999999999999</v>
      </c>
      <c r="F1340" s="124">
        <f t="shared" si="732"/>
        <v>0</v>
      </c>
      <c r="G1340" s="124">
        <f t="shared" si="733"/>
        <v>0</v>
      </c>
      <c r="H1340" s="124">
        <f t="shared" si="736"/>
        <v>0</v>
      </c>
      <c r="I1340" s="123">
        <f>'F4.2'!X62</f>
        <v>0</v>
      </c>
      <c r="J1340" s="123">
        <f>'F4.2'!AR62</f>
        <v>0</v>
      </c>
      <c r="K1340" s="124"/>
      <c r="L1340" s="124"/>
      <c r="M1340" s="124">
        <f t="shared" si="737"/>
        <v>0</v>
      </c>
      <c r="N1340" s="124">
        <f t="shared" si="738"/>
        <v>0</v>
      </c>
      <c r="O1340" s="163">
        <f t="shared" si="734"/>
        <v>0</v>
      </c>
      <c r="P1340" s="164">
        <f t="shared" si="735"/>
        <v>0</v>
      </c>
    </row>
    <row r="1341" spans="1:16" ht="15.75" hidden="1" outlineLevel="1" x14ac:dyDescent="0.25">
      <c r="A1341" s="31">
        <f t="shared" si="730"/>
        <v>16.100000000000001</v>
      </c>
      <c r="B1341" s="106" t="str">
        <f t="shared" si="729"/>
        <v>HMI Up-gradation at U# 3 &amp; 4</v>
      </c>
      <c r="C1341" s="31" t="str">
        <f t="shared" si="740"/>
        <v>MERC/CAPEX/20172018/03946</v>
      </c>
      <c r="D1341" s="65">
        <f t="shared" si="740"/>
        <v>42935</v>
      </c>
      <c r="E1341" s="93">
        <f t="shared" si="740"/>
        <v>12.78</v>
      </c>
      <c r="F1341" s="124">
        <f t="shared" si="732"/>
        <v>12.5611</v>
      </c>
      <c r="G1341" s="124">
        <f t="shared" si="733"/>
        <v>13.181099999999999</v>
      </c>
      <c r="H1341" s="124">
        <f t="shared" si="736"/>
        <v>-0.61999999999999922</v>
      </c>
      <c r="I1341" s="123">
        <f>'F4.2'!X63</f>
        <v>0</v>
      </c>
      <c r="J1341" s="123">
        <f>'F4.2'!AR63</f>
        <v>0</v>
      </c>
      <c r="K1341" s="124"/>
      <c r="L1341" s="124"/>
      <c r="M1341" s="124">
        <f t="shared" si="737"/>
        <v>0</v>
      </c>
      <c r="N1341" s="124">
        <f t="shared" si="738"/>
        <v>-0.61999999999999922</v>
      </c>
      <c r="O1341" s="163">
        <f t="shared" si="734"/>
        <v>0</v>
      </c>
      <c r="P1341" s="164">
        <f t="shared" si="735"/>
        <v>0</v>
      </c>
    </row>
    <row r="1342" spans="1:16" ht="15.75" hidden="1" outlineLevel="1" x14ac:dyDescent="0.25">
      <c r="A1342" s="130">
        <f t="shared" si="730"/>
        <v>0</v>
      </c>
      <c r="B1342" s="131" t="str">
        <f t="shared" si="729"/>
        <v>IDC</v>
      </c>
      <c r="C1342" s="27" t="str">
        <f t="shared" si="740"/>
        <v>MERC/CAPEX/20172018/03946</v>
      </c>
      <c r="D1342" s="90">
        <f t="shared" si="740"/>
        <v>42935</v>
      </c>
      <c r="E1342" s="92">
        <f t="shared" si="740"/>
        <v>0.61</v>
      </c>
      <c r="F1342" s="123">
        <f t="shared" si="732"/>
        <v>0</v>
      </c>
      <c r="G1342" s="123">
        <f t="shared" si="733"/>
        <v>0</v>
      </c>
      <c r="H1342" s="123">
        <f t="shared" si="736"/>
        <v>0</v>
      </c>
      <c r="I1342" s="123">
        <f>'F4.2'!X64</f>
        <v>0</v>
      </c>
      <c r="J1342" s="123">
        <f>'F4.2'!AR64</f>
        <v>0</v>
      </c>
      <c r="K1342" s="123"/>
      <c r="L1342" s="123"/>
      <c r="M1342" s="123">
        <f t="shared" si="737"/>
        <v>0</v>
      </c>
      <c r="N1342" s="123">
        <f t="shared" si="738"/>
        <v>0</v>
      </c>
      <c r="O1342" s="163">
        <f t="shared" si="734"/>
        <v>0</v>
      </c>
      <c r="P1342" s="164">
        <f t="shared" si="735"/>
        <v>0</v>
      </c>
    </row>
    <row r="1343" spans="1:16" ht="47.25" hidden="1" outlineLevel="1" x14ac:dyDescent="0.25">
      <c r="A1343" s="27">
        <f t="shared" si="730"/>
        <v>21</v>
      </c>
      <c r="B1343" s="28" t="str">
        <f t="shared" si="729"/>
        <v>Procurement of APH Basket for unit # 1 to 5 and Up-gradation of HT Motor Protection Relay in Unit # 1 to 4 at Khaperkheda TPS</v>
      </c>
      <c r="C1343" s="31" t="str">
        <f t="shared" si="740"/>
        <v>MERC/CAPEX/2018-2019/105</v>
      </c>
      <c r="D1343" s="65">
        <f t="shared" si="740"/>
        <v>43560</v>
      </c>
      <c r="E1343" s="93">
        <f t="shared" si="740"/>
        <v>9.77</v>
      </c>
      <c r="F1343" s="124">
        <f t="shared" si="732"/>
        <v>0</v>
      </c>
      <c r="G1343" s="124">
        <f t="shared" si="733"/>
        <v>0</v>
      </c>
      <c r="H1343" s="124">
        <f t="shared" si="736"/>
        <v>0</v>
      </c>
      <c r="I1343" s="123">
        <f>'F4.2'!X65</f>
        <v>0</v>
      </c>
      <c r="J1343" s="123">
        <f>'F4.2'!AR65</f>
        <v>0</v>
      </c>
      <c r="K1343" s="124"/>
      <c r="L1343" s="124"/>
      <c r="M1343" s="124">
        <f t="shared" si="737"/>
        <v>0</v>
      </c>
      <c r="N1343" s="124">
        <f t="shared" si="738"/>
        <v>0</v>
      </c>
      <c r="O1343" s="163">
        <f t="shared" si="734"/>
        <v>0</v>
      </c>
      <c r="P1343" s="164">
        <f t="shared" si="735"/>
        <v>0</v>
      </c>
    </row>
    <row r="1344" spans="1:16" ht="78.75" hidden="1" outlineLevel="1" x14ac:dyDescent="0.25">
      <c r="A1344" s="31">
        <f t="shared" si="730"/>
        <v>21.1</v>
      </c>
      <c r="B1344" s="106" t="str">
        <f t="shared" si="729"/>
        <v>Procurement of assembly of baskets for air preheater of type bisector APH 27 VI: 1850, 12 sector in unit no. 1 &amp; 2 and bisector APH 27 VI: 2000; 24 sector in unit no. 3 &amp; 4 (210MW x 4) at TPS, Khaperkheda</v>
      </c>
      <c r="C1344" s="31" t="str">
        <f t="shared" si="740"/>
        <v>MERC/CAPEX/2018-2019/105</v>
      </c>
      <c r="D1344" s="65">
        <f t="shared" si="740"/>
        <v>43560</v>
      </c>
      <c r="E1344" s="93">
        <f t="shared" si="740"/>
        <v>5.71</v>
      </c>
      <c r="F1344" s="124">
        <f t="shared" si="732"/>
        <v>8.0969854239999997</v>
      </c>
      <c r="G1344" s="124">
        <f t="shared" si="733"/>
        <v>8.0941404160000001</v>
      </c>
      <c r="H1344" s="124">
        <f t="shared" si="736"/>
        <v>2.8450079999995381E-3</v>
      </c>
      <c r="I1344" s="123">
        <f>'F4.2'!X66</f>
        <v>0</v>
      </c>
      <c r="J1344" s="123">
        <f>'F4.2'!AR66</f>
        <v>0</v>
      </c>
      <c r="K1344" s="124"/>
      <c r="L1344" s="124"/>
      <c r="M1344" s="124">
        <f t="shared" si="737"/>
        <v>0</v>
      </c>
      <c r="N1344" s="124">
        <f t="shared" si="738"/>
        <v>2.8450079999995381E-3</v>
      </c>
      <c r="O1344" s="163">
        <f t="shared" si="734"/>
        <v>0</v>
      </c>
      <c r="P1344" s="164">
        <f t="shared" si="735"/>
        <v>0</v>
      </c>
    </row>
    <row r="1345" spans="1:16" ht="31.5" hidden="1" outlineLevel="1" x14ac:dyDescent="0.25">
      <c r="A1345" s="31">
        <f t="shared" si="730"/>
        <v>21.3</v>
      </c>
      <c r="B1345" s="106" t="str">
        <f t="shared" si="729"/>
        <v>Up-gradation of H.T. Motor protection relays in Unit 1 to 4 (210MW), Khaperkheda TPS</v>
      </c>
      <c r="C1345" s="27" t="str">
        <f t="shared" si="740"/>
        <v>MERC/CAPEX/2018-2019/105</v>
      </c>
      <c r="D1345" s="90">
        <f t="shared" si="740"/>
        <v>43560</v>
      </c>
      <c r="E1345" s="92">
        <f t="shared" si="740"/>
        <v>3.96</v>
      </c>
      <c r="F1345" s="123">
        <f t="shared" si="732"/>
        <v>3.2536659999999999</v>
      </c>
      <c r="G1345" s="123">
        <f t="shared" si="733"/>
        <v>3.2536659999999999</v>
      </c>
      <c r="H1345" s="123">
        <f t="shared" si="736"/>
        <v>0</v>
      </c>
      <c r="I1345" s="123">
        <f>'F4.2'!X67</f>
        <v>0</v>
      </c>
      <c r="J1345" s="123">
        <f>'F4.2'!AR67</f>
        <v>0</v>
      </c>
      <c r="K1345" s="123"/>
      <c r="L1345" s="123"/>
      <c r="M1345" s="123">
        <f t="shared" si="737"/>
        <v>0</v>
      </c>
      <c r="N1345" s="123">
        <f t="shared" si="738"/>
        <v>0</v>
      </c>
      <c r="O1345" s="163">
        <f t="shared" si="734"/>
        <v>0</v>
      </c>
      <c r="P1345" s="164">
        <f t="shared" si="735"/>
        <v>0</v>
      </c>
    </row>
    <row r="1346" spans="1:16" ht="15.75" hidden="1" outlineLevel="1" x14ac:dyDescent="0.25">
      <c r="A1346" s="130">
        <f t="shared" si="730"/>
        <v>0</v>
      </c>
      <c r="B1346" s="135" t="str">
        <f t="shared" si="729"/>
        <v>IDC</v>
      </c>
      <c r="C1346" s="31" t="str">
        <f t="shared" si="740"/>
        <v>MERC/CAPEX/2018-2019/105</v>
      </c>
      <c r="D1346" s="65">
        <f t="shared" si="740"/>
        <v>43560</v>
      </c>
      <c r="E1346" s="93">
        <f t="shared" si="740"/>
        <v>0.1</v>
      </c>
      <c r="F1346" s="124">
        <f t="shared" si="732"/>
        <v>0</v>
      </c>
      <c r="G1346" s="124">
        <f t="shared" si="733"/>
        <v>0.18423999999999999</v>
      </c>
      <c r="H1346" s="124">
        <f t="shared" si="736"/>
        <v>-0.18423999999999999</v>
      </c>
      <c r="I1346" s="123">
        <f>'F4.2'!X68</f>
        <v>0</v>
      </c>
      <c r="J1346" s="123">
        <f>'F4.2'!AR68</f>
        <v>0</v>
      </c>
      <c r="K1346" s="124"/>
      <c r="L1346" s="124"/>
      <c r="M1346" s="124">
        <f t="shared" si="737"/>
        <v>0</v>
      </c>
      <c r="N1346" s="124">
        <f t="shared" si="738"/>
        <v>-0.18423999999999999</v>
      </c>
      <c r="O1346" s="163">
        <f t="shared" si="734"/>
        <v>0</v>
      </c>
      <c r="P1346" s="164">
        <f t="shared" si="735"/>
        <v>0</v>
      </c>
    </row>
    <row r="1347" spans="1:16" ht="31.5" hidden="1" outlineLevel="1" x14ac:dyDescent="0.25">
      <c r="A1347" s="27">
        <f t="shared" si="730"/>
        <v>22</v>
      </c>
      <c r="B1347" s="28" t="str">
        <f t="shared" si="729"/>
        <v>Procurement of LPT rotor suitable for Unit # 3 &amp; 4 of 210 MW at Khaperkheda TPS</v>
      </c>
      <c r="C1347" s="31" t="str">
        <f t="shared" si="740"/>
        <v>MERC/CAPEX/2018-2019/132</v>
      </c>
      <c r="D1347" s="65">
        <f t="shared" si="740"/>
        <v>43594</v>
      </c>
      <c r="E1347" s="93">
        <f t="shared" si="740"/>
        <v>27.190999999999995</v>
      </c>
      <c r="F1347" s="124">
        <f t="shared" si="732"/>
        <v>0</v>
      </c>
      <c r="G1347" s="124">
        <f t="shared" si="733"/>
        <v>0</v>
      </c>
      <c r="H1347" s="124">
        <f t="shared" si="736"/>
        <v>0</v>
      </c>
      <c r="I1347" s="123">
        <f>'F4.2'!X69</f>
        <v>0</v>
      </c>
      <c r="J1347" s="123">
        <f>'F4.2'!AR69</f>
        <v>0</v>
      </c>
      <c r="K1347" s="124"/>
      <c r="L1347" s="124"/>
      <c r="M1347" s="124">
        <f t="shared" si="737"/>
        <v>0</v>
      </c>
      <c r="N1347" s="124">
        <f t="shared" si="738"/>
        <v>0</v>
      </c>
      <c r="O1347" s="163">
        <f t="shared" si="734"/>
        <v>0</v>
      </c>
      <c r="P1347" s="164">
        <f t="shared" si="735"/>
        <v>0</v>
      </c>
    </row>
    <row r="1348" spans="1:16" ht="31.5" hidden="1" outlineLevel="1" x14ac:dyDescent="0.25">
      <c r="A1348" s="31">
        <f t="shared" si="730"/>
        <v>22.1</v>
      </c>
      <c r="B1348" s="106" t="str">
        <f t="shared" si="729"/>
        <v>Procurement of LPT rotor suitable for Unit # 3 &amp; 4 of 210 MW at Khaperkheda TPS</v>
      </c>
      <c r="C1348" s="31" t="str">
        <f t="shared" si="740"/>
        <v>MERC/CAPEX/2018-2019/132</v>
      </c>
      <c r="D1348" s="65">
        <f t="shared" si="740"/>
        <v>43594</v>
      </c>
      <c r="E1348" s="93">
        <f t="shared" si="740"/>
        <v>26.490999999999996</v>
      </c>
      <c r="F1348" s="124">
        <f t="shared" si="732"/>
        <v>10.7515</v>
      </c>
      <c r="G1348" s="124">
        <f t="shared" si="733"/>
        <v>10.7515</v>
      </c>
      <c r="H1348" s="124">
        <f t="shared" si="736"/>
        <v>0</v>
      </c>
      <c r="I1348" s="123">
        <f>'F4.2'!X70</f>
        <v>0</v>
      </c>
      <c r="J1348" s="123">
        <f>'F4.2'!AR70</f>
        <v>0</v>
      </c>
      <c r="K1348" s="124"/>
      <c r="L1348" s="124"/>
      <c r="M1348" s="124">
        <f t="shared" si="737"/>
        <v>0</v>
      </c>
      <c r="N1348" s="124">
        <f t="shared" si="738"/>
        <v>0</v>
      </c>
      <c r="O1348" s="163">
        <f t="shared" si="734"/>
        <v>0</v>
      </c>
      <c r="P1348" s="164">
        <f t="shared" si="735"/>
        <v>0</v>
      </c>
    </row>
    <row r="1349" spans="1:16" ht="15.75" hidden="1" outlineLevel="1" x14ac:dyDescent="0.25">
      <c r="A1349" s="130">
        <f t="shared" si="730"/>
        <v>0</v>
      </c>
      <c r="B1349" s="135" t="str">
        <f t="shared" si="729"/>
        <v>IDC</v>
      </c>
      <c r="C1349" s="27" t="str">
        <f t="shared" si="740"/>
        <v>MERC/CAPEX/2018-2019/132</v>
      </c>
      <c r="D1349" s="90">
        <f t="shared" si="740"/>
        <v>43594</v>
      </c>
      <c r="E1349" s="92">
        <f t="shared" si="740"/>
        <v>0.7</v>
      </c>
      <c r="F1349" s="123">
        <f t="shared" si="732"/>
        <v>0</v>
      </c>
      <c r="G1349" s="123">
        <f t="shared" si="733"/>
        <v>0</v>
      </c>
      <c r="H1349" s="123">
        <f t="shared" si="736"/>
        <v>0</v>
      </c>
      <c r="I1349" s="123">
        <f>'F4.2'!X71</f>
        <v>0</v>
      </c>
      <c r="J1349" s="123">
        <f>'F4.2'!AR71</f>
        <v>0</v>
      </c>
      <c r="K1349" s="123"/>
      <c r="L1349" s="123"/>
      <c r="M1349" s="123">
        <f t="shared" si="737"/>
        <v>0</v>
      </c>
      <c r="N1349" s="123">
        <f t="shared" si="738"/>
        <v>0</v>
      </c>
      <c r="O1349" s="163">
        <f t="shared" si="734"/>
        <v>0</v>
      </c>
      <c r="P1349" s="164">
        <f t="shared" si="735"/>
        <v>0</v>
      </c>
    </row>
    <row r="1350" spans="1:16" ht="78.75" hidden="1" outlineLevel="1" x14ac:dyDescent="0.25">
      <c r="A1350" s="27">
        <f t="shared" si="730"/>
        <v>23</v>
      </c>
      <c r="B1350" s="28" t="str">
        <f t="shared" ref="B1350:B1413" si="741">B924</f>
        <v>Supply, Erection &amp; commissioning of HT Vacuum circuit Breakers &amp; SF6 contactors at AHP (U#1-4) &amp; CHP (U#1 to 5) and 160 KW VFD Panel with Motor for fire-fighting pumps at U#1 to 4 at Khaperkheda TPS</v>
      </c>
      <c r="C1350" s="31" t="str">
        <f t="shared" ref="C1350:E1369" si="742">C924</f>
        <v>MERC/CAPEX/2019-2020/799</v>
      </c>
      <c r="D1350" s="65">
        <f t="shared" si="742"/>
        <v>43735</v>
      </c>
      <c r="E1350" s="93">
        <f t="shared" si="742"/>
        <v>10.9</v>
      </c>
      <c r="F1350" s="124">
        <f t="shared" si="732"/>
        <v>0</v>
      </c>
      <c r="G1350" s="124">
        <f t="shared" si="733"/>
        <v>0</v>
      </c>
      <c r="H1350" s="124">
        <f t="shared" si="736"/>
        <v>0</v>
      </c>
      <c r="I1350" s="123">
        <f>'F4.2'!X72</f>
        <v>0</v>
      </c>
      <c r="J1350" s="123">
        <f>'F4.2'!AR72</f>
        <v>0</v>
      </c>
      <c r="K1350" s="124"/>
      <c r="L1350" s="124"/>
      <c r="M1350" s="124">
        <f t="shared" si="737"/>
        <v>0</v>
      </c>
      <c r="N1350" s="124">
        <f t="shared" si="738"/>
        <v>0</v>
      </c>
      <c r="O1350" s="163">
        <f t="shared" si="734"/>
        <v>0</v>
      </c>
      <c r="P1350" s="164">
        <f t="shared" si="735"/>
        <v>0</v>
      </c>
    </row>
    <row r="1351" spans="1:16" ht="63" hidden="1" outlineLevel="1" x14ac:dyDescent="0.25">
      <c r="A1351" s="31">
        <f t="shared" si="730"/>
        <v>23.1</v>
      </c>
      <c r="B1351" s="106" t="str">
        <f t="shared" si="741"/>
        <v>Supply, erection &amp; commissioning of HT Vacuum Circuit Breakers &amp; SF6 contactors at AHP (Unit#1 to 4, 210MW), Khaperkheda T.P.S.</v>
      </c>
      <c r="C1351" s="31" t="str">
        <f t="shared" si="742"/>
        <v>MERC/CAPEX/2019-2020/799</v>
      </c>
      <c r="D1351" s="65">
        <f t="shared" si="742"/>
        <v>43735</v>
      </c>
      <c r="E1351" s="93">
        <f t="shared" si="742"/>
        <v>4.17</v>
      </c>
      <c r="F1351" s="124">
        <f t="shared" si="732"/>
        <v>3.4843250000000006</v>
      </c>
      <c r="G1351" s="124">
        <f t="shared" si="733"/>
        <v>4.8882890000000003</v>
      </c>
      <c r="H1351" s="124">
        <f t="shared" si="736"/>
        <v>-1.4039639999999998</v>
      </c>
      <c r="I1351" s="123">
        <f>'F4.2'!X73</f>
        <v>0</v>
      </c>
      <c r="J1351" s="123">
        <f>'F4.2'!AR73</f>
        <v>0</v>
      </c>
      <c r="K1351" s="124"/>
      <c r="L1351" s="124"/>
      <c r="M1351" s="124">
        <f t="shared" si="737"/>
        <v>0</v>
      </c>
      <c r="N1351" s="124">
        <f t="shared" si="738"/>
        <v>-1.4039639999999998</v>
      </c>
      <c r="O1351" s="163">
        <f t="shared" si="734"/>
        <v>0</v>
      </c>
      <c r="P1351" s="164">
        <f t="shared" si="735"/>
        <v>0</v>
      </c>
    </row>
    <row r="1352" spans="1:16" ht="63" hidden="1" outlineLevel="1" x14ac:dyDescent="0.25">
      <c r="A1352" s="31">
        <f t="shared" si="730"/>
        <v>23.2</v>
      </c>
      <c r="B1352" s="106" t="str">
        <f t="shared" si="741"/>
        <v>Supply, erection &amp; commissioning of HT Vacuum Circuit Breakers &amp; SF6 contactors at CHP (Unit#1 to 4, 210MW) and CHP (Unit#5, 500MW) Khaperkheda T.P.S.</v>
      </c>
      <c r="C1352" s="27" t="str">
        <f t="shared" si="742"/>
        <v>MERC/CAPEX/2019-2020/799</v>
      </c>
      <c r="D1352" s="90">
        <f t="shared" si="742"/>
        <v>43735</v>
      </c>
      <c r="E1352" s="92">
        <f t="shared" si="742"/>
        <v>3.8100000000000005</v>
      </c>
      <c r="F1352" s="123">
        <f t="shared" si="732"/>
        <v>4.0309979999999994</v>
      </c>
      <c r="G1352" s="123">
        <f t="shared" si="733"/>
        <v>2.7332339999999999</v>
      </c>
      <c r="H1352" s="123">
        <f t="shared" si="736"/>
        <v>1.2977639999999995</v>
      </c>
      <c r="I1352" s="123">
        <f>'F4.2'!X74</f>
        <v>0</v>
      </c>
      <c r="J1352" s="123">
        <f>'F4.2'!AR74</f>
        <v>0</v>
      </c>
      <c r="K1352" s="123"/>
      <c r="L1352" s="123"/>
      <c r="M1352" s="123">
        <f t="shared" si="737"/>
        <v>0</v>
      </c>
      <c r="N1352" s="123">
        <f t="shared" si="738"/>
        <v>1.2977639999999995</v>
      </c>
      <c r="O1352" s="163">
        <f t="shared" si="734"/>
        <v>0</v>
      </c>
      <c r="P1352" s="164">
        <f t="shared" si="735"/>
        <v>0</v>
      </c>
    </row>
    <row r="1353" spans="1:16" ht="47.25" hidden="1" outlineLevel="1" x14ac:dyDescent="0.25">
      <c r="A1353" s="31">
        <f t="shared" si="730"/>
        <v>23.3</v>
      </c>
      <c r="B1353" s="106" t="str">
        <f t="shared" si="741"/>
        <v>Supply, Erection &amp; commissioning of 150 KW VFD Panel with motor for fire-fighting pumps at 210 MW Khaperkheda TPS.</v>
      </c>
      <c r="C1353" s="31" t="str">
        <f t="shared" si="742"/>
        <v>MERC/CAPEX/2019-2020/799</v>
      </c>
      <c r="D1353" s="65">
        <f t="shared" si="742"/>
        <v>43735</v>
      </c>
      <c r="E1353" s="93">
        <f t="shared" si="742"/>
        <v>2.34</v>
      </c>
      <c r="F1353" s="124">
        <f t="shared" si="732"/>
        <v>2.0956799999999998</v>
      </c>
      <c r="G1353" s="124">
        <f t="shared" si="733"/>
        <v>2.0956800000000002</v>
      </c>
      <c r="H1353" s="124">
        <f t="shared" si="736"/>
        <v>0</v>
      </c>
      <c r="I1353" s="123">
        <f>'F4.2'!X75</f>
        <v>0</v>
      </c>
      <c r="J1353" s="123">
        <f>'F4.2'!AR75</f>
        <v>0</v>
      </c>
      <c r="K1353" s="124"/>
      <c r="L1353" s="124"/>
      <c r="M1353" s="124">
        <f t="shared" si="737"/>
        <v>0</v>
      </c>
      <c r="N1353" s="124">
        <f t="shared" si="738"/>
        <v>0</v>
      </c>
      <c r="O1353" s="163">
        <f t="shared" si="734"/>
        <v>0</v>
      </c>
      <c r="P1353" s="164">
        <f t="shared" si="735"/>
        <v>0</v>
      </c>
    </row>
    <row r="1354" spans="1:16" ht="15.75" hidden="1" outlineLevel="1" x14ac:dyDescent="0.25">
      <c r="A1354" s="130">
        <f t="shared" ref="A1354:A1417" si="743">A928</f>
        <v>0</v>
      </c>
      <c r="B1354" s="135" t="str">
        <f t="shared" si="741"/>
        <v>IDC</v>
      </c>
      <c r="C1354" s="31" t="str">
        <f t="shared" si="742"/>
        <v>MERC/CAPEX/2019-2020/799</v>
      </c>
      <c r="D1354" s="65">
        <f t="shared" si="742"/>
        <v>43735</v>
      </c>
      <c r="E1354" s="93">
        <f t="shared" si="742"/>
        <v>0.57999999999999996</v>
      </c>
      <c r="F1354" s="124">
        <f t="shared" ref="F1354:F1417" si="744">F928+I928</f>
        <v>0</v>
      </c>
      <c r="G1354" s="124">
        <f t="shared" ref="G1354:G1417" si="745">G928+M928</f>
        <v>0</v>
      </c>
      <c r="H1354" s="124">
        <f t="shared" si="736"/>
        <v>0</v>
      </c>
      <c r="I1354" s="123">
        <f>'F4.2'!X76</f>
        <v>0</v>
      </c>
      <c r="J1354" s="123">
        <f>'F4.2'!AR76</f>
        <v>0</v>
      </c>
      <c r="K1354" s="124"/>
      <c r="L1354" s="124"/>
      <c r="M1354" s="124">
        <f t="shared" si="737"/>
        <v>0</v>
      </c>
      <c r="N1354" s="124">
        <f t="shared" si="738"/>
        <v>0</v>
      </c>
      <c r="O1354" s="163">
        <f t="shared" ref="O1354:O1406" si="746">MAX(0,IF(M1354=0,0,IF(G1354+M1354&lt;E1354,M1354,E1354-G1354)))</f>
        <v>0</v>
      </c>
      <c r="P1354" s="164">
        <f t="shared" ref="P1354:P1406" si="747">M1354-O1354</f>
        <v>0</v>
      </c>
    </row>
    <row r="1355" spans="1:16" ht="31.5" hidden="1" outlineLevel="1" x14ac:dyDescent="0.25">
      <c r="A1355" s="27">
        <f t="shared" si="743"/>
        <v>24</v>
      </c>
      <c r="B1355" s="28" t="str">
        <f t="shared" si="741"/>
        <v>Augmentation of Waregaon Ash Water Recovery System at TPS Khaperkheda</v>
      </c>
      <c r="C1355" s="31" t="str">
        <f t="shared" si="742"/>
        <v>MERC/CAPEX/2019-20/732</v>
      </c>
      <c r="D1355" s="65">
        <f t="shared" si="742"/>
        <v>43724</v>
      </c>
      <c r="E1355" s="93">
        <f t="shared" si="742"/>
        <v>17.198399999999999</v>
      </c>
      <c r="F1355" s="124">
        <f t="shared" si="744"/>
        <v>0</v>
      </c>
      <c r="G1355" s="124">
        <f t="shared" si="745"/>
        <v>0</v>
      </c>
      <c r="H1355" s="124">
        <f t="shared" ref="H1355:H1418" si="748">F1355-G1355</f>
        <v>0</v>
      </c>
      <c r="I1355" s="123">
        <f>'F4.2'!X77</f>
        <v>0</v>
      </c>
      <c r="J1355" s="123">
        <f>'F4.2'!AR77</f>
        <v>0</v>
      </c>
      <c r="K1355" s="124"/>
      <c r="L1355" s="124"/>
      <c r="M1355" s="124">
        <f t="shared" ref="M1355:M1411" si="749">SUM(J1355:L1355)</f>
        <v>0</v>
      </c>
      <c r="N1355" s="124">
        <f t="shared" ref="N1355:N1418" si="750">H1355+I1355-M1355</f>
        <v>0</v>
      </c>
      <c r="O1355" s="163">
        <f t="shared" si="746"/>
        <v>0</v>
      </c>
      <c r="P1355" s="164">
        <f t="shared" si="747"/>
        <v>0</v>
      </c>
    </row>
    <row r="1356" spans="1:16" ht="31.5" hidden="1" outlineLevel="1" x14ac:dyDescent="0.25">
      <c r="A1356" s="31">
        <f t="shared" si="743"/>
        <v>24.1</v>
      </c>
      <c r="B1356" s="106" t="str">
        <f t="shared" si="741"/>
        <v>Augmentation of Waregaon Ash Water Recovery System at TPS Khaperkheda</v>
      </c>
      <c r="C1356" s="31" t="str">
        <f t="shared" si="742"/>
        <v>MERC/CAPEX/2019-20/732</v>
      </c>
      <c r="D1356" s="65">
        <f t="shared" si="742"/>
        <v>43724</v>
      </c>
      <c r="E1356" s="93">
        <f t="shared" si="742"/>
        <v>15.788399999999999</v>
      </c>
      <c r="F1356" s="124">
        <f t="shared" si="744"/>
        <v>15.198718130000001</v>
      </c>
      <c r="G1356" s="124">
        <f t="shared" si="745"/>
        <v>15.198718130000001</v>
      </c>
      <c r="H1356" s="124">
        <f t="shared" si="748"/>
        <v>0</v>
      </c>
      <c r="I1356" s="123">
        <f>'F4.2'!X78</f>
        <v>0</v>
      </c>
      <c r="J1356" s="123">
        <f>'F4.2'!AR78</f>
        <v>0</v>
      </c>
      <c r="K1356" s="124"/>
      <c r="L1356" s="124"/>
      <c r="M1356" s="124">
        <f t="shared" si="749"/>
        <v>0</v>
      </c>
      <c r="N1356" s="124">
        <f t="shared" si="750"/>
        <v>0</v>
      </c>
      <c r="O1356" s="163">
        <f t="shared" si="746"/>
        <v>0</v>
      </c>
      <c r="P1356" s="164">
        <f t="shared" si="747"/>
        <v>0</v>
      </c>
    </row>
    <row r="1357" spans="1:16" ht="15.75" hidden="1" outlineLevel="1" x14ac:dyDescent="0.25">
      <c r="A1357" s="130">
        <f t="shared" si="743"/>
        <v>0</v>
      </c>
      <c r="B1357" s="135" t="str">
        <f t="shared" si="741"/>
        <v>IDC</v>
      </c>
      <c r="C1357" s="27" t="str">
        <f t="shared" si="742"/>
        <v>MERC/CAPEX/2019-20/732</v>
      </c>
      <c r="D1357" s="90">
        <f t="shared" si="742"/>
        <v>43724</v>
      </c>
      <c r="E1357" s="92">
        <f t="shared" si="742"/>
        <v>1.41</v>
      </c>
      <c r="F1357" s="123">
        <f t="shared" si="744"/>
        <v>0.58812410000000004</v>
      </c>
      <c r="G1357" s="123">
        <f t="shared" si="745"/>
        <v>0.58812410000000004</v>
      </c>
      <c r="H1357" s="123">
        <f t="shared" si="748"/>
        <v>0</v>
      </c>
      <c r="I1357" s="123">
        <f>'F4.2'!X79</f>
        <v>0</v>
      </c>
      <c r="J1357" s="123">
        <f>'F4.2'!AR79</f>
        <v>0</v>
      </c>
      <c r="K1357" s="123"/>
      <c r="L1357" s="123"/>
      <c r="M1357" s="123">
        <f t="shared" si="749"/>
        <v>0</v>
      </c>
      <c r="N1357" s="123">
        <f t="shared" si="750"/>
        <v>0</v>
      </c>
      <c r="O1357" s="163">
        <f t="shared" si="746"/>
        <v>0</v>
      </c>
      <c r="P1357" s="164">
        <f t="shared" si="747"/>
        <v>0</v>
      </c>
    </row>
    <row r="1358" spans="1:16" ht="94.5" hidden="1" outlineLevel="1" x14ac:dyDescent="0.25">
      <c r="A1358" s="27">
        <f t="shared" si="743"/>
        <v>25</v>
      </c>
      <c r="B1358" s="28" t="str">
        <f t="shared" si="741"/>
        <v>Procurement of VFD with HMI &amp; Controller &amp; Replacing with existing Eddy-current drives of Coal feeders at U# 3 &amp; 4 and Procurement of Various Critical Components of GEHO Pump (Model-TZPM 800) for AHP-1 at Khaperkheda TPS</v>
      </c>
      <c r="C1358" s="31" t="str">
        <f t="shared" si="742"/>
        <v>MERC/CAPEX/2019-2020/734</v>
      </c>
      <c r="D1358" s="65">
        <f t="shared" si="742"/>
        <v>43724</v>
      </c>
      <c r="E1358" s="93">
        <f t="shared" si="742"/>
        <v>10.653543613</v>
      </c>
      <c r="F1358" s="124">
        <f t="shared" si="744"/>
        <v>0</v>
      </c>
      <c r="G1358" s="124">
        <f t="shared" si="745"/>
        <v>0</v>
      </c>
      <c r="H1358" s="124">
        <f t="shared" si="748"/>
        <v>0</v>
      </c>
      <c r="I1358" s="123">
        <f>'F4.2'!X80</f>
        <v>0</v>
      </c>
      <c r="J1358" s="123">
        <f>'F4.2'!AR80</f>
        <v>0</v>
      </c>
      <c r="K1358" s="124"/>
      <c r="L1358" s="124"/>
      <c r="M1358" s="124">
        <f t="shared" si="749"/>
        <v>0</v>
      </c>
      <c r="N1358" s="124">
        <f t="shared" si="750"/>
        <v>0</v>
      </c>
      <c r="O1358" s="163">
        <f t="shared" si="746"/>
        <v>0</v>
      </c>
      <c r="P1358" s="164">
        <f t="shared" si="747"/>
        <v>0</v>
      </c>
    </row>
    <row r="1359" spans="1:16" ht="78.75" hidden="1" outlineLevel="1" x14ac:dyDescent="0.25">
      <c r="A1359" s="31">
        <f t="shared" si="743"/>
        <v>25.1</v>
      </c>
      <c r="B1359" s="106" t="str">
        <f t="shared" si="741"/>
        <v>Up-gradation of Existing BHEL make 36” Gravimetric Coal Feeders control panel with HMI and croprocessor based Controller with VFD, Motor &amp; Weigh Module at Unit 3 &amp; 4, (210MW)</v>
      </c>
      <c r="C1359" s="31" t="str">
        <f t="shared" si="742"/>
        <v>MERC/CAPEX/2019-2020/734</v>
      </c>
      <c r="D1359" s="65">
        <f t="shared" si="742"/>
        <v>43724</v>
      </c>
      <c r="E1359" s="93">
        <f t="shared" si="742"/>
        <v>7.4655436129999995</v>
      </c>
      <c r="F1359" s="124">
        <f t="shared" si="744"/>
        <v>3.85</v>
      </c>
      <c r="G1359" s="124">
        <f t="shared" si="745"/>
        <v>3.85</v>
      </c>
      <c r="H1359" s="124">
        <f t="shared" si="748"/>
        <v>0</v>
      </c>
      <c r="I1359" s="123">
        <f>'F4.2'!X81</f>
        <v>3.85</v>
      </c>
      <c r="J1359" s="123">
        <f>'F4.2'!AR81</f>
        <v>3.85</v>
      </c>
      <c r="K1359" s="124"/>
      <c r="L1359" s="124"/>
      <c r="M1359" s="124">
        <f t="shared" si="749"/>
        <v>3.85</v>
      </c>
      <c r="N1359" s="124">
        <f t="shared" si="750"/>
        <v>0</v>
      </c>
      <c r="O1359" s="163">
        <f t="shared" si="746"/>
        <v>3.6155436129999994</v>
      </c>
      <c r="P1359" s="164">
        <f t="shared" si="747"/>
        <v>0.23445638700000071</v>
      </c>
    </row>
    <row r="1360" spans="1:16" ht="47.25" hidden="1" outlineLevel="1" x14ac:dyDescent="0.25">
      <c r="A1360" s="31">
        <f t="shared" si="743"/>
        <v>25.2</v>
      </c>
      <c r="B1360" s="106" t="str">
        <f t="shared" si="741"/>
        <v>Procurement of various Critical Components of GEHO Pump (Model-TZPM 800) for AHP-1 (210MW)</v>
      </c>
      <c r="C1360" s="27" t="str">
        <f t="shared" si="742"/>
        <v>MERC/CAPEX/2019-2020/734</v>
      </c>
      <c r="D1360" s="90">
        <f t="shared" si="742"/>
        <v>43724</v>
      </c>
      <c r="E1360" s="92">
        <f t="shared" si="742"/>
        <v>2.698</v>
      </c>
      <c r="F1360" s="123">
        <f t="shared" si="744"/>
        <v>2.6465840039999997</v>
      </c>
      <c r="G1360" s="123">
        <f t="shared" si="745"/>
        <v>2.6465840039999997</v>
      </c>
      <c r="H1360" s="123">
        <f t="shared" si="748"/>
        <v>0</v>
      </c>
      <c r="I1360" s="123">
        <f>'F4.2'!X82</f>
        <v>0</v>
      </c>
      <c r="J1360" s="123">
        <f>'F4.2'!AR82</f>
        <v>0</v>
      </c>
      <c r="K1360" s="123"/>
      <c r="L1360" s="123"/>
      <c r="M1360" s="123">
        <f t="shared" si="749"/>
        <v>0</v>
      </c>
      <c r="N1360" s="123">
        <f t="shared" si="750"/>
        <v>0</v>
      </c>
      <c r="O1360" s="163">
        <f t="shared" si="746"/>
        <v>0</v>
      </c>
      <c r="P1360" s="164">
        <f t="shared" si="747"/>
        <v>0</v>
      </c>
    </row>
    <row r="1361" spans="1:16" ht="15.75" hidden="1" outlineLevel="1" x14ac:dyDescent="0.25">
      <c r="A1361" s="130">
        <f t="shared" si="743"/>
        <v>0</v>
      </c>
      <c r="B1361" s="135" t="str">
        <f t="shared" si="741"/>
        <v>IDC</v>
      </c>
      <c r="C1361" s="31" t="str">
        <f t="shared" si="742"/>
        <v>MERC/CAPEX/2019-2020/734</v>
      </c>
      <c r="D1361" s="65">
        <f t="shared" si="742"/>
        <v>43724</v>
      </c>
      <c r="E1361" s="93">
        <f t="shared" si="742"/>
        <v>0.49</v>
      </c>
      <c r="F1361" s="124">
        <f t="shared" si="744"/>
        <v>0</v>
      </c>
      <c r="G1361" s="124">
        <f t="shared" si="745"/>
        <v>0</v>
      </c>
      <c r="H1361" s="124">
        <f t="shared" si="748"/>
        <v>0</v>
      </c>
      <c r="I1361" s="123">
        <f>'F4.2'!X83</f>
        <v>0</v>
      </c>
      <c r="J1361" s="123">
        <f>'F4.2'!AR83</f>
        <v>0</v>
      </c>
      <c r="K1361" s="124"/>
      <c r="L1361" s="124"/>
      <c r="M1361" s="124">
        <f t="shared" si="749"/>
        <v>0</v>
      </c>
      <c r="N1361" s="124">
        <f t="shared" si="750"/>
        <v>0</v>
      </c>
      <c r="O1361" s="163">
        <f t="shared" si="746"/>
        <v>0</v>
      </c>
      <c r="P1361" s="164">
        <f t="shared" si="747"/>
        <v>0</v>
      </c>
    </row>
    <row r="1362" spans="1:16" ht="63" hidden="1" outlineLevel="1" x14ac:dyDescent="0.25">
      <c r="A1362" s="27">
        <f t="shared" si="743"/>
        <v>26</v>
      </c>
      <c r="B1362" s="28" t="str">
        <f t="shared" si="741"/>
        <v>Procurement, Replacement of Eco Coils U#1&amp;2 210 MW, &amp; Procurement &amp; replacement of foundation Deck Spring assembly for coal mills U#3,4 at Khaperkheda TPS</v>
      </c>
      <c r="C1362" s="31" t="str">
        <f t="shared" si="742"/>
        <v>MERC/CAPEX/2019-2020/853</v>
      </c>
      <c r="D1362" s="65">
        <f t="shared" si="742"/>
        <v>43748</v>
      </c>
      <c r="E1362" s="93">
        <f t="shared" si="742"/>
        <v>15.4086058</v>
      </c>
      <c r="F1362" s="124">
        <f t="shared" si="744"/>
        <v>0</v>
      </c>
      <c r="G1362" s="124">
        <f t="shared" si="745"/>
        <v>0</v>
      </c>
      <c r="H1362" s="124">
        <f t="shared" si="748"/>
        <v>0</v>
      </c>
      <c r="I1362" s="123">
        <f>'F4.2'!X84</f>
        <v>0</v>
      </c>
      <c r="J1362" s="123">
        <f>'F4.2'!AR84</f>
        <v>0</v>
      </c>
      <c r="K1362" s="124"/>
      <c r="L1362" s="124"/>
      <c r="M1362" s="124">
        <f t="shared" si="749"/>
        <v>0</v>
      </c>
      <c r="N1362" s="124">
        <f t="shared" si="750"/>
        <v>0</v>
      </c>
      <c r="O1362" s="163">
        <f t="shared" si="746"/>
        <v>0</v>
      </c>
      <c r="P1362" s="164">
        <f t="shared" si="747"/>
        <v>0</v>
      </c>
    </row>
    <row r="1363" spans="1:16" ht="31.5" hidden="1" outlineLevel="1" x14ac:dyDescent="0.25">
      <c r="A1363" s="31">
        <f t="shared" si="743"/>
        <v>26.1</v>
      </c>
      <c r="B1363" s="106" t="str">
        <f t="shared" si="741"/>
        <v>Procurement, Replacement of Eco Coils U#1&amp;2</v>
      </c>
      <c r="C1363" s="31" t="str">
        <f t="shared" si="742"/>
        <v>MERC/CAPEX/2019-2020/853</v>
      </c>
      <c r="D1363" s="65">
        <f t="shared" si="742"/>
        <v>43748</v>
      </c>
      <c r="E1363" s="93">
        <f t="shared" si="742"/>
        <v>7.4996254959999993</v>
      </c>
      <c r="F1363" s="124">
        <f t="shared" si="744"/>
        <v>6.6502515620000002</v>
      </c>
      <c r="G1363" s="124">
        <f t="shared" si="745"/>
        <v>6.6502515620000002</v>
      </c>
      <c r="H1363" s="124">
        <f t="shared" si="748"/>
        <v>0</v>
      </c>
      <c r="I1363" s="123">
        <f>'F4.2'!X85</f>
        <v>0</v>
      </c>
      <c r="J1363" s="123">
        <f>'F4.2'!AR85</f>
        <v>0</v>
      </c>
      <c r="K1363" s="124"/>
      <c r="L1363" s="124"/>
      <c r="M1363" s="124">
        <f t="shared" si="749"/>
        <v>0</v>
      </c>
      <c r="N1363" s="124">
        <f t="shared" si="750"/>
        <v>0</v>
      </c>
      <c r="O1363" s="163">
        <f t="shared" si="746"/>
        <v>0</v>
      </c>
      <c r="P1363" s="164">
        <f t="shared" si="747"/>
        <v>0</v>
      </c>
    </row>
    <row r="1364" spans="1:16" ht="31.5" hidden="1" outlineLevel="1" x14ac:dyDescent="0.25">
      <c r="A1364" s="31">
        <f t="shared" si="743"/>
        <v>26.2</v>
      </c>
      <c r="B1364" s="106" t="str">
        <f t="shared" si="741"/>
        <v>Procurement &amp; replacement of foundation Deck Spring assembly for coal mills U#3,4</v>
      </c>
      <c r="C1364" s="27" t="str">
        <f t="shared" si="742"/>
        <v>MERC/CAPEX/2019-2020/853</v>
      </c>
      <c r="D1364" s="90">
        <f t="shared" si="742"/>
        <v>43748</v>
      </c>
      <c r="E1364" s="92">
        <f t="shared" si="742"/>
        <v>6.6789803039999995</v>
      </c>
      <c r="F1364" s="123">
        <f t="shared" si="744"/>
        <v>7.0955239579999994</v>
      </c>
      <c r="G1364" s="123">
        <f t="shared" si="745"/>
        <v>3.55</v>
      </c>
      <c r="H1364" s="123">
        <f t="shared" si="748"/>
        <v>3.5455239579999995</v>
      </c>
      <c r="I1364" s="123">
        <f>'F4.2'!X86</f>
        <v>0</v>
      </c>
      <c r="J1364" s="123">
        <f>'F4.2'!AR86</f>
        <v>3.55</v>
      </c>
      <c r="K1364" s="123"/>
      <c r="L1364" s="123"/>
      <c r="M1364" s="123">
        <f t="shared" si="749"/>
        <v>3.55</v>
      </c>
      <c r="N1364" s="123">
        <f t="shared" si="750"/>
        <v>-4.476042000000291E-3</v>
      </c>
      <c r="O1364" s="163">
        <f t="shared" si="746"/>
        <v>3.1289803039999997</v>
      </c>
      <c r="P1364" s="164">
        <f t="shared" si="747"/>
        <v>0.42101969600000011</v>
      </c>
    </row>
    <row r="1365" spans="1:16" ht="15.75" hidden="1" outlineLevel="1" x14ac:dyDescent="0.25">
      <c r="A1365" s="130">
        <f t="shared" si="743"/>
        <v>0</v>
      </c>
      <c r="B1365" s="135" t="str">
        <f t="shared" si="741"/>
        <v>IDC</v>
      </c>
      <c r="C1365" s="31" t="str">
        <f t="shared" si="742"/>
        <v>MERC/CAPEX/2019-2020/853</v>
      </c>
      <c r="D1365" s="65">
        <f t="shared" si="742"/>
        <v>43748</v>
      </c>
      <c r="E1365" s="93">
        <f t="shared" si="742"/>
        <v>1.23</v>
      </c>
      <c r="F1365" s="124">
        <f t="shared" si="744"/>
        <v>0</v>
      </c>
      <c r="G1365" s="124">
        <f t="shared" si="745"/>
        <v>0</v>
      </c>
      <c r="H1365" s="124">
        <f t="shared" si="748"/>
        <v>0</v>
      </c>
      <c r="I1365" s="123">
        <f>'F4.2'!X87</f>
        <v>0</v>
      </c>
      <c r="J1365" s="123">
        <f>'F4.2'!AR87</f>
        <v>0</v>
      </c>
      <c r="K1365" s="124"/>
      <c r="L1365" s="124"/>
      <c r="M1365" s="124">
        <f t="shared" si="749"/>
        <v>0</v>
      </c>
      <c r="N1365" s="124">
        <f t="shared" si="750"/>
        <v>0</v>
      </c>
      <c r="O1365" s="163">
        <f t="shared" si="746"/>
        <v>0</v>
      </c>
      <c r="P1365" s="164">
        <f t="shared" si="747"/>
        <v>0</v>
      </c>
    </row>
    <row r="1366" spans="1:16" ht="47.25" hidden="1" outlineLevel="1" x14ac:dyDescent="0.25">
      <c r="A1366" s="27">
        <f t="shared" si="743"/>
        <v>28</v>
      </c>
      <c r="B1366" s="28" t="str">
        <f t="shared" si="741"/>
        <v>ESP Upgradation of 5 Nos. of 210/500MW Units at Khaperkheda, Koradi &amp; Chandrapur TPS</v>
      </c>
      <c r="C1366" s="31" t="str">
        <f t="shared" si="742"/>
        <v>MERC/CAPEX/2022-2023/MSPGCL/0453</v>
      </c>
      <c r="D1366" s="65">
        <f t="shared" si="742"/>
        <v>44833</v>
      </c>
      <c r="E1366" s="93">
        <f t="shared" si="742"/>
        <v>90.353534976020015</v>
      </c>
      <c r="F1366" s="124">
        <f t="shared" si="744"/>
        <v>0</v>
      </c>
      <c r="G1366" s="124">
        <f t="shared" si="745"/>
        <v>0</v>
      </c>
      <c r="H1366" s="124">
        <f t="shared" si="748"/>
        <v>0</v>
      </c>
      <c r="I1366" s="123">
        <f>'F4.2'!X88</f>
        <v>0</v>
      </c>
      <c r="J1366" s="123">
        <f>'F4.2'!AR88</f>
        <v>0</v>
      </c>
      <c r="K1366" s="124"/>
      <c r="L1366" s="124"/>
      <c r="M1366" s="124">
        <f t="shared" si="749"/>
        <v>0</v>
      </c>
      <c r="N1366" s="124">
        <f t="shared" si="750"/>
        <v>0</v>
      </c>
      <c r="O1366" s="163">
        <f t="shared" si="746"/>
        <v>0</v>
      </c>
      <c r="P1366" s="164">
        <f t="shared" si="747"/>
        <v>0</v>
      </c>
    </row>
    <row r="1367" spans="1:16" ht="31.5" hidden="1" outlineLevel="1" x14ac:dyDescent="0.25">
      <c r="A1367" s="31">
        <f t="shared" si="743"/>
        <v>28.1</v>
      </c>
      <c r="B1367" s="62" t="str">
        <f t="shared" si="741"/>
        <v>ESP Upgradation at Unit #1, Khaperkheda TPS</v>
      </c>
      <c r="C1367" s="31" t="str">
        <f t="shared" si="742"/>
        <v>MERC/CAPEX/2022-2023/MSPGCL/0453</v>
      </c>
      <c r="D1367" s="65">
        <f t="shared" si="742"/>
        <v>44833</v>
      </c>
      <c r="E1367" s="93">
        <f t="shared" si="742"/>
        <v>42.711414139904079</v>
      </c>
      <c r="F1367" s="124">
        <f t="shared" si="744"/>
        <v>59.55</v>
      </c>
      <c r="G1367" s="124">
        <f t="shared" si="745"/>
        <v>0</v>
      </c>
      <c r="H1367" s="124">
        <f t="shared" si="748"/>
        <v>59.55</v>
      </c>
      <c r="I1367" s="123">
        <f>'F4.2'!X89</f>
        <v>0</v>
      </c>
      <c r="J1367" s="123">
        <f>'F4.2'!AR89</f>
        <v>54.445</v>
      </c>
      <c r="K1367" s="124"/>
      <c r="L1367" s="124"/>
      <c r="M1367" s="124">
        <f t="shared" si="749"/>
        <v>54.445</v>
      </c>
      <c r="N1367" s="124">
        <f t="shared" si="750"/>
        <v>5.1049999999999969</v>
      </c>
      <c r="O1367" s="163">
        <f t="shared" si="746"/>
        <v>42.711414139904079</v>
      </c>
      <c r="P1367" s="164">
        <f t="shared" si="747"/>
        <v>11.733585860095921</v>
      </c>
    </row>
    <row r="1368" spans="1:16" ht="31.5" hidden="1" outlineLevel="1" x14ac:dyDescent="0.25">
      <c r="A1368" s="31">
        <f t="shared" si="743"/>
        <v>28.2</v>
      </c>
      <c r="B1368" s="62" t="str">
        <f t="shared" si="741"/>
        <v>ESP Upgradation at Unit #2, Khaperkheda TPS</v>
      </c>
      <c r="C1368" s="27" t="str">
        <f t="shared" si="742"/>
        <v>MERC/CAPEX/2022-2023/MSPGCL/0453</v>
      </c>
      <c r="D1368" s="90">
        <f t="shared" si="742"/>
        <v>44833</v>
      </c>
      <c r="E1368" s="92">
        <f t="shared" si="742"/>
        <v>42.711414139904079</v>
      </c>
      <c r="F1368" s="123">
        <f t="shared" si="744"/>
        <v>59.55</v>
      </c>
      <c r="G1368" s="123">
        <f t="shared" si="745"/>
        <v>0</v>
      </c>
      <c r="H1368" s="123">
        <f t="shared" si="748"/>
        <v>59.55</v>
      </c>
      <c r="I1368" s="123">
        <f>'F4.2'!X90</f>
        <v>0</v>
      </c>
      <c r="J1368" s="123">
        <f>'F4.2'!AR90</f>
        <v>54.445</v>
      </c>
      <c r="K1368" s="123"/>
      <c r="L1368" s="123"/>
      <c r="M1368" s="123">
        <f t="shared" si="749"/>
        <v>54.445</v>
      </c>
      <c r="N1368" s="123">
        <f t="shared" si="750"/>
        <v>5.1049999999999969</v>
      </c>
      <c r="O1368" s="163">
        <f t="shared" si="746"/>
        <v>42.711414139904079</v>
      </c>
      <c r="P1368" s="164">
        <f t="shared" si="747"/>
        <v>11.733585860095921</v>
      </c>
    </row>
    <row r="1369" spans="1:16" ht="31.5" hidden="1" outlineLevel="1" x14ac:dyDescent="0.25">
      <c r="A1369" s="130">
        <f t="shared" si="743"/>
        <v>0</v>
      </c>
      <c r="B1369" s="131" t="str">
        <f t="shared" si="741"/>
        <v>IDC</v>
      </c>
      <c r="C1369" s="31" t="str">
        <f t="shared" si="742"/>
        <v>MERC/CAPEX/2022-2023/MSPGCL/0453</v>
      </c>
      <c r="D1369" s="65">
        <f t="shared" si="742"/>
        <v>44833</v>
      </c>
      <c r="E1369" s="93">
        <f t="shared" si="742"/>
        <v>4.9307066962118604</v>
      </c>
      <c r="F1369" s="124">
        <f t="shared" si="744"/>
        <v>0</v>
      </c>
      <c r="G1369" s="124">
        <f t="shared" si="745"/>
        <v>0</v>
      </c>
      <c r="H1369" s="124">
        <f t="shared" si="748"/>
        <v>0</v>
      </c>
      <c r="I1369" s="123">
        <f>'F4.2'!X91</f>
        <v>0</v>
      </c>
      <c r="J1369" s="123">
        <f>'F4.2'!AR91</f>
        <v>16</v>
      </c>
      <c r="K1369" s="124"/>
      <c r="L1369" s="124"/>
      <c r="M1369" s="124">
        <f t="shared" si="749"/>
        <v>16</v>
      </c>
      <c r="N1369" s="124">
        <f t="shared" si="750"/>
        <v>-16</v>
      </c>
      <c r="O1369" s="163">
        <f t="shared" si="746"/>
        <v>4.9307066962118604</v>
      </c>
      <c r="P1369" s="164">
        <f t="shared" si="747"/>
        <v>11.06929330378814</v>
      </c>
    </row>
    <row r="1370" spans="1:16" ht="31.5" hidden="1" outlineLevel="1" x14ac:dyDescent="0.25">
      <c r="A1370" s="27">
        <f t="shared" si="743"/>
        <v>29</v>
      </c>
      <c r="B1370" s="28" t="str">
        <f t="shared" si="741"/>
        <v>Flue Gas Desulphurisation System for Khaperkheda Unit # 1-4</v>
      </c>
      <c r="C1370" s="31" t="str">
        <f t="shared" ref="C1370:E1389" si="751">C944</f>
        <v>MERC/CAPEX/2021-2022/MSPGCL/097</v>
      </c>
      <c r="D1370" s="65">
        <f t="shared" si="751"/>
        <v>44634</v>
      </c>
      <c r="E1370" s="93">
        <f t="shared" si="751"/>
        <v>113.45647873314547</v>
      </c>
      <c r="F1370" s="124">
        <f t="shared" si="744"/>
        <v>0</v>
      </c>
      <c r="G1370" s="124">
        <f t="shared" si="745"/>
        <v>0</v>
      </c>
      <c r="H1370" s="124">
        <f t="shared" si="748"/>
        <v>0</v>
      </c>
      <c r="I1370" s="123">
        <f>'F4.2'!X92</f>
        <v>0</v>
      </c>
      <c r="J1370" s="123">
        <f>'F4.2'!AR92</f>
        <v>0</v>
      </c>
      <c r="K1370" s="124"/>
      <c r="L1370" s="124"/>
      <c r="M1370" s="124">
        <f t="shared" si="749"/>
        <v>0</v>
      </c>
      <c r="N1370" s="124">
        <f t="shared" si="750"/>
        <v>0</v>
      </c>
      <c r="O1370" s="163">
        <f t="shared" si="746"/>
        <v>0</v>
      </c>
      <c r="P1370" s="164">
        <f t="shared" si="747"/>
        <v>0</v>
      </c>
    </row>
    <row r="1371" spans="1:16" ht="31.5" hidden="1" outlineLevel="1" x14ac:dyDescent="0.25">
      <c r="A1371" s="31">
        <f t="shared" si="743"/>
        <v>29.1</v>
      </c>
      <c r="B1371" s="62" t="str">
        <f t="shared" si="741"/>
        <v>FGD System for Khaperkheda Unit # 1-4</v>
      </c>
      <c r="C1371" s="31" t="str">
        <f t="shared" si="751"/>
        <v>MERC/CAPEX/2021-2022/MSPGCL/097</v>
      </c>
      <c r="D1371" s="65">
        <f t="shared" si="751"/>
        <v>44634</v>
      </c>
      <c r="E1371" s="93">
        <f t="shared" si="751"/>
        <v>109.15</v>
      </c>
      <c r="F1371" s="124">
        <f t="shared" si="744"/>
        <v>255.58</v>
      </c>
      <c r="G1371" s="124">
        <f t="shared" si="745"/>
        <v>130.03</v>
      </c>
      <c r="H1371" s="124">
        <f t="shared" si="748"/>
        <v>125.55000000000001</v>
      </c>
      <c r="I1371" s="123">
        <f>'F4.2'!X93</f>
        <v>0</v>
      </c>
      <c r="J1371" s="123">
        <f>'F4.2'!AR93</f>
        <v>0</v>
      </c>
      <c r="K1371" s="124"/>
      <c r="L1371" s="124"/>
      <c r="M1371" s="124">
        <f t="shared" si="749"/>
        <v>0</v>
      </c>
      <c r="N1371" s="124">
        <f t="shared" si="750"/>
        <v>125.55000000000001</v>
      </c>
      <c r="O1371" s="163">
        <f t="shared" si="746"/>
        <v>0</v>
      </c>
      <c r="P1371" s="164">
        <f t="shared" si="747"/>
        <v>0</v>
      </c>
    </row>
    <row r="1372" spans="1:16" ht="31.5" hidden="1" outlineLevel="1" x14ac:dyDescent="0.25">
      <c r="A1372" s="130">
        <f t="shared" si="743"/>
        <v>0</v>
      </c>
      <c r="B1372" s="131" t="str">
        <f t="shared" si="741"/>
        <v>IDC</v>
      </c>
      <c r="C1372" s="27" t="str">
        <f t="shared" si="751"/>
        <v>MERC/CAPEX/2021-2022/MSPGCL/097</v>
      </c>
      <c r="D1372" s="90">
        <f t="shared" si="751"/>
        <v>44634</v>
      </c>
      <c r="E1372" s="92">
        <f t="shared" si="751"/>
        <v>4.3064787331454717</v>
      </c>
      <c r="F1372" s="123">
        <f t="shared" si="744"/>
        <v>0</v>
      </c>
      <c r="G1372" s="123">
        <f t="shared" si="745"/>
        <v>0</v>
      </c>
      <c r="H1372" s="123">
        <f t="shared" si="748"/>
        <v>0</v>
      </c>
      <c r="I1372" s="123">
        <f>'F4.2'!X94</f>
        <v>0</v>
      </c>
      <c r="J1372" s="123">
        <f>'F4.2'!AR94</f>
        <v>0</v>
      </c>
      <c r="K1372" s="123"/>
      <c r="L1372" s="123"/>
      <c r="M1372" s="123">
        <f t="shared" si="749"/>
        <v>0</v>
      </c>
      <c r="N1372" s="123">
        <f t="shared" si="750"/>
        <v>0</v>
      </c>
      <c r="O1372" s="163">
        <f t="shared" si="746"/>
        <v>0</v>
      </c>
      <c r="P1372" s="164">
        <f t="shared" si="747"/>
        <v>0</v>
      </c>
    </row>
    <row r="1373" spans="1:16" ht="47.25" hidden="1" outlineLevel="1" x14ac:dyDescent="0.25">
      <c r="A1373" s="27" t="str">
        <f t="shared" si="743"/>
        <v>HO
DPR 4</v>
      </c>
      <c r="B1373" s="28" t="str">
        <f t="shared" si="741"/>
        <v>Construction of coal platform for Chandrapur TPS, Khaperkheda TPS &amp; Parli TPS</v>
      </c>
      <c r="C1373" s="31" t="str">
        <f t="shared" si="751"/>
        <v>MERC/TECH 1/CAPEX/20132014/00827</v>
      </c>
      <c r="D1373" s="65">
        <f t="shared" si="751"/>
        <v>41464</v>
      </c>
      <c r="E1373" s="93">
        <f t="shared" si="751"/>
        <v>5.43</v>
      </c>
      <c r="F1373" s="124">
        <f t="shared" si="744"/>
        <v>0</v>
      </c>
      <c r="G1373" s="124">
        <f t="shared" si="745"/>
        <v>0</v>
      </c>
      <c r="H1373" s="124">
        <f t="shared" si="748"/>
        <v>0</v>
      </c>
      <c r="I1373" s="123">
        <f>'F4.2'!X95</f>
        <v>0</v>
      </c>
      <c r="J1373" s="123">
        <f>'F4.2'!AR95</f>
        <v>0</v>
      </c>
      <c r="K1373" s="124"/>
      <c r="L1373" s="124"/>
      <c r="M1373" s="124">
        <f t="shared" si="749"/>
        <v>0</v>
      </c>
      <c r="N1373" s="124">
        <f t="shared" si="750"/>
        <v>0</v>
      </c>
      <c r="O1373" s="163">
        <f t="shared" si="746"/>
        <v>0</v>
      </c>
      <c r="P1373" s="164">
        <f t="shared" si="747"/>
        <v>0</v>
      </c>
    </row>
    <row r="1374" spans="1:16" ht="47.25" hidden="1" outlineLevel="1" x14ac:dyDescent="0.25">
      <c r="A1374" s="31" t="str">
        <f t="shared" si="743"/>
        <v>HO
DPR 4.2</v>
      </c>
      <c r="B1374" s="106" t="str">
        <f t="shared" si="741"/>
        <v>Khaperkheda TPS</v>
      </c>
      <c r="C1374" s="31" t="str">
        <f t="shared" si="751"/>
        <v>MERC/TECH 1/CAPEX/20132014/00827</v>
      </c>
      <c r="D1374" s="65">
        <f t="shared" si="751"/>
        <v>41464</v>
      </c>
      <c r="E1374" s="93">
        <f t="shared" si="751"/>
        <v>5.43</v>
      </c>
      <c r="F1374" s="124">
        <f t="shared" si="744"/>
        <v>3.9935999999999998</v>
      </c>
      <c r="G1374" s="124">
        <f t="shared" si="745"/>
        <v>3.9935999999999998</v>
      </c>
      <c r="H1374" s="124">
        <f t="shared" si="748"/>
        <v>0</v>
      </c>
      <c r="I1374" s="123">
        <f>'F4.2'!X96</f>
        <v>0</v>
      </c>
      <c r="J1374" s="123">
        <f>'F4.2'!AR96</f>
        <v>0</v>
      </c>
      <c r="K1374" s="124"/>
      <c r="L1374" s="124"/>
      <c r="M1374" s="124">
        <f t="shared" si="749"/>
        <v>0</v>
      </c>
      <c r="N1374" s="124">
        <f t="shared" si="750"/>
        <v>0</v>
      </c>
      <c r="O1374" s="163">
        <f t="shared" si="746"/>
        <v>0</v>
      </c>
      <c r="P1374" s="164">
        <f t="shared" si="747"/>
        <v>0</v>
      </c>
    </row>
    <row r="1375" spans="1:16" ht="31.5" hidden="1" outlineLevel="1" x14ac:dyDescent="0.25">
      <c r="A1375" s="130">
        <f t="shared" si="743"/>
        <v>0</v>
      </c>
      <c r="B1375" s="131" t="str">
        <f t="shared" si="741"/>
        <v>IDC</v>
      </c>
      <c r="C1375" s="27" t="str">
        <f t="shared" si="751"/>
        <v>MERC/TECH 1/CAPEX/20132014/00827</v>
      </c>
      <c r="D1375" s="90">
        <f t="shared" si="751"/>
        <v>41464</v>
      </c>
      <c r="E1375" s="92">
        <f t="shared" si="751"/>
        <v>0</v>
      </c>
      <c r="F1375" s="123">
        <f t="shared" si="744"/>
        <v>0</v>
      </c>
      <c r="G1375" s="123">
        <f t="shared" si="745"/>
        <v>0</v>
      </c>
      <c r="H1375" s="123">
        <f t="shared" si="748"/>
        <v>0</v>
      </c>
      <c r="I1375" s="123">
        <f>'F4.2'!X97</f>
        <v>0</v>
      </c>
      <c r="J1375" s="123">
        <f>'F4.2'!AR97</f>
        <v>0</v>
      </c>
      <c r="K1375" s="123"/>
      <c r="L1375" s="123"/>
      <c r="M1375" s="123">
        <f t="shared" si="749"/>
        <v>0</v>
      </c>
      <c r="N1375" s="123">
        <f t="shared" si="750"/>
        <v>0</v>
      </c>
      <c r="O1375" s="163">
        <f t="shared" si="746"/>
        <v>0</v>
      </c>
      <c r="P1375" s="164">
        <f t="shared" si="747"/>
        <v>0</v>
      </c>
    </row>
    <row r="1376" spans="1:16" ht="63" hidden="1" outlineLevel="1" x14ac:dyDescent="0.25">
      <c r="A1376" s="27" t="str">
        <f t="shared" si="743"/>
        <v>HO
DPR 5</v>
      </c>
      <c r="B1376" s="28" t="str">
        <f t="shared" si="741"/>
        <v>Procurement of energy efficient HT motors at Bhusawal TPS, Koradi TPS, Chandrapur TPS, khaperkheda TPS, Parli TPS &amp; Paras TPS as insurance spares</v>
      </c>
      <c r="C1376" s="31" t="str">
        <f t="shared" si="751"/>
        <v>MERC/TECH 1/CAPEX/20142015/01218</v>
      </c>
      <c r="D1376" s="65">
        <f t="shared" si="751"/>
        <v>41968</v>
      </c>
      <c r="E1376" s="93">
        <f t="shared" si="751"/>
        <v>4.82</v>
      </c>
      <c r="F1376" s="124">
        <f t="shared" si="744"/>
        <v>0</v>
      </c>
      <c r="G1376" s="124">
        <f t="shared" si="745"/>
        <v>0</v>
      </c>
      <c r="H1376" s="124">
        <f t="shared" si="748"/>
        <v>0</v>
      </c>
      <c r="I1376" s="123">
        <f>'F4.2'!X98</f>
        <v>0</v>
      </c>
      <c r="J1376" s="123">
        <f>'F4.2'!AR98</f>
        <v>0</v>
      </c>
      <c r="K1376" s="124"/>
      <c r="L1376" s="124"/>
      <c r="M1376" s="124">
        <f t="shared" si="749"/>
        <v>0</v>
      </c>
      <c r="N1376" s="124">
        <f t="shared" si="750"/>
        <v>0</v>
      </c>
      <c r="O1376" s="163">
        <f t="shared" si="746"/>
        <v>0</v>
      </c>
      <c r="P1376" s="164">
        <f t="shared" si="747"/>
        <v>0</v>
      </c>
    </row>
    <row r="1377" spans="1:16" ht="126" hidden="1" outlineLevel="1" x14ac:dyDescent="0.25">
      <c r="A1377" s="31" t="str">
        <f t="shared" si="743"/>
        <v>HO
DPR 5.4a</v>
      </c>
      <c r="B1377" s="128" t="str">
        <f t="shared" si="741"/>
        <v>1. Procurement of 6.6 KV,300 KW, P.A.fan motor for U# 1 &amp; 2
2. Procurement of 6.6 KV,425 KW,CM motor for U # 3 &amp; 4
3. Procurement of 6.6 KV,1400KW,CW pump motor for U-1&amp; 2
4. Procurement of 6.6 KV,1400 KW,CW pump motor for U-3&amp;4</v>
      </c>
      <c r="C1377" s="31" t="str">
        <f t="shared" si="751"/>
        <v>MERC/TECH 1/CAPEX/20142015/01218</v>
      </c>
      <c r="D1377" s="65">
        <f t="shared" si="751"/>
        <v>41968</v>
      </c>
      <c r="E1377" s="93">
        <f t="shared" si="751"/>
        <v>3.8200000000000003</v>
      </c>
      <c r="F1377" s="124">
        <f t="shared" si="744"/>
        <v>2.5972885870000004</v>
      </c>
      <c r="G1377" s="124">
        <f t="shared" si="745"/>
        <v>2.5972885870000004</v>
      </c>
      <c r="H1377" s="124">
        <f t="shared" si="748"/>
        <v>0</v>
      </c>
      <c r="I1377" s="123">
        <f>'F4.2'!X99</f>
        <v>0</v>
      </c>
      <c r="J1377" s="123">
        <f>'F4.2'!AR99</f>
        <v>0</v>
      </c>
      <c r="K1377" s="124"/>
      <c r="L1377" s="124"/>
      <c r="M1377" s="124">
        <f t="shared" si="749"/>
        <v>0</v>
      </c>
      <c r="N1377" s="124">
        <f t="shared" si="750"/>
        <v>0</v>
      </c>
      <c r="O1377" s="163">
        <f t="shared" si="746"/>
        <v>0</v>
      </c>
      <c r="P1377" s="164">
        <f t="shared" si="747"/>
        <v>0</v>
      </c>
    </row>
    <row r="1378" spans="1:16" ht="47.25" hidden="1" outlineLevel="1" x14ac:dyDescent="0.25">
      <c r="A1378" s="31" t="str">
        <f t="shared" si="743"/>
        <v>HO
DPR 5.4b</v>
      </c>
      <c r="B1378" s="128" t="str">
        <f t="shared" si="741"/>
        <v>K'kheda: Procurement of HT Motors(GS/HP Water pump)for U-1&amp;2 and Procurement of HT Motors (ACW)for U-3&amp;4</v>
      </c>
      <c r="C1378" s="27" t="str">
        <f t="shared" si="751"/>
        <v>MERC/TECH 1/CAPEX/20142015/01218</v>
      </c>
      <c r="D1378" s="90">
        <f t="shared" si="751"/>
        <v>41968</v>
      </c>
      <c r="E1378" s="92">
        <f t="shared" si="751"/>
        <v>1</v>
      </c>
      <c r="F1378" s="123">
        <f t="shared" si="744"/>
        <v>0.4</v>
      </c>
      <c r="G1378" s="123">
        <f t="shared" si="745"/>
        <v>0.4</v>
      </c>
      <c r="H1378" s="123">
        <f t="shared" si="748"/>
        <v>0</v>
      </c>
      <c r="I1378" s="123">
        <f>'F4.2'!X100</f>
        <v>0</v>
      </c>
      <c r="J1378" s="123">
        <f>'F4.2'!AR100</f>
        <v>0</v>
      </c>
      <c r="K1378" s="123"/>
      <c r="L1378" s="123"/>
      <c r="M1378" s="123">
        <f t="shared" si="749"/>
        <v>0</v>
      </c>
      <c r="N1378" s="123">
        <f t="shared" si="750"/>
        <v>0</v>
      </c>
      <c r="O1378" s="163">
        <f t="shared" si="746"/>
        <v>0</v>
      </c>
      <c r="P1378" s="164">
        <f t="shared" si="747"/>
        <v>0</v>
      </c>
    </row>
    <row r="1379" spans="1:16" ht="63" hidden="1" outlineLevel="1" x14ac:dyDescent="0.25">
      <c r="A1379" s="27" t="str">
        <f t="shared" si="743"/>
        <v>HO
DPR 6</v>
      </c>
      <c r="B1379" s="28" t="str">
        <f t="shared" si="741"/>
        <v>Supply, Installation, Commissioning and Operation &amp; Maintenance Services of Continuous Ambient Air Quality Monitoring Stations (CAAQMS) at various TPS</v>
      </c>
      <c r="C1379" s="31" t="str">
        <f t="shared" si="751"/>
        <v>MERC/CAPEX/20162017/00423</v>
      </c>
      <c r="D1379" s="65">
        <f t="shared" si="751"/>
        <v>42585</v>
      </c>
      <c r="E1379" s="93">
        <f t="shared" si="751"/>
        <v>3.96</v>
      </c>
      <c r="F1379" s="124">
        <f t="shared" si="744"/>
        <v>0</v>
      </c>
      <c r="G1379" s="124">
        <f t="shared" si="745"/>
        <v>0</v>
      </c>
      <c r="H1379" s="124">
        <f t="shared" si="748"/>
        <v>0</v>
      </c>
      <c r="I1379" s="123">
        <f>'F4.2'!X101</f>
        <v>0</v>
      </c>
      <c r="J1379" s="123">
        <f>'F4.2'!AR101</f>
        <v>0</v>
      </c>
      <c r="K1379" s="124"/>
      <c r="L1379" s="124"/>
      <c r="M1379" s="124">
        <f t="shared" si="749"/>
        <v>0</v>
      </c>
      <c r="N1379" s="124">
        <f t="shared" si="750"/>
        <v>0</v>
      </c>
      <c r="O1379" s="163">
        <f t="shared" si="746"/>
        <v>0</v>
      </c>
      <c r="P1379" s="164">
        <f t="shared" si="747"/>
        <v>0</v>
      </c>
    </row>
    <row r="1380" spans="1:16" ht="47.25" hidden="1" outlineLevel="1" x14ac:dyDescent="0.25">
      <c r="A1380" s="31" t="str">
        <f t="shared" si="743"/>
        <v>HO
DPR 6.2</v>
      </c>
      <c r="B1380" s="62" t="str">
        <f t="shared" si="741"/>
        <v>KHAPERKHEDA (U-1 to 4)</v>
      </c>
      <c r="C1380" s="31" t="str">
        <f t="shared" si="751"/>
        <v>MERC/CAPEX/20162017/00423</v>
      </c>
      <c r="D1380" s="65">
        <f t="shared" si="751"/>
        <v>42585</v>
      </c>
      <c r="E1380" s="93">
        <f t="shared" si="751"/>
        <v>3.96</v>
      </c>
      <c r="F1380" s="124">
        <f t="shared" si="744"/>
        <v>3.1173194680000003</v>
      </c>
      <c r="G1380" s="124">
        <f t="shared" si="745"/>
        <v>3.1173194680000003</v>
      </c>
      <c r="H1380" s="124">
        <f t="shared" si="748"/>
        <v>0</v>
      </c>
      <c r="I1380" s="123">
        <f>'F4.2'!X102</f>
        <v>0</v>
      </c>
      <c r="J1380" s="123">
        <f>'F4.2'!AR102</f>
        <v>0</v>
      </c>
      <c r="K1380" s="124"/>
      <c r="L1380" s="124"/>
      <c r="M1380" s="124">
        <f t="shared" si="749"/>
        <v>0</v>
      </c>
      <c r="N1380" s="124">
        <f t="shared" si="750"/>
        <v>0</v>
      </c>
      <c r="O1380" s="163">
        <f t="shared" si="746"/>
        <v>0</v>
      </c>
      <c r="P1380" s="164">
        <f t="shared" si="747"/>
        <v>0</v>
      </c>
    </row>
    <row r="1381" spans="1:16" ht="47.25" hidden="1" outlineLevel="1" x14ac:dyDescent="0.25">
      <c r="A1381" s="27" t="str">
        <f t="shared" si="743"/>
        <v>HO
DPR 7</v>
      </c>
      <c r="B1381" s="28" t="str">
        <f t="shared" si="741"/>
        <v>Installation of Real Time Online Coal-Ash Analyzer at various TPS</v>
      </c>
      <c r="C1381" s="27" t="str">
        <f t="shared" si="751"/>
        <v>MERC/CAPEX/20162017/00774</v>
      </c>
      <c r="D1381" s="90">
        <f t="shared" si="751"/>
        <v>42643</v>
      </c>
      <c r="E1381" s="92">
        <f t="shared" si="751"/>
        <v>4.0552000000000001</v>
      </c>
      <c r="F1381" s="123">
        <f t="shared" si="744"/>
        <v>0</v>
      </c>
      <c r="G1381" s="123">
        <f t="shared" si="745"/>
        <v>0</v>
      </c>
      <c r="H1381" s="123">
        <f t="shared" si="748"/>
        <v>0</v>
      </c>
      <c r="I1381" s="123">
        <f>'F4.2'!X103</f>
        <v>0</v>
      </c>
      <c r="J1381" s="123">
        <f>'F4.2'!AR103</f>
        <v>0</v>
      </c>
      <c r="K1381" s="123"/>
      <c r="L1381" s="123"/>
      <c r="M1381" s="123">
        <f t="shared" si="749"/>
        <v>0</v>
      </c>
      <c r="N1381" s="123">
        <f t="shared" si="750"/>
        <v>0</v>
      </c>
      <c r="O1381" s="163">
        <f t="shared" si="746"/>
        <v>0</v>
      </c>
      <c r="P1381" s="164">
        <f t="shared" si="747"/>
        <v>0</v>
      </c>
    </row>
    <row r="1382" spans="1:16" ht="47.25" hidden="1" outlineLevel="1" x14ac:dyDescent="0.25">
      <c r="A1382" s="31" t="str">
        <f t="shared" si="743"/>
        <v>HO
DPR 7.2</v>
      </c>
      <c r="B1382" s="62" t="str">
        <f t="shared" si="741"/>
        <v>Khaperkheda TPS</v>
      </c>
      <c r="C1382" s="31" t="str">
        <f t="shared" si="751"/>
        <v>MERC/CAPEX/20162017/00774</v>
      </c>
      <c r="D1382" s="65">
        <f t="shared" si="751"/>
        <v>42643</v>
      </c>
      <c r="E1382" s="93">
        <f t="shared" si="751"/>
        <v>4.0552000000000001</v>
      </c>
      <c r="F1382" s="124">
        <f t="shared" si="744"/>
        <v>0</v>
      </c>
      <c r="G1382" s="124">
        <f t="shared" si="745"/>
        <v>0</v>
      </c>
      <c r="H1382" s="124">
        <f t="shared" si="748"/>
        <v>0</v>
      </c>
      <c r="I1382" s="123">
        <f>'F4.2'!X104</f>
        <v>0</v>
      </c>
      <c r="J1382" s="123">
        <f>'F4.2'!AR104</f>
        <v>0</v>
      </c>
      <c r="K1382" s="124"/>
      <c r="L1382" s="124"/>
      <c r="M1382" s="124">
        <f t="shared" si="749"/>
        <v>0</v>
      </c>
      <c r="N1382" s="124">
        <f t="shared" si="750"/>
        <v>0</v>
      </c>
      <c r="O1382" s="163">
        <f t="shared" si="746"/>
        <v>0</v>
      </c>
      <c r="P1382" s="164">
        <f t="shared" si="747"/>
        <v>0</v>
      </c>
    </row>
    <row r="1383" spans="1:16" ht="47.25" hidden="1" outlineLevel="1" x14ac:dyDescent="0.25">
      <c r="A1383" s="27" t="str">
        <f t="shared" si="743"/>
        <v>HO
DPR 8</v>
      </c>
      <c r="B1383" s="28" t="str">
        <f t="shared" si="741"/>
        <v>Replacement of Fire Tenders at Various Power Stations of Mahagenco</v>
      </c>
      <c r="C1383" s="27" t="str">
        <f t="shared" si="751"/>
        <v>MERC/CAPEX/20172018/4653</v>
      </c>
      <c r="D1383" s="90">
        <f t="shared" si="751"/>
        <v>43052</v>
      </c>
      <c r="E1383" s="92">
        <f t="shared" si="751"/>
        <v>2.7</v>
      </c>
      <c r="F1383" s="123">
        <f t="shared" si="744"/>
        <v>0</v>
      </c>
      <c r="G1383" s="123">
        <f t="shared" si="745"/>
        <v>0</v>
      </c>
      <c r="H1383" s="123">
        <f t="shared" si="748"/>
        <v>0</v>
      </c>
      <c r="I1383" s="123">
        <f>'F4.2'!X105</f>
        <v>0</v>
      </c>
      <c r="J1383" s="123">
        <f>'F4.2'!AR105</f>
        <v>0</v>
      </c>
      <c r="K1383" s="123"/>
      <c r="L1383" s="123"/>
      <c r="M1383" s="123">
        <f t="shared" si="749"/>
        <v>0</v>
      </c>
      <c r="N1383" s="123">
        <f t="shared" si="750"/>
        <v>0</v>
      </c>
      <c r="O1383" s="163">
        <f t="shared" si="746"/>
        <v>0</v>
      </c>
      <c r="P1383" s="164">
        <f t="shared" si="747"/>
        <v>0</v>
      </c>
    </row>
    <row r="1384" spans="1:16" ht="47.25" hidden="1" outlineLevel="1" x14ac:dyDescent="0.25">
      <c r="A1384" s="31" t="str">
        <f t="shared" si="743"/>
        <v>HO
DPR 8.1</v>
      </c>
      <c r="B1384" s="62" t="str">
        <f t="shared" si="741"/>
        <v>Advance Multipurpose Fire Tender for KPKD 1-4</v>
      </c>
      <c r="C1384" s="31" t="str">
        <f t="shared" si="751"/>
        <v>MERC/CAPEX/20172018/4653</v>
      </c>
      <c r="D1384" s="65">
        <f t="shared" si="751"/>
        <v>43052</v>
      </c>
      <c r="E1384" s="93">
        <f t="shared" si="751"/>
        <v>1.45</v>
      </c>
      <c r="F1384" s="124">
        <f t="shared" si="744"/>
        <v>1.7765</v>
      </c>
      <c r="G1384" s="124">
        <f t="shared" si="745"/>
        <v>1.7765</v>
      </c>
      <c r="H1384" s="124">
        <f t="shared" si="748"/>
        <v>0</v>
      </c>
      <c r="I1384" s="123">
        <f>'F4.2'!X106</f>
        <v>0</v>
      </c>
      <c r="J1384" s="123">
        <f>'F4.2'!AR106</f>
        <v>0</v>
      </c>
      <c r="K1384" s="124"/>
      <c r="L1384" s="124"/>
      <c r="M1384" s="124">
        <f t="shared" si="749"/>
        <v>0</v>
      </c>
      <c r="N1384" s="124">
        <f t="shared" si="750"/>
        <v>0</v>
      </c>
      <c r="O1384" s="163">
        <f t="shared" si="746"/>
        <v>0</v>
      </c>
      <c r="P1384" s="164">
        <f t="shared" si="747"/>
        <v>0</v>
      </c>
    </row>
    <row r="1385" spans="1:16" ht="47.25" hidden="1" outlineLevel="1" x14ac:dyDescent="0.25">
      <c r="A1385" s="31" t="str">
        <f t="shared" si="743"/>
        <v>HO
DPR 8.2</v>
      </c>
      <c r="B1385" s="62" t="str">
        <f t="shared" si="741"/>
        <v>Normal Multipurpose Fire Tender KPKD 1-4</v>
      </c>
      <c r="C1385" s="27" t="str">
        <f t="shared" si="751"/>
        <v>MERC/CAPEX/20172018/4653</v>
      </c>
      <c r="D1385" s="90">
        <f t="shared" si="751"/>
        <v>43052</v>
      </c>
      <c r="E1385" s="92">
        <f t="shared" si="751"/>
        <v>1.25</v>
      </c>
      <c r="F1385" s="123">
        <f t="shared" si="744"/>
        <v>2.1846524010000001</v>
      </c>
      <c r="G1385" s="123">
        <f t="shared" si="745"/>
        <v>2.1846524010000001</v>
      </c>
      <c r="H1385" s="123">
        <f t="shared" si="748"/>
        <v>0</v>
      </c>
      <c r="I1385" s="123">
        <f>'F4.2'!X107</f>
        <v>0</v>
      </c>
      <c r="J1385" s="123">
        <f>'F4.2'!AR107</f>
        <v>0</v>
      </c>
      <c r="K1385" s="123"/>
      <c r="L1385" s="123"/>
      <c r="M1385" s="123">
        <f t="shared" si="749"/>
        <v>0</v>
      </c>
      <c r="N1385" s="123">
        <f t="shared" si="750"/>
        <v>0</v>
      </c>
      <c r="O1385" s="163">
        <f t="shared" si="746"/>
        <v>0</v>
      </c>
      <c r="P1385" s="164">
        <f t="shared" si="747"/>
        <v>0</v>
      </c>
    </row>
    <row r="1386" spans="1:16" ht="15.75" hidden="1" outlineLevel="1" x14ac:dyDescent="0.25">
      <c r="A1386" s="130">
        <f t="shared" si="743"/>
        <v>0</v>
      </c>
      <c r="B1386" s="131" t="str">
        <f t="shared" si="741"/>
        <v>IDC</v>
      </c>
      <c r="C1386" s="31" t="str">
        <f t="shared" si="751"/>
        <v>MERC/CAPEX/20172018/4653</v>
      </c>
      <c r="D1386" s="65">
        <f t="shared" si="751"/>
        <v>43052</v>
      </c>
      <c r="E1386" s="93">
        <f t="shared" si="751"/>
        <v>0</v>
      </c>
      <c r="F1386" s="124">
        <f t="shared" si="744"/>
        <v>0</v>
      </c>
      <c r="G1386" s="124">
        <f t="shared" si="745"/>
        <v>0</v>
      </c>
      <c r="H1386" s="124">
        <f t="shared" si="748"/>
        <v>0</v>
      </c>
      <c r="I1386" s="123">
        <f>'F4.2'!X108</f>
        <v>0</v>
      </c>
      <c r="J1386" s="123">
        <f>'F4.2'!AR108</f>
        <v>0</v>
      </c>
      <c r="K1386" s="124"/>
      <c r="L1386" s="124"/>
      <c r="M1386" s="124">
        <f t="shared" si="749"/>
        <v>0</v>
      </c>
      <c r="N1386" s="124">
        <f t="shared" si="750"/>
        <v>0</v>
      </c>
      <c r="O1386" s="163">
        <f t="shared" si="746"/>
        <v>0</v>
      </c>
      <c r="P1386" s="164">
        <f t="shared" si="747"/>
        <v>0</v>
      </c>
    </row>
    <row r="1387" spans="1:16" ht="47.25" hidden="1" outlineLevel="1" x14ac:dyDescent="0.25">
      <c r="A1387" s="27" t="str">
        <f t="shared" si="743"/>
        <v>HO
DPR 9</v>
      </c>
      <c r="B1387" s="28" t="str">
        <f t="shared" si="741"/>
        <v>Pipe conveyor system for transporting Coal from WCL Coal mines to Koradi &amp; Khaperkheda TPS</v>
      </c>
      <c r="C1387" s="31" t="str">
        <f t="shared" si="751"/>
        <v>MERC/CAPEX/2017-18/0208</v>
      </c>
      <c r="D1387" s="65">
        <f t="shared" si="751"/>
        <v>43139</v>
      </c>
      <c r="E1387" s="93">
        <f t="shared" si="751"/>
        <v>226.30239130434779</v>
      </c>
      <c r="F1387" s="124">
        <f t="shared" si="744"/>
        <v>0</v>
      </c>
      <c r="G1387" s="124">
        <f t="shared" si="745"/>
        <v>0</v>
      </c>
      <c r="H1387" s="124">
        <f t="shared" si="748"/>
        <v>0</v>
      </c>
      <c r="I1387" s="123">
        <f>'F4.2'!X109</f>
        <v>0</v>
      </c>
      <c r="J1387" s="123">
        <f>'F4.2'!AR109</f>
        <v>0</v>
      </c>
      <c r="K1387" s="124"/>
      <c r="L1387" s="124"/>
      <c r="M1387" s="124">
        <f t="shared" si="749"/>
        <v>0</v>
      </c>
      <c r="N1387" s="124">
        <f t="shared" si="750"/>
        <v>0</v>
      </c>
      <c r="O1387" s="163">
        <f t="shared" si="746"/>
        <v>0</v>
      </c>
      <c r="P1387" s="164">
        <f t="shared" si="747"/>
        <v>0</v>
      </c>
    </row>
    <row r="1388" spans="1:16" ht="47.25" hidden="1" outlineLevel="1" x14ac:dyDescent="0.25">
      <c r="A1388" s="31" t="str">
        <f t="shared" si="743"/>
        <v>HO
DPR 9.1</v>
      </c>
      <c r="B1388" s="62" t="str">
        <f t="shared" si="741"/>
        <v>Pipe conveyor system for transporting Coal from WCL Coal mines to Koradi &amp; Khaperkheda TPS</v>
      </c>
      <c r="C1388" s="31" t="str">
        <f t="shared" si="751"/>
        <v>MERC/CAPEX/2017-18/0208</v>
      </c>
      <c r="D1388" s="65">
        <f t="shared" si="751"/>
        <v>43139</v>
      </c>
      <c r="E1388" s="93">
        <f t="shared" si="751"/>
        <v>226.30239130434779</v>
      </c>
      <c r="F1388" s="124">
        <f t="shared" si="744"/>
        <v>291.23</v>
      </c>
      <c r="G1388" s="124">
        <f t="shared" si="745"/>
        <v>331.41774109900001</v>
      </c>
      <c r="H1388" s="124">
        <f t="shared" si="748"/>
        <v>-40.187741098999993</v>
      </c>
      <c r="I1388" s="123">
        <f>'F4.2'!X110</f>
        <v>0</v>
      </c>
      <c r="J1388" s="123">
        <f>'F4.2'!AR110</f>
        <v>0</v>
      </c>
      <c r="K1388" s="124"/>
      <c r="L1388" s="124"/>
      <c r="M1388" s="124">
        <f t="shared" si="749"/>
        <v>0</v>
      </c>
      <c r="N1388" s="124">
        <f t="shared" si="750"/>
        <v>-40.187741098999993</v>
      </c>
      <c r="O1388" s="163">
        <f t="shared" si="746"/>
        <v>0</v>
      </c>
      <c r="P1388" s="164">
        <f t="shared" si="747"/>
        <v>0</v>
      </c>
    </row>
    <row r="1389" spans="1:16" ht="47.25" hidden="1" outlineLevel="1" x14ac:dyDescent="0.25">
      <c r="A1389" s="27" t="str">
        <f t="shared" si="743"/>
        <v>HO
DPR 10</v>
      </c>
      <c r="B1389" s="28" t="str">
        <f t="shared" si="741"/>
        <v>Implementation of IB recommendations- Civil works at various TPS of Mahagenco</v>
      </c>
      <c r="C1389" s="27" t="str">
        <f t="shared" si="751"/>
        <v>MERC/CAPEX/20172018/0177</v>
      </c>
      <c r="D1389" s="90">
        <f t="shared" si="751"/>
        <v>43137</v>
      </c>
      <c r="E1389" s="92">
        <f t="shared" si="751"/>
        <v>4.4603999999999999</v>
      </c>
      <c r="F1389" s="123">
        <f t="shared" si="744"/>
        <v>0</v>
      </c>
      <c r="G1389" s="123">
        <f t="shared" si="745"/>
        <v>0</v>
      </c>
      <c r="H1389" s="123">
        <f t="shared" si="748"/>
        <v>0</v>
      </c>
      <c r="I1389" s="123">
        <f>'F4.2'!X111</f>
        <v>0</v>
      </c>
      <c r="J1389" s="123">
        <f>'F4.2'!AR111</f>
        <v>0</v>
      </c>
      <c r="K1389" s="123"/>
      <c r="L1389" s="123"/>
      <c r="M1389" s="123">
        <f t="shared" si="749"/>
        <v>0</v>
      </c>
      <c r="N1389" s="123">
        <f t="shared" si="750"/>
        <v>0</v>
      </c>
      <c r="O1389" s="163">
        <f t="shared" si="746"/>
        <v>0</v>
      </c>
      <c r="P1389" s="164">
        <f t="shared" si="747"/>
        <v>0</v>
      </c>
    </row>
    <row r="1390" spans="1:16" ht="63" hidden="1" outlineLevel="1" x14ac:dyDescent="0.25">
      <c r="A1390" s="31" t="str">
        <f t="shared" si="743"/>
        <v>HO
DPR 10.2a</v>
      </c>
      <c r="B1390" s="62" t="str">
        <f t="shared" si="741"/>
        <v>Compond wall (IB recommdation),Plant Patrolling Roads (IB recommdation) TPS KPKD</v>
      </c>
      <c r="C1390" s="31" t="str">
        <f t="shared" ref="C1390:E1409" si="752">C964</f>
        <v>MERC/CAPEX/20172018/0177</v>
      </c>
      <c r="D1390" s="65">
        <f t="shared" si="752"/>
        <v>43137</v>
      </c>
      <c r="E1390" s="93">
        <f t="shared" si="752"/>
        <v>4.4603999999999999</v>
      </c>
      <c r="F1390" s="124">
        <f t="shared" si="744"/>
        <v>3.9506398230000004</v>
      </c>
      <c r="G1390" s="124">
        <f t="shared" si="745"/>
        <v>3.9506398230000004</v>
      </c>
      <c r="H1390" s="124">
        <f t="shared" si="748"/>
        <v>0</v>
      </c>
      <c r="I1390" s="123">
        <f>'F4.2'!X112</f>
        <v>0</v>
      </c>
      <c r="J1390" s="123">
        <f>'F4.2'!AR112</f>
        <v>0</v>
      </c>
      <c r="K1390" s="124"/>
      <c r="L1390" s="124"/>
      <c r="M1390" s="124">
        <f t="shared" si="749"/>
        <v>0</v>
      </c>
      <c r="N1390" s="124">
        <f t="shared" si="750"/>
        <v>0</v>
      </c>
      <c r="O1390" s="163">
        <f t="shared" si="746"/>
        <v>0</v>
      </c>
      <c r="P1390" s="164">
        <f t="shared" si="747"/>
        <v>0</v>
      </c>
    </row>
    <row r="1391" spans="1:16" ht="47.25" hidden="1" outlineLevel="1" x14ac:dyDescent="0.25">
      <c r="A1391" s="27" t="str">
        <f t="shared" si="743"/>
        <v>HO
DPR 11</v>
      </c>
      <c r="B1391" s="28" t="str">
        <f t="shared" si="741"/>
        <v>Reuse of tertiary treated water for Koradi and Khaperkheda Thermal Power Plant from Bhandewadi STP</v>
      </c>
      <c r="C1391" s="27" t="str">
        <f t="shared" si="752"/>
        <v>MERC/CAPEX/MSPGCL/2018-19/1156</v>
      </c>
      <c r="D1391" s="90">
        <f t="shared" si="752"/>
        <v>43305</v>
      </c>
      <c r="E1391" s="92">
        <f t="shared" si="752"/>
        <v>9.23</v>
      </c>
      <c r="F1391" s="123">
        <f t="shared" si="744"/>
        <v>0</v>
      </c>
      <c r="G1391" s="123">
        <f t="shared" si="745"/>
        <v>0</v>
      </c>
      <c r="H1391" s="123">
        <f t="shared" si="748"/>
        <v>0</v>
      </c>
      <c r="I1391" s="123">
        <f>'F4.2'!X113</f>
        <v>0</v>
      </c>
      <c r="J1391" s="123">
        <f>'F4.2'!AR113</f>
        <v>0</v>
      </c>
      <c r="K1391" s="123"/>
      <c r="L1391" s="123"/>
      <c r="M1391" s="123">
        <f t="shared" si="749"/>
        <v>0</v>
      </c>
      <c r="N1391" s="123">
        <f t="shared" si="750"/>
        <v>0</v>
      </c>
      <c r="O1391" s="163">
        <f t="shared" si="746"/>
        <v>0</v>
      </c>
      <c r="P1391" s="164">
        <f t="shared" si="747"/>
        <v>0</v>
      </c>
    </row>
    <row r="1392" spans="1:16" ht="47.25" hidden="1" outlineLevel="1" x14ac:dyDescent="0.25">
      <c r="A1392" s="31" t="str">
        <f t="shared" si="743"/>
        <v>HO
DPR 11.1</v>
      </c>
      <c r="B1392" s="62" t="str">
        <f t="shared" si="741"/>
        <v>Reuse of tertiary treated water for Koradi and Khaperkheda Thermal Power Plant from Bhandewadi STP</v>
      </c>
      <c r="C1392" s="31" t="str">
        <f t="shared" si="752"/>
        <v>MERC/CAPEX/MSPGCL/2018-19/1156</v>
      </c>
      <c r="D1392" s="65">
        <f t="shared" si="752"/>
        <v>43305</v>
      </c>
      <c r="E1392" s="93">
        <f t="shared" si="752"/>
        <v>9.0500000000000007</v>
      </c>
      <c r="F1392" s="124">
        <f t="shared" si="744"/>
        <v>13.3056650336394</v>
      </c>
      <c r="G1392" s="124">
        <f t="shared" si="745"/>
        <v>13.3056650336394</v>
      </c>
      <c r="H1392" s="124">
        <f t="shared" si="748"/>
        <v>0</v>
      </c>
      <c r="I1392" s="123">
        <f>'F4.2'!X114</f>
        <v>0</v>
      </c>
      <c r="J1392" s="123">
        <f>'F4.2'!AR114</f>
        <v>0</v>
      </c>
      <c r="K1392" s="124"/>
      <c r="L1392" s="124"/>
      <c r="M1392" s="124">
        <f t="shared" si="749"/>
        <v>0</v>
      </c>
      <c r="N1392" s="124">
        <f t="shared" si="750"/>
        <v>0</v>
      </c>
      <c r="O1392" s="163">
        <f t="shared" si="746"/>
        <v>0</v>
      </c>
      <c r="P1392" s="164">
        <f t="shared" si="747"/>
        <v>0</v>
      </c>
    </row>
    <row r="1393" spans="1:16" ht="31.5" hidden="1" outlineLevel="1" x14ac:dyDescent="0.25">
      <c r="A1393" s="130">
        <f t="shared" si="743"/>
        <v>0</v>
      </c>
      <c r="B1393" s="138" t="str">
        <f t="shared" si="741"/>
        <v>IDC</v>
      </c>
      <c r="C1393" s="27" t="str">
        <f t="shared" si="752"/>
        <v>MERC/CAPEX/MSPGCL/2018-19/1156</v>
      </c>
      <c r="D1393" s="90">
        <f t="shared" si="752"/>
        <v>43305</v>
      </c>
      <c r="E1393" s="92">
        <f t="shared" si="752"/>
        <v>0.18</v>
      </c>
      <c r="F1393" s="123">
        <f t="shared" si="744"/>
        <v>0</v>
      </c>
      <c r="G1393" s="123">
        <f t="shared" si="745"/>
        <v>0</v>
      </c>
      <c r="H1393" s="123">
        <f t="shared" si="748"/>
        <v>0</v>
      </c>
      <c r="I1393" s="123">
        <f>'F4.2'!X115</f>
        <v>0</v>
      </c>
      <c r="J1393" s="123">
        <f>'F4.2'!AR115</f>
        <v>0</v>
      </c>
      <c r="K1393" s="123"/>
      <c r="L1393" s="123"/>
      <c r="M1393" s="123">
        <f t="shared" si="749"/>
        <v>0</v>
      </c>
      <c r="N1393" s="123">
        <f t="shared" si="750"/>
        <v>0</v>
      </c>
      <c r="O1393" s="163">
        <f t="shared" si="746"/>
        <v>0</v>
      </c>
      <c r="P1393" s="164">
        <f t="shared" si="747"/>
        <v>0</v>
      </c>
    </row>
    <row r="1394" spans="1:16" ht="47.25" hidden="1" outlineLevel="1" x14ac:dyDescent="0.25">
      <c r="A1394" s="27" t="str">
        <f t="shared" si="743"/>
        <v>HO
DPR 15</v>
      </c>
      <c r="B1394" s="28" t="str">
        <f t="shared" si="741"/>
        <v>Implementation of Water Flow Monitoring system at Chandrapur STPS &amp; Khaperkheda TPS</v>
      </c>
      <c r="C1394" s="31" t="str">
        <f t="shared" si="752"/>
        <v>MERC/CAPEX/2020-2021/WFH/SBR/37</v>
      </c>
      <c r="D1394" s="65">
        <f t="shared" si="752"/>
        <v>44131</v>
      </c>
      <c r="E1394" s="93">
        <f t="shared" si="752"/>
        <v>5.1754800000000003</v>
      </c>
      <c r="F1394" s="124">
        <f t="shared" si="744"/>
        <v>0</v>
      </c>
      <c r="G1394" s="124">
        <f t="shared" si="745"/>
        <v>0</v>
      </c>
      <c r="H1394" s="124">
        <f t="shared" si="748"/>
        <v>0</v>
      </c>
      <c r="I1394" s="123">
        <f>'F4.2'!X116</f>
        <v>0</v>
      </c>
      <c r="J1394" s="123">
        <f>'F4.2'!AR116</f>
        <v>0</v>
      </c>
      <c r="K1394" s="124"/>
      <c r="L1394" s="124"/>
      <c r="M1394" s="124">
        <f t="shared" si="749"/>
        <v>0</v>
      </c>
      <c r="N1394" s="124">
        <f t="shared" si="750"/>
        <v>0</v>
      </c>
      <c r="O1394" s="163">
        <f t="shared" si="746"/>
        <v>0</v>
      </c>
      <c r="P1394" s="164">
        <f t="shared" si="747"/>
        <v>0</v>
      </c>
    </row>
    <row r="1395" spans="1:16" ht="47.25" hidden="1" outlineLevel="1" x14ac:dyDescent="0.25">
      <c r="A1395" s="31" t="str">
        <f t="shared" si="743"/>
        <v>HO
DPR 15.3</v>
      </c>
      <c r="B1395" s="108" t="str">
        <f t="shared" si="741"/>
        <v>Electromagnetic Flow meters at various lines &amp; Locations of 210 MW</v>
      </c>
      <c r="C1395" s="31" t="str">
        <f t="shared" si="752"/>
        <v>MERC/CAPEX/2020-2021/WFH/SBR/37</v>
      </c>
      <c r="D1395" s="65">
        <f t="shared" si="752"/>
        <v>44131</v>
      </c>
      <c r="E1395" s="93">
        <f t="shared" si="752"/>
        <v>3.8515199999999998</v>
      </c>
      <c r="F1395" s="124">
        <f t="shared" si="744"/>
        <v>3.8515199999999998</v>
      </c>
      <c r="G1395" s="124">
        <f t="shared" si="745"/>
        <v>3.8515199999999998</v>
      </c>
      <c r="H1395" s="124">
        <f t="shared" si="748"/>
        <v>0</v>
      </c>
      <c r="I1395" s="123">
        <f>'F4.2'!X117</f>
        <v>0</v>
      </c>
      <c r="J1395" s="123">
        <f>'F4.2'!AR117</f>
        <v>0</v>
      </c>
      <c r="K1395" s="124"/>
      <c r="L1395" s="124"/>
      <c r="M1395" s="124">
        <f t="shared" si="749"/>
        <v>0</v>
      </c>
      <c r="N1395" s="124">
        <f t="shared" si="750"/>
        <v>0</v>
      </c>
      <c r="O1395" s="163">
        <f t="shared" si="746"/>
        <v>0</v>
      </c>
      <c r="P1395" s="164">
        <f t="shared" si="747"/>
        <v>0</v>
      </c>
    </row>
    <row r="1396" spans="1:16" ht="63" hidden="1" outlineLevel="1" x14ac:dyDescent="0.25">
      <c r="A1396" s="31" t="str">
        <f t="shared" si="743"/>
        <v>HO
DPR 15.4</v>
      </c>
      <c r="B1396" s="108" t="str">
        <f t="shared" si="741"/>
        <v xml:space="preserve">Automation: Centralized SCADA, RTU, MODBUS Cable, Power cable &amp; mandatory spares
</v>
      </c>
      <c r="C1396" s="27" t="str">
        <f t="shared" si="752"/>
        <v>MERC/CAPEX/2020-2021/WFH/SBR/37</v>
      </c>
      <c r="D1396" s="90">
        <f t="shared" si="752"/>
        <v>44131</v>
      </c>
      <c r="E1396" s="92">
        <f t="shared" si="752"/>
        <v>1.32396</v>
      </c>
      <c r="F1396" s="123">
        <f t="shared" si="744"/>
        <v>1.32396</v>
      </c>
      <c r="G1396" s="123">
        <f t="shared" si="745"/>
        <v>1.32396</v>
      </c>
      <c r="H1396" s="123">
        <f t="shared" si="748"/>
        <v>0</v>
      </c>
      <c r="I1396" s="123">
        <f>'F4.2'!X118</f>
        <v>0</v>
      </c>
      <c r="J1396" s="123">
        <f>'F4.2'!AR118</f>
        <v>0</v>
      </c>
      <c r="K1396" s="123"/>
      <c r="L1396" s="123"/>
      <c r="M1396" s="123">
        <f t="shared" si="749"/>
        <v>0</v>
      </c>
      <c r="N1396" s="123">
        <f t="shared" si="750"/>
        <v>0</v>
      </c>
      <c r="O1396" s="163">
        <f t="shared" si="746"/>
        <v>0</v>
      </c>
      <c r="P1396" s="164">
        <f t="shared" si="747"/>
        <v>0</v>
      </c>
    </row>
    <row r="1397" spans="1:16" ht="31.5" hidden="1" outlineLevel="1" x14ac:dyDescent="0.25">
      <c r="A1397" s="130">
        <f t="shared" si="743"/>
        <v>0</v>
      </c>
      <c r="B1397" s="131" t="str">
        <f t="shared" si="741"/>
        <v>IDC</v>
      </c>
      <c r="C1397" s="31" t="str">
        <f t="shared" si="752"/>
        <v>MERC/CAPEX/2020-2021/WFH/SBR/37</v>
      </c>
      <c r="D1397" s="65">
        <f t="shared" si="752"/>
        <v>44131</v>
      </c>
      <c r="E1397" s="93">
        <f t="shared" si="752"/>
        <v>0</v>
      </c>
      <c r="F1397" s="124">
        <f t="shared" si="744"/>
        <v>0</v>
      </c>
      <c r="G1397" s="124">
        <f t="shared" si="745"/>
        <v>0</v>
      </c>
      <c r="H1397" s="124">
        <f t="shared" si="748"/>
        <v>0</v>
      </c>
      <c r="I1397" s="123">
        <f>'F4.2'!X119</f>
        <v>0</v>
      </c>
      <c r="J1397" s="123">
        <f>'F4.2'!AR119</f>
        <v>0</v>
      </c>
      <c r="K1397" s="124"/>
      <c r="L1397" s="124"/>
      <c r="M1397" s="124">
        <f t="shared" si="749"/>
        <v>0</v>
      </c>
      <c r="N1397" s="124">
        <f t="shared" si="750"/>
        <v>0</v>
      </c>
      <c r="O1397" s="163">
        <f t="shared" si="746"/>
        <v>0</v>
      </c>
      <c r="P1397" s="164">
        <f t="shared" si="747"/>
        <v>0</v>
      </c>
    </row>
    <row r="1398" spans="1:16" ht="31.5" hidden="1" outlineLevel="1" x14ac:dyDescent="0.25">
      <c r="A1398" s="27">
        <f t="shared" si="743"/>
        <v>30</v>
      </c>
      <c r="B1398" s="28" t="str">
        <f t="shared" si="741"/>
        <v>Supply of spare Generator Rotor for UNIT 1 &amp; 2, 210MW</v>
      </c>
      <c r="C1398" s="31" t="str">
        <f t="shared" si="752"/>
        <v>MERC/CAPEX/2023-24/0184</v>
      </c>
      <c r="D1398" s="65">
        <f t="shared" si="752"/>
        <v>45363</v>
      </c>
      <c r="E1398" s="93">
        <f t="shared" si="752"/>
        <v>37.11</v>
      </c>
      <c r="F1398" s="124">
        <f t="shared" si="744"/>
        <v>0</v>
      </c>
      <c r="G1398" s="124">
        <f t="shared" si="745"/>
        <v>0</v>
      </c>
      <c r="H1398" s="124">
        <f t="shared" si="748"/>
        <v>0</v>
      </c>
      <c r="I1398" s="123">
        <f>'F4.2'!X120</f>
        <v>0</v>
      </c>
      <c r="J1398" s="123">
        <f>'F4.2'!AR120</f>
        <v>0</v>
      </c>
      <c r="K1398" s="124"/>
      <c r="L1398" s="124"/>
      <c r="M1398" s="124">
        <f t="shared" si="749"/>
        <v>0</v>
      </c>
      <c r="N1398" s="124">
        <f t="shared" si="750"/>
        <v>0</v>
      </c>
      <c r="O1398" s="163">
        <f t="shared" si="746"/>
        <v>0</v>
      </c>
      <c r="P1398" s="164">
        <f t="shared" si="747"/>
        <v>0</v>
      </c>
    </row>
    <row r="1399" spans="1:16" ht="31.5" hidden="1" outlineLevel="1" x14ac:dyDescent="0.25">
      <c r="A1399" s="9">
        <f t="shared" si="743"/>
        <v>30.1</v>
      </c>
      <c r="B1399" s="165" t="str">
        <f t="shared" si="741"/>
        <v>Supply of spare Generator Rotor for UNIT 1 &amp; 2, 210MW</v>
      </c>
      <c r="C1399" s="31" t="str">
        <f t="shared" si="752"/>
        <v>MERC/CAPEX/2023-24/0184</v>
      </c>
      <c r="D1399" s="65">
        <f t="shared" si="752"/>
        <v>45363</v>
      </c>
      <c r="E1399" s="93">
        <f t="shared" si="752"/>
        <v>36.700000000000003</v>
      </c>
      <c r="F1399" s="124">
        <f t="shared" si="744"/>
        <v>36.700000000000003</v>
      </c>
      <c r="G1399" s="124">
        <f t="shared" si="745"/>
        <v>36.700000000000003</v>
      </c>
      <c r="H1399" s="124">
        <f t="shared" si="748"/>
        <v>0</v>
      </c>
      <c r="I1399" s="123">
        <f>'F4.2'!X121</f>
        <v>0</v>
      </c>
      <c r="J1399" s="123">
        <f>'F4.2'!AR121</f>
        <v>0</v>
      </c>
      <c r="K1399" s="124"/>
      <c r="L1399" s="124"/>
      <c r="M1399" s="124">
        <f t="shared" si="749"/>
        <v>0</v>
      </c>
      <c r="N1399" s="124">
        <f t="shared" si="750"/>
        <v>0</v>
      </c>
      <c r="O1399" s="163">
        <f t="shared" si="746"/>
        <v>0</v>
      </c>
      <c r="P1399" s="164">
        <f t="shared" si="747"/>
        <v>0</v>
      </c>
    </row>
    <row r="1400" spans="1:16" ht="15.75" hidden="1" outlineLevel="1" x14ac:dyDescent="0.25">
      <c r="A1400" s="130">
        <f t="shared" si="743"/>
        <v>0</v>
      </c>
      <c r="B1400" s="131" t="str">
        <f t="shared" si="741"/>
        <v>IDC</v>
      </c>
      <c r="C1400" s="31" t="str">
        <f t="shared" si="752"/>
        <v>MERC/CAPEX/2023-24/0184</v>
      </c>
      <c r="D1400" s="65">
        <f t="shared" si="752"/>
        <v>45363</v>
      </c>
      <c r="E1400" s="93">
        <f t="shared" si="752"/>
        <v>0.41</v>
      </c>
      <c r="F1400" s="124">
        <f t="shared" si="744"/>
        <v>0</v>
      </c>
      <c r="G1400" s="124">
        <f t="shared" si="745"/>
        <v>0</v>
      </c>
      <c r="H1400" s="124">
        <f t="shared" si="748"/>
        <v>0</v>
      </c>
      <c r="I1400" s="123">
        <f>'F4.2'!X122</f>
        <v>0</v>
      </c>
      <c r="J1400" s="123">
        <f>'F4.2'!AR122</f>
        <v>0</v>
      </c>
      <c r="K1400" s="124"/>
      <c r="L1400" s="124"/>
      <c r="M1400" s="124">
        <f t="shared" si="749"/>
        <v>0</v>
      </c>
      <c r="N1400" s="124">
        <f t="shared" si="750"/>
        <v>0</v>
      </c>
      <c r="O1400" s="163">
        <f t="shared" si="746"/>
        <v>0</v>
      </c>
      <c r="P1400" s="164">
        <f t="shared" si="747"/>
        <v>0</v>
      </c>
    </row>
    <row r="1401" spans="1:16" ht="78.75" hidden="1" outlineLevel="1" x14ac:dyDescent="0.25">
      <c r="A1401" s="27">
        <f t="shared" si="743"/>
        <v>31</v>
      </c>
      <c r="B1401" s="28" t="str">
        <f t="shared" si="741"/>
        <v>Construction of 4th upstream raising of Waregaon Ash Bund from T.B.L 302.50 M to T.B.L. 305.50 M with raising of drain wells and modification of Masonary Dam (Waste Weir),       4 x210 MW, TPS, Khaperkheda</v>
      </c>
      <c r="C1401" s="31" t="str">
        <f t="shared" si="752"/>
        <v>MERC/CAPEX/2023-2024/MSPGCL/0510</v>
      </c>
      <c r="D1401" s="65">
        <f t="shared" si="752"/>
        <v>45208</v>
      </c>
      <c r="E1401" s="93">
        <f t="shared" si="752"/>
        <v>45.053462686567165</v>
      </c>
      <c r="F1401" s="124">
        <f t="shared" si="744"/>
        <v>0</v>
      </c>
      <c r="G1401" s="124">
        <f t="shared" si="745"/>
        <v>0</v>
      </c>
      <c r="H1401" s="124">
        <f t="shared" si="748"/>
        <v>0</v>
      </c>
      <c r="I1401" s="123">
        <f>'F4.2'!X123</f>
        <v>0</v>
      </c>
      <c r="J1401" s="123">
        <f>'F4.2'!AR123</f>
        <v>0</v>
      </c>
      <c r="K1401" s="124"/>
      <c r="L1401" s="124"/>
      <c r="M1401" s="124">
        <f t="shared" si="749"/>
        <v>0</v>
      </c>
      <c r="N1401" s="124">
        <f t="shared" si="750"/>
        <v>0</v>
      </c>
      <c r="O1401" s="163">
        <f t="shared" si="746"/>
        <v>0</v>
      </c>
      <c r="P1401" s="164">
        <f t="shared" si="747"/>
        <v>0</v>
      </c>
    </row>
    <row r="1402" spans="1:16" ht="63" hidden="1" outlineLevel="1" x14ac:dyDescent="0.25">
      <c r="A1402" s="9">
        <f t="shared" si="743"/>
        <v>31.1</v>
      </c>
      <c r="B1402" s="165" t="str">
        <f t="shared" si="741"/>
        <v>Construction of 4th  upstream raising of Waregaon Ash Bund from T.B.L   302.50 M to T.B.L. 305.50 M at TPS, Khaperkheda.</v>
      </c>
      <c r="C1402" s="31" t="str">
        <f t="shared" si="752"/>
        <v>MERC/CAPEX/2023-2024/MSPGCL/0510</v>
      </c>
      <c r="D1402" s="65">
        <f t="shared" si="752"/>
        <v>45208</v>
      </c>
      <c r="E1402" s="93">
        <f t="shared" si="752"/>
        <v>31.023080597014925</v>
      </c>
      <c r="F1402" s="124">
        <f t="shared" si="744"/>
        <v>31.22</v>
      </c>
      <c r="G1402" s="124">
        <f t="shared" si="745"/>
        <v>31.22</v>
      </c>
      <c r="H1402" s="124">
        <f t="shared" si="748"/>
        <v>0</v>
      </c>
      <c r="I1402" s="123">
        <f>'F4.2'!X124</f>
        <v>0</v>
      </c>
      <c r="J1402" s="123">
        <f>'F4.2'!AR124</f>
        <v>0</v>
      </c>
      <c r="K1402" s="124"/>
      <c r="L1402" s="124"/>
      <c r="M1402" s="124">
        <f t="shared" si="749"/>
        <v>0</v>
      </c>
      <c r="N1402" s="124">
        <f t="shared" si="750"/>
        <v>0</v>
      </c>
      <c r="O1402" s="163">
        <f t="shared" si="746"/>
        <v>0</v>
      </c>
      <c r="P1402" s="164">
        <f t="shared" si="747"/>
        <v>0</v>
      </c>
    </row>
    <row r="1403" spans="1:16" ht="31.5" hidden="1" outlineLevel="1" x14ac:dyDescent="0.25">
      <c r="A1403" s="9">
        <f t="shared" si="743"/>
        <v>31.2</v>
      </c>
      <c r="B1403" s="165" t="str">
        <f t="shared" si="741"/>
        <v>Raising of drain wells of Waregaon Ash Bund  TPS, Khaperkheda.</v>
      </c>
      <c r="C1403" s="31" t="str">
        <f t="shared" si="752"/>
        <v>MERC/CAPEX/2023-2024/MSPGCL/0510</v>
      </c>
      <c r="D1403" s="65">
        <f t="shared" si="752"/>
        <v>45208</v>
      </c>
      <c r="E1403" s="93">
        <f t="shared" si="752"/>
        <v>1.6569313432835822</v>
      </c>
      <c r="F1403" s="124">
        <f t="shared" si="744"/>
        <v>0</v>
      </c>
      <c r="G1403" s="124">
        <f t="shared" si="745"/>
        <v>0</v>
      </c>
      <c r="H1403" s="124">
        <f t="shared" si="748"/>
        <v>0</v>
      </c>
      <c r="I1403" s="123">
        <f>'F4.2'!X125</f>
        <v>0</v>
      </c>
      <c r="J1403" s="123">
        <f>'F4.2'!AR125</f>
        <v>0</v>
      </c>
      <c r="K1403" s="124"/>
      <c r="L1403" s="124"/>
      <c r="M1403" s="124">
        <f t="shared" si="749"/>
        <v>0</v>
      </c>
      <c r="N1403" s="124">
        <f t="shared" si="750"/>
        <v>0</v>
      </c>
      <c r="O1403" s="163">
        <f t="shared" si="746"/>
        <v>0</v>
      </c>
      <c r="P1403" s="164">
        <f t="shared" si="747"/>
        <v>0</v>
      </c>
    </row>
    <row r="1404" spans="1:16" ht="47.25" hidden="1" outlineLevel="1" x14ac:dyDescent="0.25">
      <c r="A1404" s="9">
        <f t="shared" si="743"/>
        <v>31.3</v>
      </c>
      <c r="B1404" s="165" t="str">
        <f t="shared" si="741"/>
        <v>Modification of Masonary Dam (Waste Weir) of Waregaon Ash Bund  TPS, Khaperkheda.</v>
      </c>
      <c r="C1404" s="31" t="str">
        <f t="shared" si="752"/>
        <v>MERC/CAPEX/2023-2024/MSPGCL/0510</v>
      </c>
      <c r="D1404" s="65">
        <f t="shared" si="752"/>
        <v>45208</v>
      </c>
      <c r="E1404" s="93">
        <f t="shared" si="752"/>
        <v>10.185689552238806</v>
      </c>
      <c r="F1404" s="124">
        <f t="shared" si="744"/>
        <v>0</v>
      </c>
      <c r="G1404" s="124">
        <f t="shared" si="745"/>
        <v>0</v>
      </c>
      <c r="H1404" s="124">
        <f t="shared" si="748"/>
        <v>0</v>
      </c>
      <c r="I1404" s="123">
        <f>'F4.2'!X126</f>
        <v>0</v>
      </c>
      <c r="J1404" s="123">
        <f>'F4.2'!AR126</f>
        <v>0</v>
      </c>
      <c r="K1404" s="124"/>
      <c r="L1404" s="124"/>
      <c r="M1404" s="124">
        <f t="shared" si="749"/>
        <v>0</v>
      </c>
      <c r="N1404" s="124">
        <f t="shared" si="750"/>
        <v>0</v>
      </c>
      <c r="O1404" s="163">
        <f t="shared" si="746"/>
        <v>0</v>
      </c>
      <c r="P1404" s="164">
        <f t="shared" si="747"/>
        <v>0</v>
      </c>
    </row>
    <row r="1405" spans="1:16" ht="31.5" hidden="1" outlineLevel="1" x14ac:dyDescent="0.25">
      <c r="A1405" s="130">
        <f t="shared" si="743"/>
        <v>0</v>
      </c>
      <c r="B1405" s="131" t="str">
        <f t="shared" si="741"/>
        <v>IDC</v>
      </c>
      <c r="C1405" s="31" t="str">
        <f t="shared" si="752"/>
        <v>MERC/CAPEX/2023-2024/MSPGCL/0510</v>
      </c>
      <c r="D1405" s="65">
        <f t="shared" si="752"/>
        <v>45208</v>
      </c>
      <c r="E1405" s="93">
        <f t="shared" si="752"/>
        <v>2.1877611940298509</v>
      </c>
      <c r="F1405" s="124">
        <f t="shared" si="744"/>
        <v>0</v>
      </c>
      <c r="G1405" s="58">
        <f t="shared" si="745"/>
        <v>0</v>
      </c>
      <c r="H1405" s="58">
        <f t="shared" si="748"/>
        <v>0</v>
      </c>
      <c r="I1405" s="123">
        <f>'F4.2'!X127</f>
        <v>0</v>
      </c>
      <c r="J1405" s="123">
        <f>'F4.2'!AR127</f>
        <v>0</v>
      </c>
      <c r="K1405" s="58"/>
      <c r="L1405" s="58"/>
      <c r="M1405" s="124">
        <f t="shared" si="749"/>
        <v>0</v>
      </c>
      <c r="N1405" s="58">
        <f t="shared" si="750"/>
        <v>0</v>
      </c>
      <c r="O1405" s="163">
        <f t="shared" si="746"/>
        <v>0</v>
      </c>
      <c r="P1405" s="164">
        <f t="shared" si="747"/>
        <v>0</v>
      </c>
    </row>
    <row r="1406" spans="1:16" ht="31.5" hidden="1" outlineLevel="1" x14ac:dyDescent="0.25">
      <c r="A1406" s="27">
        <f t="shared" si="743"/>
        <v>32</v>
      </c>
      <c r="B1406" s="28" t="str">
        <f t="shared" si="741"/>
        <v>Flue Gas Desulphurisation (FGD) System for Khaperkheda Unit # 1 &amp; 2</v>
      </c>
      <c r="C1406" s="9" t="str">
        <f t="shared" si="752"/>
        <v>MERC/CAPEX/MSPGCL/2023-2024/0459</v>
      </c>
      <c r="D1406" s="65">
        <f t="shared" si="752"/>
        <v>45174</v>
      </c>
      <c r="E1406" s="58">
        <f t="shared" si="752"/>
        <v>115.34000000000002</v>
      </c>
      <c r="F1406" s="58">
        <f t="shared" si="744"/>
        <v>0</v>
      </c>
      <c r="G1406" s="58">
        <f t="shared" si="745"/>
        <v>0</v>
      </c>
      <c r="H1406" s="58">
        <f t="shared" si="748"/>
        <v>0</v>
      </c>
      <c r="I1406" s="123">
        <f>'F4.2'!X128</f>
        <v>0</v>
      </c>
      <c r="J1406" s="123">
        <f>'F4.2'!AR128</f>
        <v>0</v>
      </c>
      <c r="K1406" s="58"/>
      <c r="L1406" s="58"/>
      <c r="M1406" s="58">
        <f t="shared" si="749"/>
        <v>0</v>
      </c>
      <c r="N1406" s="58">
        <f t="shared" si="750"/>
        <v>0</v>
      </c>
      <c r="O1406" s="163">
        <f t="shared" si="746"/>
        <v>0</v>
      </c>
      <c r="P1406" s="164">
        <f t="shared" si="747"/>
        <v>0</v>
      </c>
    </row>
    <row r="1407" spans="1:16" ht="31.5" hidden="1" outlineLevel="1" x14ac:dyDescent="0.25">
      <c r="A1407" s="9">
        <f t="shared" si="743"/>
        <v>32.1</v>
      </c>
      <c r="B1407" s="165" t="str">
        <f t="shared" si="741"/>
        <v>Flue Gas Desulphurisation (FGD) System for Khaperkheda Unit # 1 &amp; 2</v>
      </c>
      <c r="C1407" s="27" t="str">
        <f t="shared" si="752"/>
        <v>MERC/CAPEX/MSPGCL/2023-2024/0459</v>
      </c>
      <c r="D1407" s="90">
        <f t="shared" si="752"/>
        <v>45174</v>
      </c>
      <c r="E1407" s="92">
        <f t="shared" si="752"/>
        <v>109.80000000000001</v>
      </c>
      <c r="F1407" s="123">
        <f t="shared" si="744"/>
        <v>0</v>
      </c>
      <c r="G1407" s="123">
        <f t="shared" si="745"/>
        <v>29.98</v>
      </c>
      <c r="H1407" s="123">
        <f t="shared" si="748"/>
        <v>-29.98</v>
      </c>
      <c r="I1407" s="123">
        <f>'F4.2'!X129</f>
        <v>0</v>
      </c>
      <c r="J1407" s="123">
        <f>'F4.2'!AR129</f>
        <v>99.15</v>
      </c>
      <c r="K1407" s="123"/>
      <c r="L1407" s="123"/>
      <c r="M1407" s="123">
        <f t="shared" si="749"/>
        <v>99.15</v>
      </c>
      <c r="N1407" s="123">
        <f t="shared" si="750"/>
        <v>-129.13</v>
      </c>
    </row>
    <row r="1408" spans="1:16" ht="31.5" hidden="1" outlineLevel="1" x14ac:dyDescent="0.25">
      <c r="A1408" s="130">
        <f t="shared" si="743"/>
        <v>0</v>
      </c>
      <c r="B1408" s="131" t="str">
        <f t="shared" si="741"/>
        <v>IDC</v>
      </c>
      <c r="C1408" s="31" t="str">
        <f t="shared" si="752"/>
        <v>MERC/CAPEX/MSPGCL/2023-2024/0459</v>
      </c>
      <c r="D1408" s="65">
        <f t="shared" si="752"/>
        <v>45174</v>
      </c>
      <c r="E1408" s="93">
        <f t="shared" si="752"/>
        <v>5.54</v>
      </c>
      <c r="F1408" s="124">
        <f t="shared" si="744"/>
        <v>0</v>
      </c>
      <c r="G1408" s="124">
        <f t="shared" si="745"/>
        <v>0</v>
      </c>
      <c r="H1408" s="124">
        <f t="shared" si="748"/>
        <v>0</v>
      </c>
      <c r="I1408" s="123">
        <f>'F4.2'!X130</f>
        <v>0</v>
      </c>
      <c r="J1408" s="123">
        <f>'F4.2'!AR130</f>
        <v>0</v>
      </c>
      <c r="K1408" s="124"/>
      <c r="L1408" s="124"/>
      <c r="M1408" s="124">
        <f t="shared" si="749"/>
        <v>0</v>
      </c>
      <c r="N1408" s="124">
        <f t="shared" si="750"/>
        <v>0</v>
      </c>
    </row>
    <row r="1409" spans="1:14" ht="31.5" hidden="1" outlineLevel="1" x14ac:dyDescent="0.25">
      <c r="A1409" s="27">
        <f t="shared" si="743"/>
        <v>33</v>
      </c>
      <c r="B1409" s="28" t="str">
        <f t="shared" si="741"/>
        <v>Upgradation of DDC/DCS system for 
UNIT 1 &amp; 3 of 210 MWKhaperkheda TPS</v>
      </c>
      <c r="C1409" s="31" t="str">
        <f t="shared" si="752"/>
        <v>MERC/CAPEX/MSPGCL/2023-24/601</v>
      </c>
      <c r="D1409" s="65">
        <f t="shared" si="752"/>
        <v>45240</v>
      </c>
      <c r="E1409" s="93">
        <f t="shared" si="752"/>
        <v>39.14</v>
      </c>
      <c r="F1409" s="124">
        <f t="shared" si="744"/>
        <v>0</v>
      </c>
      <c r="G1409" s="124">
        <f t="shared" si="745"/>
        <v>0</v>
      </c>
      <c r="H1409" s="124">
        <f t="shared" si="748"/>
        <v>0</v>
      </c>
      <c r="I1409" s="123">
        <f>'F4.2'!X131</f>
        <v>0</v>
      </c>
      <c r="J1409" s="123">
        <f>'F4.2'!AR131</f>
        <v>0</v>
      </c>
      <c r="K1409" s="124"/>
      <c r="L1409" s="124"/>
      <c r="M1409" s="124">
        <f t="shared" si="749"/>
        <v>0</v>
      </c>
      <c r="N1409" s="124">
        <f t="shared" si="750"/>
        <v>0</v>
      </c>
    </row>
    <row r="1410" spans="1:14" ht="31.5" hidden="1" outlineLevel="1" x14ac:dyDescent="0.25">
      <c r="A1410" s="9">
        <f t="shared" si="743"/>
        <v>33.1</v>
      </c>
      <c r="B1410" s="165" t="str">
        <f t="shared" si="741"/>
        <v>Upgradation of DDC/DCS system for 
UNIT 1 &amp; 3 of 210 MWKhaperkheda TPS</v>
      </c>
      <c r="C1410" s="31" t="str">
        <f t="shared" ref="C1410:E1429" si="753">C984</f>
        <v>MERC/CAPEX/MSPGCL/2023-24/601</v>
      </c>
      <c r="D1410" s="65">
        <f t="shared" si="753"/>
        <v>45240</v>
      </c>
      <c r="E1410" s="93">
        <f t="shared" si="753"/>
        <v>38.700000000000003</v>
      </c>
      <c r="F1410" s="124">
        <f t="shared" si="744"/>
        <v>0</v>
      </c>
      <c r="G1410" s="124">
        <f t="shared" si="745"/>
        <v>0</v>
      </c>
      <c r="H1410" s="124">
        <f t="shared" si="748"/>
        <v>0</v>
      </c>
      <c r="I1410" s="123">
        <f>'F4.2'!X132</f>
        <v>19.57</v>
      </c>
      <c r="J1410" s="123">
        <f>'F4.2'!AR132</f>
        <v>19.57</v>
      </c>
      <c r="K1410" s="124"/>
      <c r="L1410" s="124"/>
      <c r="M1410" s="124">
        <f t="shared" si="749"/>
        <v>19.57</v>
      </c>
      <c r="N1410" s="124">
        <f t="shared" si="750"/>
        <v>0</v>
      </c>
    </row>
    <row r="1411" spans="1:14" ht="31.5" hidden="1" outlineLevel="1" x14ac:dyDescent="0.25">
      <c r="A1411" s="9">
        <f t="shared" si="743"/>
        <v>0</v>
      </c>
      <c r="B1411" s="165" t="str">
        <f t="shared" si="741"/>
        <v>IDC</v>
      </c>
      <c r="C1411" s="31" t="str">
        <f t="shared" si="753"/>
        <v>MERC/CAPEX/MSPGCL/2023-24/601</v>
      </c>
      <c r="D1411" s="65">
        <f t="shared" si="753"/>
        <v>45240</v>
      </c>
      <c r="E1411" s="93">
        <f t="shared" si="753"/>
        <v>0.44</v>
      </c>
      <c r="F1411" s="124">
        <f t="shared" si="744"/>
        <v>0</v>
      </c>
      <c r="G1411" s="124">
        <f t="shared" si="745"/>
        <v>0</v>
      </c>
      <c r="H1411" s="124">
        <f t="shared" si="748"/>
        <v>0</v>
      </c>
      <c r="I1411" s="123">
        <f>'F4.2'!X133</f>
        <v>0</v>
      </c>
      <c r="J1411" s="123">
        <f>'F4.2'!AR133</f>
        <v>0</v>
      </c>
      <c r="K1411" s="124"/>
      <c r="L1411" s="124"/>
      <c r="M1411" s="124">
        <f t="shared" si="749"/>
        <v>0</v>
      </c>
      <c r="N1411" s="124">
        <f t="shared" si="750"/>
        <v>0</v>
      </c>
    </row>
    <row r="1412" spans="1:14" ht="94.5" hidden="1" outlineLevel="1" x14ac:dyDescent="0.25">
      <c r="A1412" s="27">
        <f t="shared" si="743"/>
        <v>34</v>
      </c>
      <c r="B1412" s="28" t="str">
        <f t="shared" si="741"/>
        <v>Supply &amp; commissioning of interconnection conveyor belt, Elecon make complete impact type crusher, Procurement of 4 NOs. Bull Dozer BEML BD-155 and Eco friendly and power efficient chiller system at Khaperkheda TPS</v>
      </c>
      <c r="C1412" s="31" t="str">
        <f t="shared" si="753"/>
        <v>MERC/CAPEX/2023-2024/MSPGCL/0142</v>
      </c>
      <c r="D1412" s="65">
        <f t="shared" si="753"/>
        <v>45349</v>
      </c>
      <c r="E1412" s="93">
        <f t="shared" si="753"/>
        <v>28.32</v>
      </c>
      <c r="F1412" s="124">
        <f t="shared" si="744"/>
        <v>0</v>
      </c>
      <c r="G1412" s="124">
        <f t="shared" si="745"/>
        <v>0</v>
      </c>
      <c r="H1412" s="124">
        <f t="shared" si="748"/>
        <v>0</v>
      </c>
      <c r="I1412" s="123">
        <f>'F4.2'!X134</f>
        <v>0</v>
      </c>
      <c r="J1412" s="123">
        <f>'F4.2'!AR134</f>
        <v>0</v>
      </c>
      <c r="K1412" s="124"/>
      <c r="L1412" s="124"/>
      <c r="M1412" s="124">
        <f t="shared" ref="M1412:M1475" si="754">SUM(J1412:L1412)</f>
        <v>0</v>
      </c>
      <c r="N1412" s="124">
        <f t="shared" si="750"/>
        <v>0</v>
      </c>
    </row>
    <row r="1413" spans="1:14" ht="78.75" hidden="1" outlineLevel="1" x14ac:dyDescent="0.25">
      <c r="A1413" s="9">
        <f t="shared" si="743"/>
        <v>34.1</v>
      </c>
      <c r="B1413" s="165" t="str">
        <f t="shared" si="741"/>
        <v>Design, engineering, manufacturing, supply, erection &amp; commissioning of interconnection conveyor belt from 1 X 500MW to 4 X 210MW stack yard at CHP Khaperkheda TPS</v>
      </c>
      <c r="C1413" s="31" t="str">
        <f t="shared" si="753"/>
        <v>MERC/CAPEX/2023-2024/MSPGCL/0142</v>
      </c>
      <c r="D1413" s="65">
        <f t="shared" si="753"/>
        <v>45349</v>
      </c>
      <c r="E1413" s="93">
        <f t="shared" si="753"/>
        <v>5.43</v>
      </c>
      <c r="F1413" s="124">
        <f t="shared" si="744"/>
        <v>0</v>
      </c>
      <c r="G1413" s="124">
        <f t="shared" si="745"/>
        <v>0</v>
      </c>
      <c r="H1413" s="124">
        <f t="shared" si="748"/>
        <v>0</v>
      </c>
      <c r="I1413" s="123">
        <f>'F4.2'!X135</f>
        <v>0</v>
      </c>
      <c r="J1413" s="123">
        <f>'F4.2'!AR135</f>
        <v>0</v>
      </c>
      <c r="K1413" s="124"/>
      <c r="L1413" s="124"/>
      <c r="M1413" s="124">
        <f t="shared" si="754"/>
        <v>0</v>
      </c>
      <c r="N1413" s="124">
        <f t="shared" si="750"/>
        <v>0</v>
      </c>
    </row>
    <row r="1414" spans="1:14" ht="47.25" hidden="1" outlineLevel="1" x14ac:dyDescent="0.25">
      <c r="A1414" s="9">
        <f t="shared" si="743"/>
        <v>34.200000000000003</v>
      </c>
      <c r="B1414" s="165" t="str">
        <f t="shared" ref="B1414:B1477" si="755">B988</f>
        <v>Supply &amp; installation of Elecon–make complete impact type crusher at CHP-I, Khaperkheda TPS</v>
      </c>
      <c r="C1414" s="31" t="str">
        <f t="shared" si="753"/>
        <v>MERC/CAPEX/2023-2024/MSPGCL/0142</v>
      </c>
      <c r="D1414" s="65">
        <f t="shared" si="753"/>
        <v>45349</v>
      </c>
      <c r="E1414" s="93">
        <f t="shared" si="753"/>
        <v>4.29</v>
      </c>
      <c r="F1414" s="124">
        <f t="shared" si="744"/>
        <v>4.1500000000000004</v>
      </c>
      <c r="G1414" s="124">
        <f t="shared" si="745"/>
        <v>4.1500000000000004</v>
      </c>
      <c r="H1414" s="124">
        <f t="shared" si="748"/>
        <v>0</v>
      </c>
      <c r="I1414" s="123">
        <f>'F4.2'!X136</f>
        <v>0</v>
      </c>
      <c r="J1414" s="123">
        <f>'F4.2'!AR136</f>
        <v>0</v>
      </c>
      <c r="K1414" s="124"/>
      <c r="L1414" s="124"/>
      <c r="M1414" s="124">
        <f t="shared" si="754"/>
        <v>0</v>
      </c>
      <c r="N1414" s="124">
        <f t="shared" si="750"/>
        <v>0</v>
      </c>
    </row>
    <row r="1415" spans="1:14" ht="31.5" hidden="1" outlineLevel="1" x14ac:dyDescent="0.25">
      <c r="A1415" s="9">
        <f t="shared" si="743"/>
        <v>34.299999999999997</v>
      </c>
      <c r="B1415" s="165" t="str">
        <f t="shared" si="755"/>
        <v>Procurement of 4 NOs. Bull Dozer BEML BD-155  at CHP, Khaperkheda TPS</v>
      </c>
      <c r="C1415" s="31" t="str">
        <f t="shared" si="753"/>
        <v>MERC/CAPEX/2023-2024/MSPGCL/0142</v>
      </c>
      <c r="D1415" s="90">
        <f t="shared" si="753"/>
        <v>45349</v>
      </c>
      <c r="E1415" s="92">
        <f t="shared" si="753"/>
        <v>5.2549999999999999</v>
      </c>
      <c r="F1415" s="123">
        <f t="shared" si="744"/>
        <v>12.0596</v>
      </c>
      <c r="G1415" s="123">
        <f t="shared" si="745"/>
        <v>12.0596</v>
      </c>
      <c r="H1415" s="123">
        <f t="shared" si="748"/>
        <v>0</v>
      </c>
      <c r="I1415" s="123">
        <f>'F4.2'!X137</f>
        <v>0</v>
      </c>
      <c r="J1415" s="123">
        <f>'F4.2'!AR137</f>
        <v>0</v>
      </c>
      <c r="K1415" s="123"/>
      <c r="L1415" s="123"/>
      <c r="M1415" s="123">
        <f t="shared" si="754"/>
        <v>0</v>
      </c>
      <c r="N1415" s="123">
        <f t="shared" si="750"/>
        <v>0</v>
      </c>
    </row>
    <row r="1416" spans="1:14" ht="78.75" hidden="1" outlineLevel="1" x14ac:dyDescent="0.25">
      <c r="A1416" s="9">
        <f t="shared" si="743"/>
        <v>34.4</v>
      </c>
      <c r="B1416" s="165" t="str">
        <f t="shared" si="755"/>
        <v>Supply, erection, &amp; commissioning of Eco friendly and power efficient chiller system for khaperkheda TPS Unit 1 to 4, Service Building and WTP in place of present reciprocating type Chiller system</v>
      </c>
      <c r="C1416" s="31" t="str">
        <f t="shared" si="753"/>
        <v>MERC/CAPEX/2023-2024/MSPGCL/0142</v>
      </c>
      <c r="D1416" s="65">
        <f t="shared" si="753"/>
        <v>45349</v>
      </c>
      <c r="E1416" s="93">
        <f t="shared" si="753"/>
        <v>11.96</v>
      </c>
      <c r="F1416" s="124">
        <f t="shared" si="744"/>
        <v>3.78</v>
      </c>
      <c r="G1416" s="124">
        <f t="shared" si="745"/>
        <v>3.78</v>
      </c>
      <c r="H1416" s="124">
        <f t="shared" si="748"/>
        <v>0</v>
      </c>
      <c r="I1416" s="123">
        <f>'F4.2'!X138</f>
        <v>7.67</v>
      </c>
      <c r="J1416" s="123">
        <f>'F4.2'!AR138</f>
        <v>7.67</v>
      </c>
      <c r="K1416" s="124"/>
      <c r="L1416" s="124"/>
      <c r="M1416" s="124">
        <f t="shared" si="754"/>
        <v>7.67</v>
      </c>
      <c r="N1416" s="124">
        <f t="shared" si="750"/>
        <v>0</v>
      </c>
    </row>
    <row r="1417" spans="1:14" ht="31.5" hidden="1" outlineLevel="1" x14ac:dyDescent="0.25">
      <c r="A1417" s="9">
        <f t="shared" si="743"/>
        <v>0</v>
      </c>
      <c r="B1417" s="165" t="str">
        <f t="shared" si="755"/>
        <v>IDC</v>
      </c>
      <c r="C1417" s="31" t="str">
        <f t="shared" si="753"/>
        <v>MERC/CAPEX/2023-2024/MSPGCL/0142</v>
      </c>
      <c r="D1417" s="65">
        <f t="shared" si="753"/>
        <v>45349</v>
      </c>
      <c r="E1417" s="93">
        <f t="shared" si="753"/>
        <v>1.385</v>
      </c>
      <c r="F1417" s="124">
        <f t="shared" si="744"/>
        <v>0</v>
      </c>
      <c r="G1417" s="124">
        <f t="shared" si="745"/>
        <v>0</v>
      </c>
      <c r="H1417" s="124">
        <f t="shared" si="748"/>
        <v>0</v>
      </c>
      <c r="I1417" s="123">
        <f>'F4.2'!X139</f>
        <v>0</v>
      </c>
      <c r="J1417" s="123">
        <f>'F4.2'!AR139</f>
        <v>0</v>
      </c>
      <c r="K1417" s="124"/>
      <c r="L1417" s="124"/>
      <c r="M1417" s="124">
        <f t="shared" si="754"/>
        <v>0</v>
      </c>
      <c r="N1417" s="124">
        <f t="shared" si="750"/>
        <v>0</v>
      </c>
    </row>
    <row r="1418" spans="1:14" ht="31.5" hidden="1" outlineLevel="1" x14ac:dyDescent="0.25">
      <c r="A1418" s="27">
        <f t="shared" ref="A1418:A1481" si="756">A992</f>
        <v>35</v>
      </c>
      <c r="B1418" s="28" t="str">
        <f t="shared" si="755"/>
        <v>5 Nos. of Boiler Improvement Schemes for Unit No. 1 to 4</v>
      </c>
      <c r="C1418" s="31" t="str">
        <f t="shared" si="753"/>
        <v>MERC/CAPEX/2024-2025/MSPGCL/0251</v>
      </c>
      <c r="D1418" s="65">
        <f t="shared" si="753"/>
        <v>45400</v>
      </c>
      <c r="E1418" s="93">
        <f t="shared" si="753"/>
        <v>32.44</v>
      </c>
      <c r="F1418" s="124">
        <f t="shared" ref="F1418:F1481" si="757">F992+I992</f>
        <v>0</v>
      </c>
      <c r="G1418" s="124">
        <f t="shared" ref="G1418:G1481" si="758">G992+M992</f>
        <v>0</v>
      </c>
      <c r="H1418" s="124">
        <f t="shared" si="748"/>
        <v>0</v>
      </c>
      <c r="I1418" s="123">
        <f>'F4.2'!X140</f>
        <v>0</v>
      </c>
      <c r="J1418" s="123">
        <f>'F4.2'!AR140</f>
        <v>0</v>
      </c>
      <c r="K1418" s="124"/>
      <c r="L1418" s="124"/>
      <c r="M1418" s="124">
        <f t="shared" si="754"/>
        <v>0</v>
      </c>
      <c r="N1418" s="124">
        <f t="shared" si="750"/>
        <v>0</v>
      </c>
    </row>
    <row r="1419" spans="1:14" ht="47.25" hidden="1" outlineLevel="1" x14ac:dyDescent="0.25">
      <c r="A1419" s="9">
        <f t="shared" si="756"/>
        <v>35.1</v>
      </c>
      <c r="B1419" s="165" t="str">
        <f t="shared" si="755"/>
        <v>Procurement &amp; replacement of Re-Heater Rear Pendent Assembly Coils for unit no. 3 &amp; 4 (210 MW)</v>
      </c>
      <c r="C1419" s="31" t="str">
        <f t="shared" si="753"/>
        <v>MERC/CAPEX/2024-2025/MSPGCL/0251</v>
      </c>
      <c r="D1419" s="65">
        <f t="shared" si="753"/>
        <v>45400</v>
      </c>
      <c r="E1419" s="93">
        <f t="shared" si="753"/>
        <v>8.86</v>
      </c>
      <c r="F1419" s="124">
        <f t="shared" si="757"/>
        <v>0</v>
      </c>
      <c r="G1419" s="124">
        <f t="shared" si="758"/>
        <v>0</v>
      </c>
      <c r="H1419" s="124">
        <f t="shared" ref="H1419:H1482" si="759">F1419-G1419</f>
        <v>0</v>
      </c>
      <c r="I1419" s="123">
        <f>'F4.2'!X141</f>
        <v>4.68</v>
      </c>
      <c r="J1419" s="123">
        <f>'F4.2'!AR141</f>
        <v>4.68</v>
      </c>
      <c r="K1419" s="124"/>
      <c r="L1419" s="124"/>
      <c r="M1419" s="124">
        <f t="shared" si="754"/>
        <v>4.68</v>
      </c>
      <c r="N1419" s="124">
        <f t="shared" ref="N1419:N1482" si="760">H1419+I1419-M1419</f>
        <v>0</v>
      </c>
    </row>
    <row r="1420" spans="1:14" ht="31.5" hidden="1" outlineLevel="1" x14ac:dyDescent="0.25">
      <c r="A1420" s="9">
        <f t="shared" si="756"/>
        <v>35.200000000000003</v>
      </c>
      <c r="B1420" s="165" t="str">
        <f t="shared" si="755"/>
        <v>Procurement Complete Set of Sky Climber For Unit#1 To 5 Boilers.</v>
      </c>
      <c r="C1420" s="31" t="str">
        <f t="shared" si="753"/>
        <v>MERC/CAPEX/2024-2025/MSPGCL/0251</v>
      </c>
      <c r="D1420" s="65">
        <f t="shared" si="753"/>
        <v>45400</v>
      </c>
      <c r="E1420" s="93">
        <f t="shared" si="753"/>
        <v>3.32</v>
      </c>
      <c r="F1420" s="124">
        <f t="shared" si="757"/>
        <v>2.4300000000000002</v>
      </c>
      <c r="G1420" s="124">
        <f t="shared" si="758"/>
        <v>2.4300000000000002</v>
      </c>
      <c r="H1420" s="124">
        <f t="shared" si="759"/>
        <v>0</v>
      </c>
      <c r="I1420" s="123">
        <f>'F4.2'!X142</f>
        <v>0</v>
      </c>
      <c r="J1420" s="123">
        <f>'F4.2'!AR142</f>
        <v>0</v>
      </c>
      <c r="K1420" s="124"/>
      <c r="L1420" s="124"/>
      <c r="M1420" s="124">
        <f t="shared" si="754"/>
        <v>0</v>
      </c>
      <c r="N1420" s="124">
        <f t="shared" si="760"/>
        <v>0</v>
      </c>
    </row>
    <row r="1421" spans="1:14" ht="63" hidden="1" outlineLevel="1" x14ac:dyDescent="0.25">
      <c r="A1421" s="9">
        <f t="shared" si="756"/>
        <v>35.299999999999997</v>
      </c>
      <c r="B1421" s="165" t="str">
        <f t="shared" si="755"/>
        <v>Replacement of glasswool insulation and GI/CORRUGATED sheets of boiler and hot air ducts at unit 1to 4 KHAPERKHEDA TPS</v>
      </c>
      <c r="C1421" s="31" t="str">
        <f t="shared" si="753"/>
        <v>MERC/CAPEX/2024-2025/MSPGCL/0251</v>
      </c>
      <c r="D1421" s="65">
        <f t="shared" si="753"/>
        <v>45400</v>
      </c>
      <c r="E1421" s="93">
        <f t="shared" si="753"/>
        <v>2.19</v>
      </c>
      <c r="F1421" s="124">
        <f t="shared" si="757"/>
        <v>1.99</v>
      </c>
      <c r="G1421" s="124">
        <f t="shared" si="758"/>
        <v>1.99</v>
      </c>
      <c r="H1421" s="124">
        <f t="shared" si="759"/>
        <v>0</v>
      </c>
      <c r="I1421" s="123">
        <f>'F4.2'!X143</f>
        <v>0</v>
      </c>
      <c r="J1421" s="123">
        <f>'F4.2'!AR143</f>
        <v>0</v>
      </c>
      <c r="K1421" s="124"/>
      <c r="L1421" s="124"/>
      <c r="M1421" s="124">
        <f t="shared" si="754"/>
        <v>0</v>
      </c>
      <c r="N1421" s="124">
        <f t="shared" si="760"/>
        <v>0</v>
      </c>
    </row>
    <row r="1422" spans="1:14" ht="78.75" hidden="1" outlineLevel="1" x14ac:dyDescent="0.25">
      <c r="A1422" s="9">
        <f t="shared" si="756"/>
        <v>35.4</v>
      </c>
      <c r="B1422" s="165" t="str">
        <f t="shared" si="755"/>
        <v>Procurement, design, manufacture, supply &amp; delivery, dismantling, retrofitting, erection, commissioning and testing of gravimetric belt conveyor type coal feeders for unit no. 1 &amp; 2.</v>
      </c>
      <c r="C1422" s="31" t="str">
        <f t="shared" si="753"/>
        <v>MERC/CAPEX/2024-2025/MSPGCL/0251</v>
      </c>
      <c r="D1422" s="65">
        <f t="shared" si="753"/>
        <v>45400</v>
      </c>
      <c r="E1422" s="93">
        <f t="shared" si="753"/>
        <v>6.68</v>
      </c>
      <c r="F1422" s="124">
        <f t="shared" si="757"/>
        <v>0</v>
      </c>
      <c r="G1422" s="124">
        <f t="shared" si="758"/>
        <v>0</v>
      </c>
      <c r="H1422" s="124">
        <f t="shared" si="759"/>
        <v>0</v>
      </c>
      <c r="I1422" s="123">
        <f>'F4.2'!X144</f>
        <v>6.77</v>
      </c>
      <c r="J1422" s="123">
        <f>'F4.2'!AR144</f>
        <v>6.77</v>
      </c>
      <c r="K1422" s="124"/>
      <c r="L1422" s="124"/>
      <c r="M1422" s="124">
        <f t="shared" si="754"/>
        <v>6.77</v>
      </c>
      <c r="N1422" s="124">
        <f t="shared" si="760"/>
        <v>0</v>
      </c>
    </row>
    <row r="1423" spans="1:14" ht="47.25" hidden="1" outlineLevel="1" x14ac:dyDescent="0.25">
      <c r="A1423" s="9">
        <f t="shared" si="756"/>
        <v>35.5</v>
      </c>
      <c r="B1423" s="165" t="str">
        <f t="shared" si="755"/>
        <v>Procurement and Replacement of Air Preheater Baskets for Unit no. 1 to 4 (4x 210MW).</v>
      </c>
      <c r="C1423" s="31" t="str">
        <f t="shared" si="753"/>
        <v>MERC/CAPEX/2024-2025/MSPGCL/0251</v>
      </c>
      <c r="D1423" s="65">
        <f t="shared" si="753"/>
        <v>45400</v>
      </c>
      <c r="E1423" s="93">
        <f t="shared" si="753"/>
        <v>9.0500000000000007</v>
      </c>
      <c r="F1423" s="124">
        <f t="shared" si="757"/>
        <v>5.6335458879999996</v>
      </c>
      <c r="G1423" s="124">
        <f t="shared" si="758"/>
        <v>5.6335458879999996</v>
      </c>
      <c r="H1423" s="124">
        <f t="shared" si="759"/>
        <v>0</v>
      </c>
      <c r="I1423" s="123">
        <f>'F4.2'!X145</f>
        <v>2.84</v>
      </c>
      <c r="J1423" s="123">
        <f>'F4.2'!AR145</f>
        <v>2.84</v>
      </c>
      <c r="K1423" s="124"/>
      <c r="L1423" s="124"/>
      <c r="M1423" s="124">
        <f t="shared" si="754"/>
        <v>2.84</v>
      </c>
      <c r="N1423" s="124">
        <f t="shared" si="760"/>
        <v>0</v>
      </c>
    </row>
    <row r="1424" spans="1:14" ht="31.5" hidden="1" outlineLevel="1" x14ac:dyDescent="0.25">
      <c r="A1424" s="27">
        <f t="shared" si="756"/>
        <v>0</v>
      </c>
      <c r="B1424" s="165" t="str">
        <f t="shared" si="755"/>
        <v>IDC</v>
      </c>
      <c r="C1424" s="31" t="str">
        <f t="shared" si="753"/>
        <v>MERC/CAPEX/2024-2025/MSPGCL/0251</v>
      </c>
      <c r="D1424" s="65">
        <f t="shared" si="753"/>
        <v>45400</v>
      </c>
      <c r="E1424" s="93">
        <f t="shared" si="753"/>
        <v>2.34</v>
      </c>
      <c r="F1424" s="124">
        <f t="shared" si="757"/>
        <v>0</v>
      </c>
      <c r="G1424" s="124">
        <f t="shared" si="758"/>
        <v>0</v>
      </c>
      <c r="H1424" s="124">
        <f t="shared" si="759"/>
        <v>0</v>
      </c>
      <c r="I1424" s="123">
        <f>'F4.2'!X146</f>
        <v>0</v>
      </c>
      <c r="J1424" s="123">
        <f>'F4.2'!AR146</f>
        <v>0</v>
      </c>
      <c r="K1424" s="124"/>
      <c r="L1424" s="124"/>
      <c r="M1424" s="124">
        <f t="shared" si="754"/>
        <v>0</v>
      </c>
      <c r="N1424" s="124">
        <f t="shared" si="760"/>
        <v>0</v>
      </c>
    </row>
    <row r="1425" spans="1:14" ht="47.25" hidden="1" outlineLevel="1" x14ac:dyDescent="0.25">
      <c r="A1425" s="27" t="str">
        <f t="shared" si="756"/>
        <v>HO
DPR 13</v>
      </c>
      <c r="B1425" s="28" t="str">
        <f t="shared" si="755"/>
        <v>Construction of new Administrative Building for Mahagenco at Vidyut Bhawan, Katol Road, Nagpur</v>
      </c>
      <c r="C1425" s="31" t="str">
        <f t="shared" si="753"/>
        <v>MERC/CAPEX/2021-2022/MSPGCL/063</v>
      </c>
      <c r="D1425" s="65">
        <f t="shared" si="753"/>
        <v>44604</v>
      </c>
      <c r="E1425" s="93">
        <f t="shared" si="753"/>
        <v>57</v>
      </c>
      <c r="F1425" s="124">
        <f t="shared" si="757"/>
        <v>0</v>
      </c>
      <c r="G1425" s="124">
        <f t="shared" si="758"/>
        <v>0</v>
      </c>
      <c r="H1425" s="124">
        <f t="shared" si="759"/>
        <v>0</v>
      </c>
      <c r="I1425" s="123">
        <f>'F4.2'!X147</f>
        <v>0</v>
      </c>
      <c r="J1425" s="123">
        <f>'F4.2'!AR147</f>
        <v>0</v>
      </c>
      <c r="K1425" s="124"/>
      <c r="L1425" s="124"/>
      <c r="M1425" s="124">
        <f t="shared" si="754"/>
        <v>0</v>
      </c>
      <c r="N1425" s="124">
        <f t="shared" si="760"/>
        <v>0</v>
      </c>
    </row>
    <row r="1426" spans="1:14" ht="47.25" hidden="1" outlineLevel="1" x14ac:dyDescent="0.25">
      <c r="A1426" s="9">
        <f t="shared" si="756"/>
        <v>1</v>
      </c>
      <c r="B1426" s="165" t="str">
        <f t="shared" si="755"/>
        <v>Construction of new Administrative Building for Mahagenco at Vidyut Bhawan, Katol Road, Nagpur</v>
      </c>
      <c r="C1426" s="31" t="str">
        <f t="shared" si="753"/>
        <v>MERC/CAPEX/2021-2022/MSPGCL/063</v>
      </c>
      <c r="D1426" s="65">
        <f t="shared" si="753"/>
        <v>44604</v>
      </c>
      <c r="E1426" s="93">
        <f t="shared" si="753"/>
        <v>54.24</v>
      </c>
      <c r="F1426" s="124">
        <f t="shared" si="757"/>
        <v>0</v>
      </c>
      <c r="G1426" s="124">
        <f t="shared" si="758"/>
        <v>0</v>
      </c>
      <c r="H1426" s="124">
        <f t="shared" si="759"/>
        <v>0</v>
      </c>
      <c r="I1426" s="123">
        <f>'F4.2'!X148</f>
        <v>0</v>
      </c>
      <c r="J1426" s="123">
        <f>'F4.2'!AR148</f>
        <v>0</v>
      </c>
      <c r="K1426" s="124"/>
      <c r="L1426" s="124"/>
      <c r="M1426" s="124">
        <f t="shared" si="754"/>
        <v>0</v>
      </c>
      <c r="N1426" s="124">
        <f t="shared" si="760"/>
        <v>0</v>
      </c>
    </row>
    <row r="1427" spans="1:14" ht="31.5" hidden="1" outlineLevel="1" x14ac:dyDescent="0.25">
      <c r="A1427" s="107">
        <f t="shared" si="756"/>
        <v>0</v>
      </c>
      <c r="B1427" s="62" t="str">
        <f t="shared" si="755"/>
        <v>IDC</v>
      </c>
      <c r="C1427" s="31" t="str">
        <f t="shared" si="753"/>
        <v>MERC/CAPEX/2021-2022/MSPGCL/063</v>
      </c>
      <c r="D1427" s="65">
        <f t="shared" si="753"/>
        <v>44604</v>
      </c>
      <c r="E1427" s="93">
        <f t="shared" si="753"/>
        <v>2.76</v>
      </c>
      <c r="F1427" s="124">
        <f t="shared" si="757"/>
        <v>0</v>
      </c>
      <c r="G1427" s="124">
        <f t="shared" si="758"/>
        <v>0</v>
      </c>
      <c r="H1427" s="124">
        <f t="shared" si="759"/>
        <v>0</v>
      </c>
      <c r="I1427" s="123">
        <f>'F4.2'!X149</f>
        <v>0</v>
      </c>
      <c r="J1427" s="123">
        <f>'F4.2'!AR149</f>
        <v>0</v>
      </c>
      <c r="K1427" s="124"/>
      <c r="L1427" s="124"/>
      <c r="M1427" s="124">
        <f t="shared" si="754"/>
        <v>0</v>
      </c>
      <c r="N1427" s="124">
        <f t="shared" si="760"/>
        <v>0</v>
      </c>
    </row>
    <row r="1428" spans="1:14" ht="47.25" hidden="1" outlineLevel="1" x14ac:dyDescent="0.25">
      <c r="A1428" s="27" t="str">
        <f t="shared" si="756"/>
        <v>HO
DPR 16</v>
      </c>
      <c r="B1428" s="28" t="str">
        <f t="shared" si="755"/>
        <v>Centralized Monitoring Solution</v>
      </c>
      <c r="C1428" s="31" t="str">
        <f t="shared" si="753"/>
        <v>MERC/CAPEX/MSPGCL/2023-24/0576</v>
      </c>
      <c r="D1428" s="65">
        <f t="shared" si="753"/>
        <v>45232</v>
      </c>
      <c r="E1428" s="93">
        <f t="shared" si="753"/>
        <v>69.308999999999997</v>
      </c>
      <c r="F1428" s="124">
        <f t="shared" si="757"/>
        <v>0</v>
      </c>
      <c r="G1428" s="124">
        <f t="shared" si="758"/>
        <v>0</v>
      </c>
      <c r="H1428" s="124">
        <f t="shared" si="759"/>
        <v>0</v>
      </c>
      <c r="I1428" s="123">
        <f>'F4.2'!X150</f>
        <v>0</v>
      </c>
      <c r="J1428" s="123">
        <f>'F4.2'!AR150</f>
        <v>0</v>
      </c>
      <c r="K1428" s="124"/>
      <c r="L1428" s="124"/>
      <c r="M1428" s="124">
        <f t="shared" si="754"/>
        <v>0</v>
      </c>
      <c r="N1428" s="124">
        <f t="shared" si="760"/>
        <v>0</v>
      </c>
    </row>
    <row r="1429" spans="1:14" ht="31.5" hidden="1" outlineLevel="1" x14ac:dyDescent="0.25">
      <c r="A1429" s="9">
        <f t="shared" si="756"/>
        <v>1</v>
      </c>
      <c r="B1429" s="165" t="str">
        <f t="shared" si="755"/>
        <v>Centralized Monitoring Solution</v>
      </c>
      <c r="C1429" s="31" t="str">
        <f t="shared" si="753"/>
        <v>MERC/CAPEX/MSPGCL/2023-24/0576</v>
      </c>
      <c r="D1429" s="65">
        <f t="shared" si="753"/>
        <v>45232</v>
      </c>
      <c r="E1429" s="93">
        <f t="shared" si="753"/>
        <v>66.009</v>
      </c>
      <c r="F1429" s="124">
        <f t="shared" si="757"/>
        <v>0</v>
      </c>
      <c r="G1429" s="124">
        <f t="shared" si="758"/>
        <v>0</v>
      </c>
      <c r="H1429" s="124">
        <f t="shared" si="759"/>
        <v>0</v>
      </c>
      <c r="I1429" s="123">
        <f>'F4.2'!X151</f>
        <v>0</v>
      </c>
      <c r="J1429" s="123">
        <f>'F4.2'!AR151</f>
        <v>0</v>
      </c>
      <c r="K1429" s="124"/>
      <c r="L1429" s="124"/>
      <c r="M1429" s="124">
        <f t="shared" si="754"/>
        <v>0</v>
      </c>
      <c r="N1429" s="124">
        <f t="shared" si="760"/>
        <v>0</v>
      </c>
    </row>
    <row r="1430" spans="1:14" ht="31.5" hidden="1" outlineLevel="1" x14ac:dyDescent="0.25">
      <c r="A1430" s="107">
        <f t="shared" si="756"/>
        <v>0</v>
      </c>
      <c r="B1430" s="62" t="str">
        <f t="shared" si="755"/>
        <v>IDC</v>
      </c>
      <c r="C1430" s="31" t="str">
        <f t="shared" ref="C1430:E1449" si="761">C1004</f>
        <v>MERC/CAPEX/MSPGCL/2023-24/0576</v>
      </c>
      <c r="D1430" s="65">
        <f t="shared" si="761"/>
        <v>45232</v>
      </c>
      <c r="E1430" s="93">
        <f t="shared" si="761"/>
        <v>3.3</v>
      </c>
      <c r="F1430" s="124">
        <f t="shared" si="757"/>
        <v>0</v>
      </c>
      <c r="G1430" s="124">
        <f t="shared" si="758"/>
        <v>0</v>
      </c>
      <c r="H1430" s="124">
        <f t="shared" si="759"/>
        <v>0</v>
      </c>
      <c r="I1430" s="123">
        <f>'F4.2'!X152</f>
        <v>0</v>
      </c>
      <c r="J1430" s="123">
        <f>'F4.2'!AR152</f>
        <v>0</v>
      </c>
      <c r="K1430" s="124"/>
      <c r="L1430" s="124"/>
      <c r="M1430" s="124">
        <f t="shared" si="754"/>
        <v>0</v>
      </c>
      <c r="N1430" s="124">
        <f t="shared" si="760"/>
        <v>0</v>
      </c>
    </row>
    <row r="1431" spans="1:14" ht="94.5" hidden="1" outlineLevel="1" x14ac:dyDescent="0.25">
      <c r="A1431" s="168" t="str">
        <f t="shared" si="756"/>
        <v>HO
DPR-17</v>
      </c>
      <c r="B1431" s="28" t="str">
        <f t="shared" si="755"/>
        <v>Various DPR Schemes for The work of maintaining the zero discharge condition of Pond No. 2 &amp; Pond No.3 and providing the facilities on peripheral area of Pond No.3 such as roads / bridges with lightening arrangement at Koradi TPS</v>
      </c>
      <c r="C1431" s="31" t="str">
        <f t="shared" si="761"/>
        <v>MERC/CAPEX/2018-2019/1242</v>
      </c>
      <c r="D1431" s="65">
        <f t="shared" si="761"/>
        <v>43365</v>
      </c>
      <c r="E1431" s="93">
        <f t="shared" si="761"/>
        <v>15.744307644459999</v>
      </c>
      <c r="F1431" s="124">
        <f t="shared" si="757"/>
        <v>0</v>
      </c>
      <c r="G1431" s="124">
        <f t="shared" si="758"/>
        <v>0</v>
      </c>
      <c r="H1431" s="124">
        <f t="shared" si="759"/>
        <v>0</v>
      </c>
      <c r="I1431" s="123">
        <f>'F4.2'!X153</f>
        <v>0</v>
      </c>
      <c r="J1431" s="123">
        <f>'F4.2'!AR153</f>
        <v>0</v>
      </c>
      <c r="K1431" s="124"/>
      <c r="L1431" s="124"/>
      <c r="M1431" s="124">
        <f t="shared" si="754"/>
        <v>0</v>
      </c>
      <c r="N1431" s="124">
        <f t="shared" si="760"/>
        <v>0</v>
      </c>
    </row>
    <row r="1432" spans="1:14" ht="47.25" hidden="1" outlineLevel="1" x14ac:dyDescent="0.25">
      <c r="A1432" s="173" t="str">
        <f t="shared" si="756"/>
        <v>HO
DPR 17.1</v>
      </c>
      <c r="B1432" s="174" t="str">
        <f t="shared" si="755"/>
        <v>The work of maintaining the zero discharge condition of Pond No.2 &amp; Pond No.3 at KTPS Koradi</v>
      </c>
      <c r="C1432" s="9" t="str">
        <f t="shared" si="761"/>
        <v>MERC/CAPEX/2018-2019/1242</v>
      </c>
      <c r="D1432" s="65">
        <f t="shared" si="761"/>
        <v>43365</v>
      </c>
      <c r="E1432" s="58">
        <f t="shared" si="761"/>
        <v>4.2067621104799997</v>
      </c>
      <c r="F1432" s="58">
        <f t="shared" si="757"/>
        <v>0</v>
      </c>
      <c r="G1432" s="58">
        <f t="shared" si="758"/>
        <v>0</v>
      </c>
      <c r="H1432" s="58">
        <f t="shared" si="759"/>
        <v>0</v>
      </c>
      <c r="I1432" s="123">
        <f>'F4.2'!X154</f>
        <v>0</v>
      </c>
      <c r="J1432" s="123">
        <f>'F4.2'!AR154</f>
        <v>0</v>
      </c>
      <c r="K1432" s="58"/>
      <c r="L1432" s="58"/>
      <c r="M1432" s="58">
        <f t="shared" si="754"/>
        <v>0</v>
      </c>
      <c r="N1432" s="58">
        <f t="shared" si="760"/>
        <v>0</v>
      </c>
    </row>
    <row r="1433" spans="1:14" ht="47.25" hidden="1" outlineLevel="1" x14ac:dyDescent="0.25">
      <c r="A1433" s="173" t="str">
        <f t="shared" si="756"/>
        <v>HO
DPR 17.2</v>
      </c>
      <c r="B1433" s="174" t="str">
        <f t="shared" si="755"/>
        <v>Providing the facilities on peripheral area of Pond No.3 such as roads / bridges with lightening arrangement at Koradi TPS</v>
      </c>
      <c r="C1433" s="9" t="str">
        <f t="shared" si="761"/>
        <v>MERC/CAPEX/2018-2019/1242</v>
      </c>
      <c r="D1433" s="65">
        <f t="shared" si="761"/>
        <v>43365</v>
      </c>
      <c r="E1433" s="58">
        <f t="shared" si="761"/>
        <v>11.537545533979999</v>
      </c>
      <c r="F1433" s="58">
        <f t="shared" si="757"/>
        <v>0</v>
      </c>
      <c r="G1433" s="58">
        <f t="shared" si="758"/>
        <v>0</v>
      </c>
      <c r="H1433" s="58">
        <f t="shared" si="759"/>
        <v>0</v>
      </c>
      <c r="I1433" s="123">
        <f>'F4.2'!X155</f>
        <v>0</v>
      </c>
      <c r="J1433" s="123">
        <f>'F4.2'!AR155</f>
        <v>0</v>
      </c>
      <c r="K1433" s="58"/>
      <c r="L1433" s="58"/>
      <c r="M1433" s="58">
        <f t="shared" si="754"/>
        <v>0</v>
      </c>
      <c r="N1433" s="58">
        <f t="shared" si="760"/>
        <v>0</v>
      </c>
    </row>
    <row r="1434" spans="1:14" ht="110.25" hidden="1" outlineLevel="1" x14ac:dyDescent="0.25">
      <c r="A1434" s="27">
        <f t="shared" si="756"/>
        <v>2</v>
      </c>
      <c r="B1434" s="28" t="str">
        <f t="shared" si="755"/>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434" s="9" t="str">
        <f t="shared" si="761"/>
        <v>MERC/CAPEX/2024-2025/478</v>
      </c>
      <c r="D1434" s="65">
        <f t="shared" si="761"/>
        <v>45510</v>
      </c>
      <c r="E1434" s="58">
        <f t="shared" si="761"/>
        <v>33.76</v>
      </c>
      <c r="F1434" s="58">
        <f t="shared" si="757"/>
        <v>0</v>
      </c>
      <c r="G1434" s="58">
        <f t="shared" si="758"/>
        <v>0</v>
      </c>
      <c r="H1434" s="58">
        <f t="shared" si="759"/>
        <v>0</v>
      </c>
      <c r="I1434" s="123">
        <f>'F4.2'!X156</f>
        <v>0</v>
      </c>
      <c r="J1434" s="123">
        <f>'F4.2'!AR156</f>
        <v>0</v>
      </c>
      <c r="K1434" s="58"/>
      <c r="L1434" s="58"/>
      <c r="M1434" s="58">
        <f t="shared" si="754"/>
        <v>0</v>
      </c>
      <c r="N1434" s="58">
        <f t="shared" si="760"/>
        <v>0</v>
      </c>
    </row>
    <row r="1435" spans="1:14" ht="45" hidden="1" outlineLevel="1" x14ac:dyDescent="0.25">
      <c r="A1435" s="9">
        <f t="shared" si="756"/>
        <v>2.7</v>
      </c>
      <c r="B1435" s="167" t="str">
        <f t="shared" si="755"/>
        <v>Up-gradation of Generator Protections Relays in Unit 1 to 4 of 210 MW Khaperkheda TPS.</v>
      </c>
      <c r="C1435" s="9" t="str">
        <f t="shared" si="761"/>
        <v>MERC/CAPEX/2024-2025/478</v>
      </c>
      <c r="D1435" s="65">
        <f t="shared" si="761"/>
        <v>45510</v>
      </c>
      <c r="E1435" s="58">
        <f t="shared" si="761"/>
        <v>8.31</v>
      </c>
      <c r="F1435" s="58">
        <f t="shared" si="757"/>
        <v>0</v>
      </c>
      <c r="G1435" s="58">
        <f t="shared" si="758"/>
        <v>0</v>
      </c>
      <c r="H1435" s="58">
        <f t="shared" si="759"/>
        <v>0</v>
      </c>
      <c r="I1435" s="123">
        <f>'F4.2'!X157</f>
        <v>4.43</v>
      </c>
      <c r="J1435" s="123">
        <f>'F4.2'!AR157</f>
        <v>4.43</v>
      </c>
      <c r="K1435" s="58"/>
      <c r="L1435" s="58"/>
      <c r="M1435" s="58">
        <f t="shared" si="754"/>
        <v>4.43</v>
      </c>
      <c r="N1435" s="58">
        <f t="shared" si="760"/>
        <v>0</v>
      </c>
    </row>
    <row r="1436" spans="1:14" ht="15.75" hidden="1" outlineLevel="1" x14ac:dyDescent="0.25">
      <c r="A1436" s="9">
        <f t="shared" si="756"/>
        <v>0</v>
      </c>
      <c r="B1436" s="166" t="str">
        <f t="shared" si="755"/>
        <v>IDC</v>
      </c>
      <c r="C1436" s="9" t="str">
        <f t="shared" si="761"/>
        <v>MERC/CAPEX/2024-2025/478</v>
      </c>
      <c r="D1436" s="65" t="str">
        <f t="shared" si="761"/>
        <v>-</v>
      </c>
      <c r="E1436" s="58">
        <f t="shared" si="761"/>
        <v>0.86</v>
      </c>
      <c r="F1436" s="58">
        <f t="shared" si="757"/>
        <v>0</v>
      </c>
      <c r="G1436" s="58">
        <f t="shared" si="758"/>
        <v>0</v>
      </c>
      <c r="H1436" s="58">
        <f t="shared" si="759"/>
        <v>0</v>
      </c>
      <c r="I1436" s="123">
        <f>'F4.2'!X158</f>
        <v>0</v>
      </c>
      <c r="J1436" s="123">
        <f>'F4.2'!AR158</f>
        <v>0</v>
      </c>
      <c r="K1436" s="58"/>
      <c r="L1436" s="58"/>
      <c r="M1436" s="58">
        <f t="shared" si="754"/>
        <v>0</v>
      </c>
      <c r="N1436" s="58">
        <f t="shared" si="760"/>
        <v>0</v>
      </c>
    </row>
    <row r="1437" spans="1:14" ht="15.75" hidden="1" outlineLevel="1" x14ac:dyDescent="0.25">
      <c r="A1437" s="9">
        <f t="shared" si="756"/>
        <v>0</v>
      </c>
      <c r="B1437" s="166">
        <f t="shared" si="755"/>
        <v>0</v>
      </c>
      <c r="C1437" s="9">
        <f t="shared" si="761"/>
        <v>0</v>
      </c>
      <c r="D1437" s="65" t="str">
        <f t="shared" si="761"/>
        <v>-</v>
      </c>
      <c r="E1437" s="58">
        <f t="shared" si="761"/>
        <v>0</v>
      </c>
      <c r="F1437" s="58">
        <f t="shared" si="757"/>
        <v>0</v>
      </c>
      <c r="G1437" s="58">
        <f t="shared" si="758"/>
        <v>0</v>
      </c>
      <c r="H1437" s="58">
        <f t="shared" si="759"/>
        <v>0</v>
      </c>
      <c r="I1437" s="123">
        <f>'F4.2'!X159</f>
        <v>0</v>
      </c>
      <c r="J1437" s="123">
        <f>'F4.2'!AR159</f>
        <v>0</v>
      </c>
      <c r="K1437" s="58"/>
      <c r="L1437" s="58"/>
      <c r="M1437" s="58">
        <f t="shared" si="754"/>
        <v>0</v>
      </c>
      <c r="N1437" s="58">
        <f t="shared" si="760"/>
        <v>0</v>
      </c>
    </row>
    <row r="1438" spans="1:14" ht="15.75" hidden="1" outlineLevel="1" x14ac:dyDescent="0.25">
      <c r="A1438" s="9">
        <f t="shared" si="756"/>
        <v>0</v>
      </c>
      <c r="B1438" s="26" t="str">
        <f t="shared" si="755"/>
        <v>(ii) Submitted to MERC, Yet to receive approval</v>
      </c>
      <c r="C1438" s="9">
        <f t="shared" si="761"/>
        <v>0</v>
      </c>
      <c r="D1438" s="65" t="str">
        <f t="shared" si="761"/>
        <v>-</v>
      </c>
      <c r="E1438" s="58">
        <f t="shared" si="761"/>
        <v>0</v>
      </c>
      <c r="F1438" s="58">
        <f t="shared" si="757"/>
        <v>0</v>
      </c>
      <c r="G1438" s="58">
        <f t="shared" si="758"/>
        <v>0</v>
      </c>
      <c r="H1438" s="58">
        <f t="shared" si="759"/>
        <v>0</v>
      </c>
      <c r="I1438" s="123">
        <f>'F4.2'!X160</f>
        <v>0</v>
      </c>
      <c r="J1438" s="123">
        <f>'F4.2'!AR160</f>
        <v>0</v>
      </c>
      <c r="K1438" s="58"/>
      <c r="L1438" s="58"/>
      <c r="M1438" s="58">
        <f t="shared" si="754"/>
        <v>0</v>
      </c>
      <c r="N1438" s="58">
        <f t="shared" si="760"/>
        <v>0</v>
      </c>
    </row>
    <row r="1439" spans="1:14" ht="78.75" hidden="1" outlineLevel="1" x14ac:dyDescent="0.25">
      <c r="A1439" s="27">
        <f t="shared" si="756"/>
        <v>1</v>
      </c>
      <c r="B1439" s="28" t="str">
        <f t="shared" si="755"/>
        <v>DPR on Refurbishment of Spare HPT Module Unit 1 &amp; 2 at TM-I and Procurement of Complete Gear Box Assemblies of Coal Mills XRP 803 ½ HP &amp; XRP 883 for Unit No. 1 to 4 (4x210 MW), Khaperkheda TPS</v>
      </c>
      <c r="C1439" s="9" t="str">
        <f t="shared" si="761"/>
        <v>Yet to be approved</v>
      </c>
      <c r="D1439" s="65" t="str">
        <f t="shared" si="761"/>
        <v>-</v>
      </c>
      <c r="E1439" s="58">
        <f t="shared" si="761"/>
        <v>0</v>
      </c>
      <c r="F1439" s="58">
        <f t="shared" si="757"/>
        <v>0</v>
      </c>
      <c r="G1439" s="58">
        <f t="shared" si="758"/>
        <v>0</v>
      </c>
      <c r="H1439" s="58">
        <f t="shared" si="759"/>
        <v>0</v>
      </c>
      <c r="I1439" s="123">
        <f>'F4.2'!X161</f>
        <v>0</v>
      </c>
      <c r="J1439" s="123">
        <f>'F4.2'!AR161</f>
        <v>0</v>
      </c>
      <c r="K1439" s="58"/>
      <c r="L1439" s="58"/>
      <c r="M1439" s="58">
        <f t="shared" si="754"/>
        <v>0</v>
      </c>
      <c r="N1439" s="58">
        <f t="shared" si="760"/>
        <v>0</v>
      </c>
    </row>
    <row r="1440" spans="1:14" ht="45" hidden="1" outlineLevel="1" x14ac:dyDescent="0.25">
      <c r="A1440" s="9">
        <f t="shared" si="756"/>
        <v>1.1000000000000001</v>
      </c>
      <c r="B1440" s="166" t="str">
        <f t="shared" si="755"/>
        <v>Refurbishment of spare HPT module Unit 1 &amp; 2 at TM-I (4X210 MW), KHAPERKHEDA TPS</v>
      </c>
      <c r="C1440" s="9" t="str">
        <f t="shared" si="761"/>
        <v>Yet to be approved</v>
      </c>
      <c r="D1440" s="65" t="str">
        <f t="shared" si="761"/>
        <v>-</v>
      </c>
      <c r="E1440" s="58">
        <f t="shared" si="761"/>
        <v>0</v>
      </c>
      <c r="F1440" s="58">
        <f t="shared" si="757"/>
        <v>0</v>
      </c>
      <c r="G1440" s="58">
        <f t="shared" si="758"/>
        <v>0</v>
      </c>
      <c r="H1440" s="58">
        <f t="shared" si="759"/>
        <v>0</v>
      </c>
      <c r="I1440" s="123">
        <f>'F4.2'!X162</f>
        <v>0</v>
      </c>
      <c r="J1440" s="123">
        <f>'F4.2'!AR162</f>
        <v>0</v>
      </c>
      <c r="K1440" s="58"/>
      <c r="L1440" s="58"/>
      <c r="M1440" s="58">
        <f t="shared" si="754"/>
        <v>0</v>
      </c>
      <c r="N1440" s="58">
        <f t="shared" si="760"/>
        <v>0</v>
      </c>
    </row>
    <row r="1441" spans="1:14" ht="45" hidden="1" outlineLevel="1" x14ac:dyDescent="0.25">
      <c r="A1441" s="9">
        <f t="shared" si="756"/>
        <v>1.2</v>
      </c>
      <c r="B1441" s="166" t="str">
        <f t="shared" si="755"/>
        <v>Procurement of Complete Gear Box Assemblies of Coal Mills XRP 883 for Unit-1 to 4 (210MW).</v>
      </c>
      <c r="C1441" s="9" t="str">
        <f t="shared" si="761"/>
        <v>Yet to be approved</v>
      </c>
      <c r="D1441" s="65" t="str">
        <f t="shared" si="761"/>
        <v>-</v>
      </c>
      <c r="E1441" s="58">
        <f t="shared" si="761"/>
        <v>0</v>
      </c>
      <c r="F1441" s="58">
        <f t="shared" si="757"/>
        <v>0</v>
      </c>
      <c r="G1441" s="58">
        <f t="shared" si="758"/>
        <v>0</v>
      </c>
      <c r="H1441" s="58">
        <f t="shared" si="759"/>
        <v>0</v>
      </c>
      <c r="I1441" s="123">
        <f>'F4.2'!X163</f>
        <v>0</v>
      </c>
      <c r="J1441" s="123">
        <f>'F4.2'!AR163</f>
        <v>0</v>
      </c>
      <c r="K1441" s="58"/>
      <c r="L1441" s="58"/>
      <c r="M1441" s="58">
        <f t="shared" si="754"/>
        <v>0</v>
      </c>
      <c r="N1441" s="58">
        <f t="shared" si="760"/>
        <v>0</v>
      </c>
    </row>
    <row r="1442" spans="1:14" ht="15.75" hidden="1" outlineLevel="1" x14ac:dyDescent="0.25">
      <c r="A1442" s="9">
        <f t="shared" si="756"/>
        <v>0</v>
      </c>
      <c r="B1442" s="166" t="str">
        <f t="shared" si="755"/>
        <v>IDC</v>
      </c>
      <c r="C1442" s="9" t="str">
        <f t="shared" si="761"/>
        <v>Yet to be approved</v>
      </c>
      <c r="D1442" s="65" t="str">
        <f t="shared" si="761"/>
        <v>-</v>
      </c>
      <c r="E1442" s="58">
        <f t="shared" si="761"/>
        <v>0</v>
      </c>
      <c r="F1442" s="58">
        <f t="shared" si="757"/>
        <v>0</v>
      </c>
      <c r="G1442" s="58">
        <f t="shared" si="758"/>
        <v>0</v>
      </c>
      <c r="H1442" s="58">
        <f t="shared" si="759"/>
        <v>0</v>
      </c>
      <c r="I1442" s="123">
        <f>'F4.2'!X164</f>
        <v>0</v>
      </c>
      <c r="J1442" s="123">
        <f>'F4.2'!AR164</f>
        <v>0</v>
      </c>
      <c r="K1442" s="58"/>
      <c r="L1442" s="58"/>
      <c r="M1442" s="58">
        <f t="shared" si="754"/>
        <v>0</v>
      </c>
      <c r="N1442" s="58">
        <f t="shared" si="760"/>
        <v>0</v>
      </c>
    </row>
    <row r="1443" spans="1:14" ht="15.75" hidden="1" outlineLevel="1" x14ac:dyDescent="0.25">
      <c r="A1443" s="9">
        <f t="shared" si="756"/>
        <v>0</v>
      </c>
      <c r="B1443" s="26" t="str">
        <f t="shared" si="755"/>
        <v>(ii) Yet to be submitted to MERC</v>
      </c>
      <c r="C1443" s="9">
        <f t="shared" si="761"/>
        <v>0</v>
      </c>
      <c r="D1443" s="65" t="str">
        <f t="shared" si="761"/>
        <v>-</v>
      </c>
      <c r="E1443" s="58">
        <f t="shared" si="761"/>
        <v>0</v>
      </c>
      <c r="F1443" s="58">
        <f t="shared" si="757"/>
        <v>0</v>
      </c>
      <c r="G1443" s="58">
        <f t="shared" si="758"/>
        <v>0</v>
      </c>
      <c r="H1443" s="58">
        <f t="shared" si="759"/>
        <v>0</v>
      </c>
      <c r="I1443" s="123">
        <f>'F4.2'!X165</f>
        <v>0</v>
      </c>
      <c r="J1443" s="123">
        <f>'F4.2'!AR165</f>
        <v>0</v>
      </c>
      <c r="K1443" s="58"/>
      <c r="L1443" s="58"/>
      <c r="M1443" s="58">
        <f t="shared" si="754"/>
        <v>0</v>
      </c>
      <c r="N1443" s="58">
        <f t="shared" si="760"/>
        <v>0</v>
      </c>
    </row>
    <row r="1444" spans="1:14" ht="94.5" hidden="1" outlineLevel="1" x14ac:dyDescent="0.25">
      <c r="A1444" s="27">
        <f t="shared" si="756"/>
        <v>1</v>
      </c>
      <c r="B1444" s="28" t="str">
        <f t="shared" si="755"/>
        <v>SUPPLY INSTALLATION TESTING &amp; COMMISSIONING REVAMPING OF FIRE DETECTION &amp; ALARM AND PROTECTION SYSTEM FROM FIRE AND PROVIDING RAPID EXTINGUISHING CLEAN AGENT (CA) SYSTEM AT UNIT -3,4 &amp; 5 ATKPKD TPS</v>
      </c>
      <c r="C1444" s="9">
        <f t="shared" si="761"/>
        <v>0</v>
      </c>
      <c r="D1444" s="65" t="str">
        <f t="shared" si="761"/>
        <v>-</v>
      </c>
      <c r="E1444" s="58">
        <f t="shared" si="761"/>
        <v>0</v>
      </c>
      <c r="F1444" s="58">
        <f t="shared" si="757"/>
        <v>0</v>
      </c>
      <c r="G1444" s="58">
        <f t="shared" si="758"/>
        <v>0</v>
      </c>
      <c r="H1444" s="58">
        <f t="shared" si="759"/>
        <v>0</v>
      </c>
      <c r="I1444" s="123">
        <f>'F4.2'!X166</f>
        <v>0</v>
      </c>
      <c r="J1444" s="123">
        <f>'F4.2'!AR166</f>
        <v>0</v>
      </c>
      <c r="K1444" s="58"/>
      <c r="L1444" s="58"/>
      <c r="M1444" s="58">
        <f t="shared" si="754"/>
        <v>0</v>
      </c>
      <c r="N1444" s="58">
        <f t="shared" si="760"/>
        <v>0</v>
      </c>
    </row>
    <row r="1445" spans="1:14" ht="90" hidden="1" outlineLevel="1" x14ac:dyDescent="0.25">
      <c r="A1445" s="9">
        <f t="shared" si="756"/>
        <v>1.1000000000000001</v>
      </c>
      <c r="B1445" s="167" t="str">
        <f t="shared" si="755"/>
        <v xml:space="preserve">Supply Installation Testing &amp; Commissioning , Revamping of fire protection and providing rapid extinguishing clean agent (CA) system at unit # 3 ,4 210 MW TPS, KHAPERKHEDA </v>
      </c>
      <c r="C1445" s="9">
        <f t="shared" si="761"/>
        <v>0</v>
      </c>
      <c r="D1445" s="65" t="str">
        <f t="shared" si="761"/>
        <v>-</v>
      </c>
      <c r="E1445" s="58">
        <f t="shared" si="761"/>
        <v>0</v>
      </c>
      <c r="F1445" s="58">
        <f t="shared" si="757"/>
        <v>0</v>
      </c>
      <c r="G1445" s="58">
        <f t="shared" si="758"/>
        <v>0</v>
      </c>
      <c r="H1445" s="58">
        <f t="shared" si="759"/>
        <v>0</v>
      </c>
      <c r="I1445" s="123">
        <f>'F4.2'!X167</f>
        <v>0</v>
      </c>
      <c r="J1445" s="123">
        <f>'F4.2'!AR167</f>
        <v>0</v>
      </c>
      <c r="K1445" s="58"/>
      <c r="L1445" s="58"/>
      <c r="M1445" s="58">
        <f t="shared" si="754"/>
        <v>0</v>
      </c>
      <c r="N1445" s="58">
        <f t="shared" si="760"/>
        <v>0</v>
      </c>
    </row>
    <row r="1446" spans="1:14" ht="31.5" hidden="1" outlineLevel="1" x14ac:dyDescent="0.25">
      <c r="A1446" s="27">
        <f t="shared" si="756"/>
        <v>2</v>
      </c>
      <c r="B1446" s="28" t="str">
        <f t="shared" si="755"/>
        <v>Restoration of various Fire protection system at Khaperkheda TPS</v>
      </c>
      <c r="C1446" s="9">
        <f t="shared" si="761"/>
        <v>0</v>
      </c>
      <c r="D1446" s="65" t="str">
        <f t="shared" si="761"/>
        <v>-</v>
      </c>
      <c r="E1446" s="58">
        <f t="shared" si="761"/>
        <v>0</v>
      </c>
      <c r="F1446" s="58">
        <f t="shared" si="757"/>
        <v>0</v>
      </c>
      <c r="G1446" s="58">
        <f t="shared" si="758"/>
        <v>0</v>
      </c>
      <c r="H1446" s="58">
        <f t="shared" si="759"/>
        <v>0</v>
      </c>
      <c r="I1446" s="123">
        <f>'F4.2'!X168</f>
        <v>0</v>
      </c>
      <c r="J1446" s="123">
        <f>'F4.2'!AR168</f>
        <v>0</v>
      </c>
      <c r="K1446" s="58"/>
      <c r="L1446" s="58"/>
      <c r="M1446" s="58">
        <f t="shared" si="754"/>
        <v>0</v>
      </c>
      <c r="N1446" s="58">
        <f t="shared" si="760"/>
        <v>0</v>
      </c>
    </row>
    <row r="1447" spans="1:14" ht="45" hidden="1" outlineLevel="1" x14ac:dyDescent="0.25">
      <c r="A1447" s="9">
        <f t="shared" si="756"/>
        <v>2.1</v>
      </c>
      <c r="B1447" s="167" t="str">
        <f t="shared" si="755"/>
        <v xml:space="preserve">Restoration of fire hydrant ring and fire water spray Header at Khaperkheda TPS   </v>
      </c>
      <c r="C1447" s="9">
        <f t="shared" si="761"/>
        <v>0</v>
      </c>
      <c r="D1447" s="65" t="str">
        <f t="shared" si="761"/>
        <v>-</v>
      </c>
      <c r="E1447" s="58">
        <f t="shared" si="761"/>
        <v>0</v>
      </c>
      <c r="F1447" s="58">
        <f t="shared" si="757"/>
        <v>0</v>
      </c>
      <c r="G1447" s="58">
        <f t="shared" si="758"/>
        <v>0</v>
      </c>
      <c r="H1447" s="58">
        <f t="shared" si="759"/>
        <v>0</v>
      </c>
      <c r="I1447" s="123">
        <f>'F4.2'!X169</f>
        <v>0</v>
      </c>
      <c r="J1447" s="123">
        <f>'F4.2'!AR169</f>
        <v>0</v>
      </c>
      <c r="K1447" s="58"/>
      <c r="L1447" s="58"/>
      <c r="M1447" s="58">
        <f t="shared" si="754"/>
        <v>0</v>
      </c>
      <c r="N1447" s="58">
        <f t="shared" si="760"/>
        <v>0</v>
      </c>
    </row>
    <row r="1448" spans="1:14" ht="30" hidden="1" outlineLevel="1" x14ac:dyDescent="0.25">
      <c r="A1448" s="9">
        <f t="shared" si="756"/>
        <v>2.2000000000000002</v>
      </c>
      <c r="B1448" s="167" t="str">
        <f t="shared" si="755"/>
        <v>Restoration of deluge valve system at CHP-210MW</v>
      </c>
      <c r="C1448" s="9">
        <f t="shared" si="761"/>
        <v>0</v>
      </c>
      <c r="D1448" s="65" t="str">
        <f t="shared" si="761"/>
        <v>-</v>
      </c>
      <c r="E1448" s="58">
        <f t="shared" si="761"/>
        <v>0</v>
      </c>
      <c r="F1448" s="58">
        <f t="shared" si="757"/>
        <v>0</v>
      </c>
      <c r="G1448" s="58">
        <f t="shared" si="758"/>
        <v>0</v>
      </c>
      <c r="H1448" s="58">
        <f t="shared" si="759"/>
        <v>0</v>
      </c>
      <c r="I1448" s="123">
        <f>'F4.2'!X170</f>
        <v>0</v>
      </c>
      <c r="J1448" s="123">
        <f>'F4.2'!AR170</f>
        <v>0</v>
      </c>
      <c r="K1448" s="58"/>
      <c r="L1448" s="58"/>
      <c r="M1448" s="58">
        <f t="shared" si="754"/>
        <v>0</v>
      </c>
      <c r="N1448" s="58">
        <f t="shared" si="760"/>
        <v>0</v>
      </c>
    </row>
    <row r="1449" spans="1:14" ht="31.5" hidden="1" outlineLevel="1" x14ac:dyDescent="0.25">
      <c r="A1449" s="27">
        <f t="shared" si="756"/>
        <v>3</v>
      </c>
      <c r="B1449" s="28" t="str">
        <f t="shared" si="755"/>
        <v>VARIOUS SCHEMES PROPOSED FOR IMPROVEMENT OF CHP-I (4 X 210 MW).</v>
      </c>
      <c r="C1449" s="9">
        <f t="shared" si="761"/>
        <v>0</v>
      </c>
      <c r="D1449" s="65" t="str">
        <f t="shared" si="761"/>
        <v>-</v>
      </c>
      <c r="E1449" s="58">
        <f t="shared" si="761"/>
        <v>0</v>
      </c>
      <c r="F1449" s="58">
        <f t="shared" si="757"/>
        <v>0</v>
      </c>
      <c r="G1449" s="58">
        <f t="shared" si="758"/>
        <v>0</v>
      </c>
      <c r="H1449" s="58">
        <f t="shared" si="759"/>
        <v>0</v>
      </c>
      <c r="I1449" s="123">
        <f>'F4.2'!X171</f>
        <v>0</v>
      </c>
      <c r="J1449" s="123">
        <f>'F4.2'!AR171</f>
        <v>0</v>
      </c>
      <c r="K1449" s="58"/>
      <c r="L1449" s="58"/>
      <c r="M1449" s="58">
        <f t="shared" si="754"/>
        <v>0</v>
      </c>
      <c r="N1449" s="58">
        <f t="shared" si="760"/>
        <v>0</v>
      </c>
    </row>
    <row r="1450" spans="1:14" ht="75" hidden="1" outlineLevel="1" x14ac:dyDescent="0.25">
      <c r="A1450" s="9">
        <f t="shared" si="756"/>
        <v>3.1</v>
      </c>
      <c r="B1450" s="167" t="str">
        <f t="shared" si="755"/>
        <v>Design, Manufacturing, Supply, Erection, Commissioning &amp; Testing of Coal Flow Management system for Coal Bunkers in CHP-I (4 X 210MW), Khaperkheda TPS.</v>
      </c>
      <c r="C1450" s="9">
        <f t="shared" ref="C1450:E1469" si="762">C1024</f>
        <v>0</v>
      </c>
      <c r="D1450" s="65" t="str">
        <f t="shared" si="762"/>
        <v>-</v>
      </c>
      <c r="E1450" s="58">
        <f t="shared" si="762"/>
        <v>0</v>
      </c>
      <c r="F1450" s="58">
        <f t="shared" si="757"/>
        <v>0</v>
      </c>
      <c r="G1450" s="58">
        <f t="shared" si="758"/>
        <v>0</v>
      </c>
      <c r="H1450" s="58">
        <f t="shared" si="759"/>
        <v>0</v>
      </c>
      <c r="I1450" s="123">
        <f>'F4.2'!X172</f>
        <v>0</v>
      </c>
      <c r="J1450" s="123">
        <f>'F4.2'!AR172</f>
        <v>0</v>
      </c>
      <c r="K1450" s="58"/>
      <c r="L1450" s="58"/>
      <c r="M1450" s="58">
        <f t="shared" si="754"/>
        <v>0</v>
      </c>
      <c r="N1450" s="58">
        <f t="shared" si="760"/>
        <v>0</v>
      </c>
    </row>
    <row r="1451" spans="1:14" ht="90" hidden="1" outlineLevel="1" x14ac:dyDescent="0.25">
      <c r="A1451" s="9">
        <f t="shared" si="756"/>
        <v>3.2</v>
      </c>
      <c r="B1451" s="167" t="str">
        <f t="shared" si="755"/>
        <v>Design, engineering, manufacturing, supply, installation and commissioning of Dedusting System for Crusher House and Bunker area in Unit 3 &amp; 4 at CHP-I (4 X 210MW), Khaperkheda TPS.</v>
      </c>
      <c r="C1451" s="9">
        <f t="shared" si="762"/>
        <v>0</v>
      </c>
      <c r="D1451" s="65" t="str">
        <f t="shared" si="762"/>
        <v>-</v>
      </c>
      <c r="E1451" s="58">
        <f t="shared" si="762"/>
        <v>0</v>
      </c>
      <c r="F1451" s="58">
        <f t="shared" si="757"/>
        <v>0</v>
      </c>
      <c r="G1451" s="58">
        <f t="shared" si="758"/>
        <v>0</v>
      </c>
      <c r="H1451" s="58">
        <f t="shared" si="759"/>
        <v>0</v>
      </c>
      <c r="I1451" s="123">
        <f>'F4.2'!X173</f>
        <v>0</v>
      </c>
      <c r="J1451" s="123">
        <f>'F4.2'!AR173</f>
        <v>0</v>
      </c>
      <c r="K1451" s="58"/>
      <c r="L1451" s="58"/>
      <c r="M1451" s="58">
        <f t="shared" si="754"/>
        <v>0</v>
      </c>
      <c r="N1451" s="58">
        <f t="shared" si="760"/>
        <v>0</v>
      </c>
    </row>
    <row r="1452" spans="1:14" ht="75" hidden="1" outlineLevel="1" x14ac:dyDescent="0.25">
      <c r="A1452" s="9">
        <f t="shared" si="756"/>
        <v>3.3</v>
      </c>
      <c r="B1452" s="167" t="str">
        <f t="shared" si="755"/>
        <v>Renovation including replacement of Power &amp; Control cables with  automation &amp; upgradation of Stacker Reclaimer No. 1 in CHP-I (4 X 210MW), TPS Khaperkheda."</v>
      </c>
      <c r="C1452" s="9">
        <f t="shared" si="762"/>
        <v>0</v>
      </c>
      <c r="D1452" s="65" t="str">
        <f t="shared" si="762"/>
        <v>-</v>
      </c>
      <c r="E1452" s="58">
        <f t="shared" si="762"/>
        <v>0</v>
      </c>
      <c r="F1452" s="58">
        <f t="shared" si="757"/>
        <v>0</v>
      </c>
      <c r="G1452" s="58">
        <f t="shared" si="758"/>
        <v>0</v>
      </c>
      <c r="H1452" s="58">
        <f t="shared" si="759"/>
        <v>0</v>
      </c>
      <c r="I1452" s="123">
        <f>'F4.2'!X174</f>
        <v>0</v>
      </c>
      <c r="J1452" s="123">
        <f>'F4.2'!AR174</f>
        <v>0</v>
      </c>
      <c r="K1452" s="58"/>
      <c r="L1452" s="58"/>
      <c r="M1452" s="58">
        <f t="shared" si="754"/>
        <v>0</v>
      </c>
      <c r="N1452" s="58">
        <f t="shared" si="760"/>
        <v>0</v>
      </c>
    </row>
    <row r="1453" spans="1:14" ht="15.75" hidden="1" outlineLevel="1" x14ac:dyDescent="0.25">
      <c r="A1453" s="27">
        <f t="shared" si="756"/>
        <v>4</v>
      </c>
      <c r="B1453" s="28" t="str">
        <f t="shared" si="755"/>
        <v>Flue Gas Desulphrisation</v>
      </c>
      <c r="C1453" s="9">
        <f t="shared" si="762"/>
        <v>0</v>
      </c>
      <c r="D1453" s="65" t="str">
        <f t="shared" si="762"/>
        <v>-</v>
      </c>
      <c r="E1453" s="58">
        <f t="shared" si="762"/>
        <v>0</v>
      </c>
      <c r="F1453" s="58">
        <f t="shared" si="757"/>
        <v>0</v>
      </c>
      <c r="G1453" s="58">
        <f t="shared" si="758"/>
        <v>0</v>
      </c>
      <c r="H1453" s="58">
        <f t="shared" si="759"/>
        <v>0</v>
      </c>
      <c r="I1453" s="123">
        <f>'F4.2'!X175</f>
        <v>0</v>
      </c>
      <c r="J1453" s="123">
        <f>'F4.2'!AR175</f>
        <v>0</v>
      </c>
      <c r="K1453" s="58"/>
      <c r="L1453" s="58"/>
      <c r="M1453" s="58">
        <f t="shared" si="754"/>
        <v>0</v>
      </c>
      <c r="N1453" s="58">
        <f t="shared" si="760"/>
        <v>0</v>
      </c>
    </row>
    <row r="1454" spans="1:14" ht="30" hidden="1" outlineLevel="1" x14ac:dyDescent="0.25">
      <c r="A1454" s="9">
        <f t="shared" si="756"/>
        <v>4.0999999999999996</v>
      </c>
      <c r="B1454" s="167" t="str">
        <f t="shared" si="755"/>
        <v>FGD installation of 210MW unit 1 &amp; 2 at Khaperkheda</v>
      </c>
      <c r="C1454" s="9">
        <f t="shared" si="762"/>
        <v>0</v>
      </c>
      <c r="D1454" s="65" t="str">
        <f t="shared" si="762"/>
        <v>-</v>
      </c>
      <c r="E1454" s="58">
        <f t="shared" si="762"/>
        <v>0</v>
      </c>
      <c r="F1454" s="58">
        <f t="shared" si="757"/>
        <v>0</v>
      </c>
      <c r="G1454" s="58">
        <f t="shared" si="758"/>
        <v>0</v>
      </c>
      <c r="H1454" s="58">
        <f t="shared" si="759"/>
        <v>0</v>
      </c>
      <c r="I1454" s="123">
        <f>'F4.2'!X176</f>
        <v>0</v>
      </c>
      <c r="J1454" s="123">
        <f>'F4.2'!AR176</f>
        <v>0</v>
      </c>
      <c r="K1454" s="58"/>
      <c r="L1454" s="58"/>
      <c r="M1454" s="58">
        <f t="shared" si="754"/>
        <v>0</v>
      </c>
      <c r="N1454" s="58">
        <f t="shared" si="760"/>
        <v>0</v>
      </c>
    </row>
    <row r="1455" spans="1:14" ht="31.5" hidden="1" outlineLevel="1" x14ac:dyDescent="0.25">
      <c r="A1455" s="27">
        <f t="shared" si="756"/>
        <v>5</v>
      </c>
      <c r="B1455" s="28" t="str">
        <f t="shared" si="755"/>
        <v>Upgradation of DDC/DCS system for UNIT 2 &amp; 4 of 210 MW Khaperkheda TPS</v>
      </c>
      <c r="C1455" s="9">
        <f t="shared" si="762"/>
        <v>0</v>
      </c>
      <c r="D1455" s="65" t="str">
        <f t="shared" si="762"/>
        <v>-</v>
      </c>
      <c r="E1455" s="58">
        <f t="shared" si="762"/>
        <v>0</v>
      </c>
      <c r="F1455" s="58">
        <f t="shared" si="757"/>
        <v>0</v>
      </c>
      <c r="G1455" s="58">
        <f t="shared" si="758"/>
        <v>0</v>
      </c>
      <c r="H1455" s="58">
        <f t="shared" si="759"/>
        <v>0</v>
      </c>
      <c r="I1455" s="123">
        <f>'F4.2'!X177</f>
        <v>0</v>
      </c>
      <c r="J1455" s="123">
        <f>'F4.2'!AR177</f>
        <v>0</v>
      </c>
      <c r="K1455" s="58"/>
      <c r="L1455" s="58"/>
      <c r="M1455" s="58">
        <f t="shared" si="754"/>
        <v>0</v>
      </c>
      <c r="N1455" s="58">
        <f t="shared" si="760"/>
        <v>0</v>
      </c>
    </row>
    <row r="1456" spans="1:14" ht="45" hidden="1" outlineLevel="1" x14ac:dyDescent="0.25">
      <c r="A1456" s="9">
        <f t="shared" si="756"/>
        <v>5.0999999999999996</v>
      </c>
      <c r="B1456" s="167" t="str">
        <f t="shared" si="755"/>
        <v>Upgradation of DDC/DCS system for UNIT 2 &amp; 4 of 210 MW Khaperkheda TPS</v>
      </c>
      <c r="C1456" s="9">
        <f t="shared" si="762"/>
        <v>0</v>
      </c>
      <c r="D1456" s="65" t="str">
        <f t="shared" si="762"/>
        <v>-</v>
      </c>
      <c r="E1456" s="58">
        <f t="shared" si="762"/>
        <v>0</v>
      </c>
      <c r="F1456" s="58">
        <f t="shared" si="757"/>
        <v>0</v>
      </c>
      <c r="G1456" s="58">
        <f t="shared" si="758"/>
        <v>0</v>
      </c>
      <c r="H1456" s="58">
        <f t="shared" si="759"/>
        <v>0</v>
      </c>
      <c r="I1456" s="123">
        <f>'F4.2'!X178</f>
        <v>0</v>
      </c>
      <c r="J1456" s="123">
        <f>'F4.2'!AR178</f>
        <v>0</v>
      </c>
      <c r="K1456" s="58"/>
      <c r="L1456" s="58"/>
      <c r="M1456" s="58">
        <f t="shared" si="754"/>
        <v>0</v>
      </c>
      <c r="N1456" s="58">
        <f t="shared" si="760"/>
        <v>0</v>
      </c>
    </row>
    <row r="1457" spans="1:14" ht="157.5" hidden="1" outlineLevel="1" x14ac:dyDescent="0.25">
      <c r="A1457" s="27">
        <f t="shared" si="756"/>
        <v>6</v>
      </c>
      <c r="B1457" s="28" t="str">
        <f t="shared" si="755"/>
        <v>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v>
      </c>
      <c r="C1457" s="9">
        <f t="shared" si="762"/>
        <v>0</v>
      </c>
      <c r="D1457" s="65" t="str">
        <f t="shared" si="762"/>
        <v>-</v>
      </c>
      <c r="E1457" s="58">
        <f t="shared" si="762"/>
        <v>0</v>
      </c>
      <c r="F1457" s="58">
        <f t="shared" si="757"/>
        <v>0</v>
      </c>
      <c r="G1457" s="58">
        <f t="shared" si="758"/>
        <v>0</v>
      </c>
      <c r="H1457" s="58">
        <f t="shared" si="759"/>
        <v>0</v>
      </c>
      <c r="I1457" s="123">
        <f>'F4.2'!X179</f>
        <v>0</v>
      </c>
      <c r="J1457" s="123">
        <f>'F4.2'!AR179</f>
        <v>0</v>
      </c>
      <c r="K1457" s="58"/>
      <c r="L1457" s="58"/>
      <c r="M1457" s="58">
        <f t="shared" si="754"/>
        <v>0</v>
      </c>
      <c r="N1457" s="58">
        <f t="shared" si="760"/>
        <v>0</v>
      </c>
    </row>
    <row r="1458" spans="1:14" ht="120" hidden="1" outlineLevel="1" x14ac:dyDescent="0.25">
      <c r="A1458" s="9">
        <f t="shared" si="756"/>
        <v>6.1</v>
      </c>
      <c r="B1458" s="167" t="str">
        <f t="shared" si="755"/>
        <v>Implementation of Flexible Operation 
Solutions – 40% Technical Minimum 
Loading with minimum 3% ramp rate 
during 70-100% loading, minimum 2% 
ramp rate during 55-70% loading and 
minimum 1% ramp rate during 40-55% 
loading at Unit#1 to 4 Khaperkheda TPS.</v>
      </c>
      <c r="C1458" s="9">
        <f t="shared" si="762"/>
        <v>0</v>
      </c>
      <c r="D1458" s="65" t="str">
        <f t="shared" si="762"/>
        <v>-</v>
      </c>
      <c r="E1458" s="58">
        <f t="shared" si="762"/>
        <v>0</v>
      </c>
      <c r="F1458" s="58">
        <f t="shared" si="757"/>
        <v>0</v>
      </c>
      <c r="G1458" s="58">
        <f t="shared" si="758"/>
        <v>0</v>
      </c>
      <c r="H1458" s="58">
        <f t="shared" si="759"/>
        <v>0</v>
      </c>
      <c r="I1458" s="123">
        <f>'F4.2'!X180</f>
        <v>15</v>
      </c>
      <c r="J1458" s="123">
        <f>'F4.2'!AR180</f>
        <v>15</v>
      </c>
      <c r="K1458" s="58"/>
      <c r="L1458" s="58"/>
      <c r="M1458" s="58">
        <f t="shared" si="754"/>
        <v>15</v>
      </c>
      <c r="N1458" s="58">
        <f t="shared" si="760"/>
        <v>0</v>
      </c>
    </row>
    <row r="1459" spans="1:14" ht="60" hidden="1" outlineLevel="1" x14ac:dyDescent="0.25">
      <c r="A1459" s="9">
        <f t="shared" si="756"/>
        <v>6.2</v>
      </c>
      <c r="B1459" s="167" t="str">
        <f t="shared" si="755"/>
        <v>Upgradation of various governing Element for smooth operation for flexible operation of TG set at 40% technical minimum operation.</v>
      </c>
      <c r="C1459" s="9">
        <f t="shared" si="762"/>
        <v>0</v>
      </c>
      <c r="D1459" s="65" t="str">
        <f t="shared" si="762"/>
        <v>-</v>
      </c>
      <c r="E1459" s="58">
        <f t="shared" si="762"/>
        <v>0</v>
      </c>
      <c r="F1459" s="58">
        <f t="shared" si="757"/>
        <v>0</v>
      </c>
      <c r="G1459" s="58">
        <f t="shared" si="758"/>
        <v>0</v>
      </c>
      <c r="H1459" s="58">
        <f t="shared" si="759"/>
        <v>0</v>
      </c>
      <c r="I1459" s="123">
        <f>'F4.2'!X181</f>
        <v>0</v>
      </c>
      <c r="J1459" s="123">
        <f>'F4.2'!AR181</f>
        <v>0</v>
      </c>
      <c r="K1459" s="58"/>
      <c r="L1459" s="58"/>
      <c r="M1459" s="58">
        <f t="shared" si="754"/>
        <v>0</v>
      </c>
      <c r="N1459" s="58">
        <f t="shared" si="760"/>
        <v>0</v>
      </c>
    </row>
    <row r="1460" spans="1:14" ht="94.5" hidden="1" outlineLevel="1" x14ac:dyDescent="0.25">
      <c r="A1460" s="9">
        <f t="shared" si="756"/>
        <v>7</v>
      </c>
      <c r="B1460" s="28" t="str">
        <f t="shared" si="755"/>
        <v>Upgradation of Battery Charger , UPS system , GEHO PLC and VFD, ID VFD, supply of Efficiency Measuring Instruments and Supply, erection and commissioning of Sox, Nox , CO,  Opacity, ETP and Oxygen Analyser for Unit 1 to 4 of 210 MW at Khaperkheda TPS.</v>
      </c>
      <c r="C1460" s="9">
        <f t="shared" si="762"/>
        <v>0</v>
      </c>
      <c r="D1460" s="65" t="str">
        <f t="shared" si="762"/>
        <v>-</v>
      </c>
      <c r="E1460" s="58">
        <f t="shared" si="762"/>
        <v>0</v>
      </c>
      <c r="F1460" s="58">
        <f t="shared" si="757"/>
        <v>0</v>
      </c>
      <c r="G1460" s="58">
        <f t="shared" si="758"/>
        <v>0</v>
      </c>
      <c r="H1460" s="58">
        <f t="shared" si="759"/>
        <v>0</v>
      </c>
      <c r="I1460" s="123">
        <f>'F4.2'!X182</f>
        <v>0</v>
      </c>
      <c r="J1460" s="123">
        <f>'F4.2'!AR182</f>
        <v>0</v>
      </c>
      <c r="K1460" s="58"/>
      <c r="L1460" s="58"/>
      <c r="M1460" s="58">
        <f t="shared" si="754"/>
        <v>0</v>
      </c>
      <c r="N1460" s="58">
        <f t="shared" si="760"/>
        <v>0</v>
      </c>
    </row>
    <row r="1461" spans="1:14" ht="47.25" hidden="1" outlineLevel="1" x14ac:dyDescent="0.25">
      <c r="A1461" s="9">
        <f t="shared" si="756"/>
        <v>7.1</v>
      </c>
      <c r="B1461" s="213" t="str">
        <f t="shared" si="755"/>
        <v xml:space="preserve"> Supply of Efficiency Monitoring Instruments for performance optimization group (POG) at Khaperkheda TPS.</v>
      </c>
      <c r="C1461" s="9">
        <f t="shared" si="762"/>
        <v>0</v>
      </c>
      <c r="D1461" s="65" t="str">
        <f t="shared" si="762"/>
        <v>-</v>
      </c>
      <c r="E1461" s="58">
        <f t="shared" si="762"/>
        <v>0</v>
      </c>
      <c r="F1461" s="58">
        <f t="shared" si="757"/>
        <v>0</v>
      </c>
      <c r="G1461" s="58">
        <f t="shared" si="758"/>
        <v>0</v>
      </c>
      <c r="H1461" s="58">
        <f t="shared" si="759"/>
        <v>0</v>
      </c>
      <c r="I1461" s="123">
        <f>'F4.2'!X183</f>
        <v>0</v>
      </c>
      <c r="J1461" s="123">
        <f>'F4.2'!AR183</f>
        <v>0</v>
      </c>
      <c r="K1461" s="58"/>
      <c r="L1461" s="58"/>
      <c r="M1461" s="58">
        <f t="shared" si="754"/>
        <v>0</v>
      </c>
      <c r="N1461" s="58">
        <f t="shared" si="760"/>
        <v>0</v>
      </c>
    </row>
    <row r="1462" spans="1:14" ht="47.25" hidden="1" outlineLevel="1" x14ac:dyDescent="0.25">
      <c r="A1462" s="9">
        <f t="shared" si="756"/>
        <v>7.2</v>
      </c>
      <c r="B1462" s="213" t="str">
        <f t="shared" si="755"/>
        <v xml:space="preserve"> Upgradation of 220 V, 24 V DC Float cum boost battery charger at Unit#1 to 4 Khaperkheda TPS.</v>
      </c>
      <c r="C1462" s="9">
        <f t="shared" si="762"/>
        <v>0</v>
      </c>
      <c r="D1462" s="65" t="str">
        <f t="shared" si="762"/>
        <v>-</v>
      </c>
      <c r="E1462" s="58">
        <f t="shared" si="762"/>
        <v>0</v>
      </c>
      <c r="F1462" s="58">
        <f t="shared" si="757"/>
        <v>0</v>
      </c>
      <c r="G1462" s="58">
        <f t="shared" si="758"/>
        <v>0</v>
      </c>
      <c r="H1462" s="58">
        <f t="shared" si="759"/>
        <v>0</v>
      </c>
      <c r="I1462" s="123">
        <f>'F4.2'!X184</f>
        <v>0</v>
      </c>
      <c r="J1462" s="123">
        <f>'F4.2'!AR184</f>
        <v>0</v>
      </c>
      <c r="K1462" s="58"/>
      <c r="L1462" s="58"/>
      <c r="M1462" s="58">
        <f t="shared" si="754"/>
        <v>0</v>
      </c>
      <c r="N1462" s="58">
        <f t="shared" si="760"/>
        <v>0</v>
      </c>
    </row>
    <row r="1463" spans="1:14" ht="31.5" hidden="1" outlineLevel="1" x14ac:dyDescent="0.25">
      <c r="A1463" s="9">
        <f t="shared" si="756"/>
        <v>7.3</v>
      </c>
      <c r="B1463" s="213" t="str">
        <f t="shared" si="755"/>
        <v xml:space="preserve"> Upgradation of  2X50 KVA UPS at Unit#1 to 4 Khaperkheda TPS.   </v>
      </c>
      <c r="C1463" s="9">
        <f t="shared" si="762"/>
        <v>0</v>
      </c>
      <c r="D1463" s="65" t="str">
        <f t="shared" si="762"/>
        <v>-</v>
      </c>
      <c r="E1463" s="58">
        <f t="shared" si="762"/>
        <v>0</v>
      </c>
      <c r="F1463" s="58">
        <f t="shared" si="757"/>
        <v>0</v>
      </c>
      <c r="G1463" s="58">
        <f t="shared" si="758"/>
        <v>0</v>
      </c>
      <c r="H1463" s="58">
        <f t="shared" si="759"/>
        <v>0</v>
      </c>
      <c r="I1463" s="123">
        <f>'F4.2'!X185</f>
        <v>0</v>
      </c>
      <c r="J1463" s="123">
        <f>'F4.2'!AR185</f>
        <v>0</v>
      </c>
      <c r="K1463" s="58"/>
      <c r="L1463" s="58"/>
      <c r="M1463" s="58">
        <f t="shared" si="754"/>
        <v>0</v>
      </c>
      <c r="N1463" s="58">
        <f t="shared" si="760"/>
        <v>0</v>
      </c>
    </row>
    <row r="1464" spans="1:14" ht="47.25" hidden="1" outlineLevel="1" x14ac:dyDescent="0.25">
      <c r="A1464" s="9">
        <f t="shared" si="756"/>
        <v>7.4</v>
      </c>
      <c r="B1464" s="213" t="str">
        <f t="shared" si="755"/>
        <v>Supply, Erection and Commissioning of Sox, Nox , CO,  Opacity and ETP Analyser for Unit 1 to 4 of 210 MW at Khaperkheda TPS</v>
      </c>
      <c r="C1464" s="9">
        <f t="shared" si="762"/>
        <v>0</v>
      </c>
      <c r="D1464" s="65" t="str">
        <f t="shared" si="762"/>
        <v>-</v>
      </c>
      <c r="E1464" s="58">
        <f t="shared" si="762"/>
        <v>0</v>
      </c>
      <c r="F1464" s="58">
        <f t="shared" si="757"/>
        <v>0</v>
      </c>
      <c r="G1464" s="58">
        <f t="shared" si="758"/>
        <v>0</v>
      </c>
      <c r="H1464" s="58">
        <f t="shared" si="759"/>
        <v>0</v>
      </c>
      <c r="I1464" s="123">
        <f>'F4.2'!X186</f>
        <v>0</v>
      </c>
      <c r="J1464" s="123">
        <f>'F4.2'!AR186</f>
        <v>0</v>
      </c>
      <c r="K1464" s="58"/>
      <c r="L1464" s="58"/>
      <c r="M1464" s="58">
        <f t="shared" si="754"/>
        <v>0</v>
      </c>
      <c r="N1464" s="58">
        <f t="shared" si="760"/>
        <v>0</v>
      </c>
    </row>
    <row r="1465" spans="1:14" ht="47.25" hidden="1" outlineLevel="1" x14ac:dyDescent="0.25">
      <c r="A1465" s="9">
        <f t="shared" si="756"/>
        <v>7.5</v>
      </c>
      <c r="B1465" s="213" t="str">
        <f t="shared" si="755"/>
        <v>Upgradation of GEHO PLC and VFD along with HCSD system Instrumentaion at Unit 3 &amp; 4 Khaperkheda TPS.</v>
      </c>
      <c r="C1465" s="9">
        <f t="shared" si="762"/>
        <v>0</v>
      </c>
      <c r="D1465" s="65" t="str">
        <f t="shared" si="762"/>
        <v>-</v>
      </c>
      <c r="E1465" s="58">
        <f t="shared" si="762"/>
        <v>0</v>
      </c>
      <c r="F1465" s="58">
        <f t="shared" si="757"/>
        <v>0</v>
      </c>
      <c r="G1465" s="58">
        <f t="shared" si="758"/>
        <v>0</v>
      </c>
      <c r="H1465" s="58">
        <f t="shared" si="759"/>
        <v>0</v>
      </c>
      <c r="I1465" s="123">
        <f>'F4.2'!X187</f>
        <v>0</v>
      </c>
      <c r="J1465" s="123">
        <f>'F4.2'!AR187</f>
        <v>0</v>
      </c>
      <c r="K1465" s="58"/>
      <c r="L1465" s="58"/>
      <c r="M1465" s="58">
        <f t="shared" si="754"/>
        <v>0</v>
      </c>
      <c r="N1465" s="58">
        <f t="shared" si="760"/>
        <v>0</v>
      </c>
    </row>
    <row r="1466" spans="1:14" ht="47.25" hidden="1" outlineLevel="1" x14ac:dyDescent="0.25">
      <c r="A1466" s="9">
        <f t="shared" si="756"/>
        <v>7.6</v>
      </c>
      <c r="B1466" s="213" t="str">
        <f t="shared" si="755"/>
        <v xml:space="preserve"> Supply, Erection &amp; Commissioning of Oxygen Analyzer for combustion optimization for Unit#1 to 5 Khaperkheda TPS.</v>
      </c>
      <c r="C1466" s="9">
        <f t="shared" si="762"/>
        <v>0</v>
      </c>
      <c r="D1466" s="65" t="str">
        <f t="shared" si="762"/>
        <v>-</v>
      </c>
      <c r="E1466" s="58">
        <f t="shared" si="762"/>
        <v>0</v>
      </c>
      <c r="F1466" s="58">
        <f t="shared" si="757"/>
        <v>0</v>
      </c>
      <c r="G1466" s="58">
        <f t="shared" si="758"/>
        <v>0</v>
      </c>
      <c r="H1466" s="58">
        <f t="shared" si="759"/>
        <v>0</v>
      </c>
      <c r="I1466" s="123">
        <f>'F4.2'!X188</f>
        <v>0</v>
      </c>
      <c r="J1466" s="123">
        <f>'F4.2'!AR188</f>
        <v>0</v>
      </c>
      <c r="K1466" s="58"/>
      <c r="L1466" s="58"/>
      <c r="M1466" s="58">
        <f t="shared" si="754"/>
        <v>0</v>
      </c>
      <c r="N1466" s="58">
        <f t="shared" si="760"/>
        <v>0</v>
      </c>
    </row>
    <row r="1467" spans="1:14" ht="31.5" hidden="1" outlineLevel="1" x14ac:dyDescent="0.25">
      <c r="A1467" s="9">
        <f t="shared" si="756"/>
        <v>7.7</v>
      </c>
      <c r="B1467" s="213" t="str">
        <f t="shared" si="755"/>
        <v xml:space="preserve"> Upgradation of VFD for ID FAN in Unit# 3 &amp; 4, 210MW khaperkheda TPS.</v>
      </c>
      <c r="C1467" s="9">
        <f t="shared" si="762"/>
        <v>0</v>
      </c>
      <c r="D1467" s="65" t="str">
        <f t="shared" si="762"/>
        <v>-</v>
      </c>
      <c r="E1467" s="58">
        <f t="shared" si="762"/>
        <v>0</v>
      </c>
      <c r="F1467" s="58">
        <f t="shared" si="757"/>
        <v>0</v>
      </c>
      <c r="G1467" s="58">
        <f t="shared" si="758"/>
        <v>0</v>
      </c>
      <c r="H1467" s="58">
        <f t="shared" si="759"/>
        <v>0</v>
      </c>
      <c r="I1467" s="123">
        <f>'F4.2'!X189</f>
        <v>0</v>
      </c>
      <c r="J1467" s="123">
        <f>'F4.2'!AR189</f>
        <v>0</v>
      </c>
      <c r="K1467" s="58"/>
      <c r="L1467" s="58"/>
      <c r="M1467" s="58">
        <f t="shared" si="754"/>
        <v>0</v>
      </c>
      <c r="N1467" s="58">
        <f t="shared" si="760"/>
        <v>0</v>
      </c>
    </row>
    <row r="1468" spans="1:14" ht="63" hidden="1" outlineLevel="1" x14ac:dyDescent="0.25">
      <c r="A1468" s="9">
        <f t="shared" si="756"/>
        <v>7.8</v>
      </c>
      <c r="B1468" s="213" t="str">
        <f t="shared" si="755"/>
        <v>Scheme 8 Supply, erection &amp; commissioning of PLC and SCADA System of
Ash Evacuation and Disposal System  for
UNIT 3 and 4 Of 210 MW Khaperkheda TPS</v>
      </c>
      <c r="C1468" s="9">
        <f t="shared" si="762"/>
        <v>0</v>
      </c>
      <c r="D1468" s="65" t="str">
        <f t="shared" si="762"/>
        <v>-</v>
      </c>
      <c r="E1468" s="58">
        <f t="shared" si="762"/>
        <v>0</v>
      </c>
      <c r="F1468" s="58">
        <f t="shared" si="757"/>
        <v>0</v>
      </c>
      <c r="G1468" s="58">
        <f t="shared" si="758"/>
        <v>0</v>
      </c>
      <c r="H1468" s="58">
        <f t="shared" si="759"/>
        <v>0</v>
      </c>
      <c r="I1468" s="123">
        <f>'F4.2'!X190</f>
        <v>0</v>
      </c>
      <c r="J1468" s="123">
        <f>'F4.2'!AR190</f>
        <v>0</v>
      </c>
      <c r="K1468" s="58"/>
      <c r="L1468" s="58"/>
      <c r="M1468" s="58">
        <f t="shared" si="754"/>
        <v>0</v>
      </c>
      <c r="N1468" s="58">
        <f t="shared" si="760"/>
        <v>0</v>
      </c>
    </row>
    <row r="1469" spans="1:14" ht="126" hidden="1" outlineLevel="1" x14ac:dyDescent="0.25">
      <c r="A1469" s="27">
        <f t="shared" si="756"/>
        <v>8</v>
      </c>
      <c r="B1469" s="28" t="str">
        <f t="shared" si="755"/>
        <v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v>
      </c>
      <c r="C1469" s="9">
        <f t="shared" si="762"/>
        <v>0</v>
      </c>
      <c r="D1469" s="65" t="str">
        <f t="shared" si="762"/>
        <v>-</v>
      </c>
      <c r="E1469" s="58">
        <f t="shared" si="762"/>
        <v>0</v>
      </c>
      <c r="F1469" s="58">
        <f t="shared" si="757"/>
        <v>0</v>
      </c>
      <c r="G1469" s="58">
        <f t="shared" si="758"/>
        <v>0</v>
      </c>
      <c r="H1469" s="58">
        <f t="shared" si="759"/>
        <v>0</v>
      </c>
      <c r="I1469" s="123">
        <f>'F4.2'!X191</f>
        <v>0</v>
      </c>
      <c r="J1469" s="123">
        <f>'F4.2'!AR191</f>
        <v>0</v>
      </c>
      <c r="K1469" s="58"/>
      <c r="L1469" s="58"/>
      <c r="M1469" s="58">
        <f t="shared" si="754"/>
        <v>0</v>
      </c>
      <c r="N1469" s="58">
        <f t="shared" si="760"/>
        <v>0</v>
      </c>
    </row>
    <row r="1470" spans="1:14" ht="94.5" hidden="1" outlineLevel="1" x14ac:dyDescent="0.25">
      <c r="A1470" s="9">
        <f t="shared" si="756"/>
        <v>8.1</v>
      </c>
      <c r="B1470" s="213" t="str">
        <f t="shared" si="755"/>
        <v>Supply and installation of Air washer unit in unit 1 and 2  , 6.6 KV breaker room, Turbine MCC room Battery room Boiler MCC room for cooling of all the Electrical Panels and AHP stage I Pump House  control room air washer system</v>
      </c>
      <c r="C1470" s="9">
        <f t="shared" ref="C1470:E1489" si="763">C1044</f>
        <v>0</v>
      </c>
      <c r="D1470" s="65" t="str">
        <f t="shared" si="763"/>
        <v>-</v>
      </c>
      <c r="E1470" s="58">
        <f t="shared" si="763"/>
        <v>0</v>
      </c>
      <c r="F1470" s="58">
        <f t="shared" si="757"/>
        <v>0</v>
      </c>
      <c r="G1470" s="58">
        <f t="shared" si="758"/>
        <v>0</v>
      </c>
      <c r="H1470" s="58">
        <f t="shared" si="759"/>
        <v>0</v>
      </c>
      <c r="I1470" s="123">
        <f>'F4.2'!X192</f>
        <v>0</v>
      </c>
      <c r="J1470" s="123">
        <f>'F4.2'!AR192</f>
        <v>0</v>
      </c>
      <c r="K1470" s="58"/>
      <c r="L1470" s="58"/>
      <c r="M1470" s="58">
        <f t="shared" si="754"/>
        <v>0</v>
      </c>
      <c r="N1470" s="58">
        <f t="shared" si="760"/>
        <v>0</v>
      </c>
    </row>
    <row r="1471" spans="1:14" ht="94.5" hidden="1" outlineLevel="1" x14ac:dyDescent="0.25">
      <c r="A1471" s="9">
        <f t="shared" si="756"/>
        <v>8.1999999999999993</v>
      </c>
      <c r="B1471" s="213" t="str">
        <f t="shared" si="755"/>
        <v>Refurbishment of Air washer unit of 3 and 4, 6.6 KV breaker room, Turbine MCC room Battery room Boiler MCC room for cooling of all the Electrical Panels and Refurbishment of GEHO pump House and AHP stage II Pump House  control room air washer system</v>
      </c>
      <c r="C1471" s="9">
        <f t="shared" si="763"/>
        <v>0</v>
      </c>
      <c r="D1471" s="65" t="str">
        <f t="shared" si="763"/>
        <v>-</v>
      </c>
      <c r="E1471" s="58">
        <f t="shared" si="763"/>
        <v>0</v>
      </c>
      <c r="F1471" s="58">
        <f t="shared" si="757"/>
        <v>0</v>
      </c>
      <c r="G1471" s="58">
        <f t="shared" si="758"/>
        <v>0</v>
      </c>
      <c r="H1471" s="58">
        <f t="shared" si="759"/>
        <v>0</v>
      </c>
      <c r="I1471" s="123">
        <f>'F4.2'!X193</f>
        <v>0</v>
      </c>
      <c r="J1471" s="123">
        <f>'F4.2'!AR193</f>
        <v>0</v>
      </c>
      <c r="K1471" s="58"/>
      <c r="L1471" s="58"/>
      <c r="M1471" s="58">
        <f t="shared" si="754"/>
        <v>0</v>
      </c>
      <c r="N1471" s="58">
        <f t="shared" si="760"/>
        <v>0</v>
      </c>
    </row>
    <row r="1472" spans="1:14" ht="31.5" hidden="1" outlineLevel="1" x14ac:dyDescent="0.25">
      <c r="A1472" s="9">
        <f t="shared" si="756"/>
        <v>8.3000000000000007</v>
      </c>
      <c r="B1472" s="213" t="str">
        <f t="shared" si="755"/>
        <v>Procurement of Complete  LPT rotor for unit 1 and 2</v>
      </c>
      <c r="C1472" s="9">
        <f t="shared" si="763"/>
        <v>0</v>
      </c>
      <c r="D1472" s="65" t="str">
        <f t="shared" si="763"/>
        <v>-</v>
      </c>
      <c r="E1472" s="58">
        <f t="shared" si="763"/>
        <v>0</v>
      </c>
      <c r="F1472" s="58">
        <f t="shared" si="757"/>
        <v>0</v>
      </c>
      <c r="G1472" s="58">
        <f t="shared" si="758"/>
        <v>0</v>
      </c>
      <c r="H1472" s="58">
        <f t="shared" si="759"/>
        <v>0</v>
      </c>
      <c r="I1472" s="123">
        <f>'F4.2'!X194</f>
        <v>0</v>
      </c>
      <c r="J1472" s="123">
        <f>'F4.2'!AR194</f>
        <v>0</v>
      </c>
      <c r="K1472" s="58"/>
      <c r="L1472" s="58"/>
      <c r="M1472" s="58">
        <f t="shared" si="754"/>
        <v>0</v>
      </c>
      <c r="N1472" s="58">
        <f t="shared" si="760"/>
        <v>0</v>
      </c>
    </row>
    <row r="1473" spans="1:14" ht="31.5" hidden="1" outlineLevel="1" x14ac:dyDescent="0.25">
      <c r="A1473" s="9">
        <f t="shared" si="756"/>
        <v>8.4</v>
      </c>
      <c r="B1473" s="213" t="str">
        <f t="shared" si="755"/>
        <v>Revamping of diesel engine driven fire fighting  pump system with engine.</v>
      </c>
      <c r="C1473" s="9">
        <f t="shared" si="763"/>
        <v>0</v>
      </c>
      <c r="D1473" s="65" t="str">
        <f t="shared" si="763"/>
        <v>-</v>
      </c>
      <c r="E1473" s="58">
        <f t="shared" si="763"/>
        <v>0</v>
      </c>
      <c r="F1473" s="58">
        <f t="shared" si="757"/>
        <v>0</v>
      </c>
      <c r="G1473" s="58">
        <f t="shared" si="758"/>
        <v>0</v>
      </c>
      <c r="H1473" s="58">
        <f t="shared" si="759"/>
        <v>0</v>
      </c>
      <c r="I1473" s="123">
        <f>'F4.2'!X195</f>
        <v>0</v>
      </c>
      <c r="J1473" s="123">
        <f>'F4.2'!AR195</f>
        <v>0</v>
      </c>
      <c r="K1473" s="58"/>
      <c r="L1473" s="58"/>
      <c r="M1473" s="58">
        <f t="shared" si="754"/>
        <v>0</v>
      </c>
      <c r="N1473" s="58">
        <f t="shared" si="760"/>
        <v>0</v>
      </c>
    </row>
    <row r="1474" spans="1:14" ht="36" hidden="1" outlineLevel="1" x14ac:dyDescent="0.25">
      <c r="A1474" s="9">
        <f t="shared" si="756"/>
        <v>8.5</v>
      </c>
      <c r="B1474" s="214" t="str">
        <f t="shared" si="755"/>
        <v>Procurement of various control valves for unit No. 1 to 4</v>
      </c>
      <c r="C1474" s="9">
        <f t="shared" si="763"/>
        <v>0</v>
      </c>
      <c r="D1474" s="65" t="str">
        <f t="shared" si="763"/>
        <v>-</v>
      </c>
      <c r="E1474" s="58">
        <f t="shared" si="763"/>
        <v>0</v>
      </c>
      <c r="F1474" s="58">
        <f t="shared" si="757"/>
        <v>0</v>
      </c>
      <c r="G1474" s="58">
        <f t="shared" si="758"/>
        <v>0</v>
      </c>
      <c r="H1474" s="58">
        <f t="shared" si="759"/>
        <v>0</v>
      </c>
      <c r="I1474" s="123">
        <f>'F4.2'!X196</f>
        <v>0</v>
      </c>
      <c r="J1474" s="123">
        <f>'F4.2'!AR196</f>
        <v>0</v>
      </c>
      <c r="K1474" s="58"/>
      <c r="L1474" s="58"/>
      <c r="M1474" s="58">
        <f t="shared" si="754"/>
        <v>0</v>
      </c>
      <c r="N1474" s="58">
        <f t="shared" si="760"/>
        <v>0</v>
      </c>
    </row>
    <row r="1475" spans="1:14" ht="47.25" hidden="1" outlineLevel="1" x14ac:dyDescent="0.25">
      <c r="A1475" s="27">
        <f t="shared" si="756"/>
        <v>9</v>
      </c>
      <c r="B1475" s="28" t="str">
        <f t="shared" si="755"/>
        <v>Procurement of IP Rotor and Inner casing for unit 1 and 2. Procurement of IP rotor and inner casing for unit 3 and 4</v>
      </c>
      <c r="C1475" s="9">
        <f t="shared" si="763"/>
        <v>0</v>
      </c>
      <c r="D1475" s="65" t="str">
        <f t="shared" si="763"/>
        <v>-</v>
      </c>
      <c r="E1475" s="58">
        <f t="shared" si="763"/>
        <v>0</v>
      </c>
      <c r="F1475" s="58">
        <f t="shared" si="757"/>
        <v>0</v>
      </c>
      <c r="G1475" s="58">
        <f t="shared" si="758"/>
        <v>0</v>
      </c>
      <c r="H1475" s="58">
        <f t="shared" si="759"/>
        <v>0</v>
      </c>
      <c r="I1475" s="123">
        <f>'F4.2'!X197</f>
        <v>0</v>
      </c>
      <c r="J1475" s="123">
        <f>'F4.2'!AR197</f>
        <v>0</v>
      </c>
      <c r="K1475" s="58"/>
      <c r="L1475" s="58"/>
      <c r="M1475" s="58">
        <f t="shared" si="754"/>
        <v>0</v>
      </c>
      <c r="N1475" s="58">
        <f t="shared" si="760"/>
        <v>0</v>
      </c>
    </row>
    <row r="1476" spans="1:14" ht="31.5" hidden="1" outlineLevel="1" x14ac:dyDescent="0.25">
      <c r="A1476" s="31">
        <f t="shared" si="756"/>
        <v>9.1</v>
      </c>
      <c r="B1476" s="127" t="str">
        <f t="shared" si="755"/>
        <v xml:space="preserve">Procurement of IP Rotor and Inner casing for unit 1 and 2. </v>
      </c>
      <c r="C1476" s="9">
        <f t="shared" si="763"/>
        <v>0</v>
      </c>
      <c r="D1476" s="65" t="str">
        <f t="shared" si="763"/>
        <v>-</v>
      </c>
      <c r="E1476" s="58">
        <f t="shared" si="763"/>
        <v>0</v>
      </c>
      <c r="F1476" s="58">
        <f t="shared" si="757"/>
        <v>0</v>
      </c>
      <c r="G1476" s="58">
        <f t="shared" si="758"/>
        <v>0</v>
      </c>
      <c r="H1476" s="58">
        <f t="shared" si="759"/>
        <v>0</v>
      </c>
      <c r="I1476" s="123">
        <f>'F4.2'!X198</f>
        <v>0</v>
      </c>
      <c r="J1476" s="123">
        <f>'F4.2'!AR198</f>
        <v>0</v>
      </c>
      <c r="K1476" s="58"/>
      <c r="L1476" s="58"/>
      <c r="M1476" s="58">
        <f t="shared" ref="M1476:M1539" si="764">SUM(J1476:L1476)</f>
        <v>0</v>
      </c>
      <c r="N1476" s="58">
        <f t="shared" si="760"/>
        <v>0</v>
      </c>
    </row>
    <row r="1477" spans="1:14" ht="47.25" hidden="1" outlineLevel="1" x14ac:dyDescent="0.25">
      <c r="A1477" s="31">
        <f t="shared" si="756"/>
        <v>9.1999999999999993</v>
      </c>
      <c r="B1477" s="127" t="str">
        <f t="shared" si="755"/>
        <v>Procurement of IP rotor and inner casing for unit 3 and 4 along with Turbovisory sensors and panel</v>
      </c>
      <c r="C1477" s="9">
        <f t="shared" si="763"/>
        <v>0</v>
      </c>
      <c r="D1477" s="65" t="str">
        <f t="shared" si="763"/>
        <v>-</v>
      </c>
      <c r="E1477" s="58">
        <f t="shared" si="763"/>
        <v>0</v>
      </c>
      <c r="F1477" s="58">
        <f t="shared" si="757"/>
        <v>0</v>
      </c>
      <c r="G1477" s="58">
        <f t="shared" si="758"/>
        <v>0</v>
      </c>
      <c r="H1477" s="58">
        <f t="shared" si="759"/>
        <v>0</v>
      </c>
      <c r="I1477" s="123">
        <f>'F4.2'!X199</f>
        <v>0</v>
      </c>
      <c r="J1477" s="123">
        <f>'F4.2'!AR199</f>
        <v>0</v>
      </c>
      <c r="K1477" s="58"/>
      <c r="L1477" s="58"/>
      <c r="M1477" s="58">
        <f t="shared" si="764"/>
        <v>0</v>
      </c>
      <c r="N1477" s="58">
        <f t="shared" si="760"/>
        <v>0</v>
      </c>
    </row>
    <row r="1478" spans="1:14" ht="47.25" hidden="1" outlineLevel="1" x14ac:dyDescent="0.25">
      <c r="A1478" s="31">
        <f t="shared" si="756"/>
        <v>9.3000000000000007</v>
      </c>
      <c r="B1478" s="127" t="str">
        <f t="shared" ref="B1478:B1541" si="765">B1052</f>
        <v>Supply and installation of srew compressor for supply of instrument air to unit No. 3 and 4 along with  dryer for unit No. 3 &amp; 4.</v>
      </c>
      <c r="C1478" s="9">
        <f t="shared" si="763"/>
        <v>0</v>
      </c>
      <c r="D1478" s="65" t="str">
        <f t="shared" si="763"/>
        <v>-</v>
      </c>
      <c r="E1478" s="58">
        <f t="shared" si="763"/>
        <v>0</v>
      </c>
      <c r="F1478" s="58">
        <f t="shared" si="757"/>
        <v>0</v>
      </c>
      <c r="G1478" s="58">
        <f t="shared" si="758"/>
        <v>0</v>
      </c>
      <c r="H1478" s="58">
        <f t="shared" si="759"/>
        <v>0</v>
      </c>
      <c r="I1478" s="123">
        <f>'F4.2'!X200</f>
        <v>0</v>
      </c>
      <c r="J1478" s="123">
        <f>'F4.2'!AR200</f>
        <v>0</v>
      </c>
      <c r="K1478" s="58"/>
      <c r="L1478" s="58"/>
      <c r="M1478" s="58">
        <f t="shared" si="764"/>
        <v>0</v>
      </c>
      <c r="N1478" s="58">
        <f t="shared" si="760"/>
        <v>0</v>
      </c>
    </row>
    <row r="1479" spans="1:14" ht="47.25" hidden="1" outlineLevel="1" x14ac:dyDescent="0.25">
      <c r="A1479" s="27">
        <f t="shared" si="756"/>
        <v>10</v>
      </c>
      <c r="B1479" s="28" t="str">
        <f t="shared" si="765"/>
        <v>Procurement of LP rotor for unit 3 and 4 and upgradation of  BFP cartridge and BFP Booster pump</v>
      </c>
      <c r="C1479" s="9">
        <f t="shared" si="763"/>
        <v>0</v>
      </c>
      <c r="D1479" s="65" t="str">
        <f t="shared" si="763"/>
        <v>-</v>
      </c>
      <c r="E1479" s="58">
        <f t="shared" si="763"/>
        <v>0</v>
      </c>
      <c r="F1479" s="58">
        <f t="shared" si="757"/>
        <v>0</v>
      </c>
      <c r="G1479" s="58">
        <f t="shared" si="758"/>
        <v>0</v>
      </c>
      <c r="H1479" s="58">
        <f t="shared" si="759"/>
        <v>0</v>
      </c>
      <c r="I1479" s="123">
        <f>'F4.2'!X201</f>
        <v>0</v>
      </c>
      <c r="J1479" s="123">
        <f>'F4.2'!AR201</f>
        <v>0</v>
      </c>
      <c r="K1479" s="58"/>
      <c r="L1479" s="58"/>
      <c r="M1479" s="58">
        <f t="shared" si="764"/>
        <v>0</v>
      </c>
      <c r="N1479" s="58">
        <f t="shared" si="760"/>
        <v>0</v>
      </c>
    </row>
    <row r="1480" spans="1:14" ht="15.75" hidden="1" outlineLevel="1" x14ac:dyDescent="0.25">
      <c r="A1480" s="31">
        <f t="shared" si="756"/>
        <v>10.1</v>
      </c>
      <c r="B1480" s="127" t="str">
        <f t="shared" si="765"/>
        <v>Procurement of  of LP rotor for unit 3 and 4</v>
      </c>
      <c r="C1480" s="9">
        <f t="shared" si="763"/>
        <v>0</v>
      </c>
      <c r="D1480" s="65" t="str">
        <f t="shared" si="763"/>
        <v>-</v>
      </c>
      <c r="E1480" s="58">
        <f t="shared" si="763"/>
        <v>0</v>
      </c>
      <c r="F1480" s="58">
        <f t="shared" si="757"/>
        <v>0</v>
      </c>
      <c r="G1480" s="58">
        <f t="shared" si="758"/>
        <v>0</v>
      </c>
      <c r="H1480" s="58">
        <f t="shared" si="759"/>
        <v>0</v>
      </c>
      <c r="I1480" s="123">
        <f>'F4.2'!X202</f>
        <v>0</v>
      </c>
      <c r="J1480" s="123">
        <f>'F4.2'!AR202</f>
        <v>0</v>
      </c>
      <c r="K1480" s="58"/>
      <c r="L1480" s="58"/>
      <c r="M1480" s="58">
        <f t="shared" si="764"/>
        <v>0</v>
      </c>
      <c r="N1480" s="58">
        <f t="shared" si="760"/>
        <v>0</v>
      </c>
    </row>
    <row r="1481" spans="1:14" ht="63" hidden="1" outlineLevel="1" x14ac:dyDescent="0.25">
      <c r="A1481" s="31">
        <f t="shared" si="756"/>
        <v>10.199999999999999</v>
      </c>
      <c r="B1481" s="127" t="str">
        <f t="shared" si="765"/>
        <v>Upgradation of BFP cartridge and BFP Booster pump,  motorized scoop for hydraulic coupling and drive unit for BFP and modulating BFP RC valve for Unit 3 &amp; 4</v>
      </c>
      <c r="C1481" s="9">
        <f t="shared" si="763"/>
        <v>0</v>
      </c>
      <c r="D1481" s="65" t="str">
        <f t="shared" si="763"/>
        <v>-</v>
      </c>
      <c r="E1481" s="58">
        <f t="shared" si="763"/>
        <v>0</v>
      </c>
      <c r="F1481" s="58">
        <f t="shared" si="757"/>
        <v>0</v>
      </c>
      <c r="G1481" s="58">
        <f t="shared" si="758"/>
        <v>0</v>
      </c>
      <c r="H1481" s="58">
        <f t="shared" si="759"/>
        <v>0</v>
      </c>
      <c r="I1481" s="123">
        <f>'F4.2'!X203</f>
        <v>0</v>
      </c>
      <c r="J1481" s="123">
        <f>'F4.2'!AR203</f>
        <v>0</v>
      </c>
      <c r="K1481" s="58"/>
      <c r="L1481" s="58"/>
      <c r="M1481" s="58">
        <f t="shared" si="764"/>
        <v>0</v>
      </c>
      <c r="N1481" s="58">
        <f t="shared" si="760"/>
        <v>0</v>
      </c>
    </row>
    <row r="1482" spans="1:14" ht="31.5" hidden="1" outlineLevel="1" x14ac:dyDescent="0.25">
      <c r="A1482" s="27">
        <f t="shared" ref="A1482:A1545" si="766">A1056</f>
        <v>11</v>
      </c>
      <c r="B1482" s="28" t="str">
        <f t="shared" si="765"/>
        <v xml:space="preserve">Refurbishment of LP rotor of unit 1 and 2 and Refurbishment of HPT module of unit 1 and 2             </v>
      </c>
      <c r="C1482" s="9">
        <f t="shared" si="763"/>
        <v>0</v>
      </c>
      <c r="D1482" s="65" t="str">
        <f t="shared" si="763"/>
        <v>-</v>
      </c>
      <c r="E1482" s="58">
        <f t="shared" si="763"/>
        <v>0</v>
      </c>
      <c r="F1482" s="58">
        <f t="shared" ref="F1482:F1545" si="767">F1056+I1056</f>
        <v>0</v>
      </c>
      <c r="G1482" s="58">
        <f t="shared" ref="G1482:G1545" si="768">G1056+M1056</f>
        <v>0</v>
      </c>
      <c r="H1482" s="58">
        <f t="shared" si="759"/>
        <v>0</v>
      </c>
      <c r="I1482" s="123">
        <f>'F4.2'!X204</f>
        <v>0</v>
      </c>
      <c r="J1482" s="123">
        <f>'F4.2'!AR204</f>
        <v>0</v>
      </c>
      <c r="K1482" s="58"/>
      <c r="L1482" s="58"/>
      <c r="M1482" s="58">
        <f t="shared" si="764"/>
        <v>0</v>
      </c>
      <c r="N1482" s="58">
        <f t="shared" si="760"/>
        <v>0</v>
      </c>
    </row>
    <row r="1483" spans="1:14" ht="15.75" hidden="1" outlineLevel="1" x14ac:dyDescent="0.25">
      <c r="A1483" s="31">
        <f t="shared" si="766"/>
        <v>11.1</v>
      </c>
      <c r="B1483" s="127" t="str">
        <f t="shared" si="765"/>
        <v>Refurbishment of LP rotor of unit 1 and 2</v>
      </c>
      <c r="C1483" s="9">
        <f t="shared" si="763"/>
        <v>0</v>
      </c>
      <c r="D1483" s="65" t="str">
        <f t="shared" si="763"/>
        <v>-</v>
      </c>
      <c r="E1483" s="58">
        <f t="shared" si="763"/>
        <v>0</v>
      </c>
      <c r="F1483" s="58">
        <f t="shared" si="767"/>
        <v>0</v>
      </c>
      <c r="G1483" s="58">
        <f t="shared" si="768"/>
        <v>0</v>
      </c>
      <c r="H1483" s="58">
        <f t="shared" ref="H1483:H1546" si="769">F1483-G1483</f>
        <v>0</v>
      </c>
      <c r="I1483" s="123">
        <f>'F4.2'!X205</f>
        <v>0</v>
      </c>
      <c r="J1483" s="123">
        <f>'F4.2'!AR205</f>
        <v>0</v>
      </c>
      <c r="K1483" s="58"/>
      <c r="L1483" s="58"/>
      <c r="M1483" s="58">
        <f t="shared" si="764"/>
        <v>0</v>
      </c>
      <c r="N1483" s="58">
        <f t="shared" ref="N1483:N1546" si="770">H1483+I1483-M1483</f>
        <v>0</v>
      </c>
    </row>
    <row r="1484" spans="1:14" ht="31.5" hidden="1" outlineLevel="1" x14ac:dyDescent="0.25">
      <c r="A1484" s="31">
        <f t="shared" si="766"/>
        <v>11.2</v>
      </c>
      <c r="B1484" s="127" t="str">
        <f t="shared" si="765"/>
        <v>Refurbishment of HPT module of unit 1 and 2</v>
      </c>
      <c r="C1484" s="9">
        <f t="shared" si="763"/>
        <v>0</v>
      </c>
      <c r="D1484" s="65" t="str">
        <f t="shared" si="763"/>
        <v>-</v>
      </c>
      <c r="E1484" s="58">
        <f t="shared" si="763"/>
        <v>0</v>
      </c>
      <c r="F1484" s="58">
        <f t="shared" si="767"/>
        <v>0</v>
      </c>
      <c r="G1484" s="58">
        <f t="shared" si="768"/>
        <v>0</v>
      </c>
      <c r="H1484" s="58">
        <f t="shared" si="769"/>
        <v>0</v>
      </c>
      <c r="I1484" s="123">
        <f>'F4.2'!X206</f>
        <v>0</v>
      </c>
      <c r="J1484" s="123">
        <f>'F4.2'!AR206</f>
        <v>0</v>
      </c>
      <c r="K1484" s="58"/>
      <c r="L1484" s="58"/>
      <c r="M1484" s="58">
        <f t="shared" si="764"/>
        <v>0</v>
      </c>
      <c r="N1484" s="58">
        <f t="shared" si="770"/>
        <v>0</v>
      </c>
    </row>
    <row r="1485" spans="1:14" ht="47.25" hidden="1" outlineLevel="1" x14ac:dyDescent="0.25">
      <c r="A1485" s="27">
        <f t="shared" si="766"/>
        <v>12</v>
      </c>
      <c r="B1485" s="28" t="str">
        <f t="shared" si="765"/>
        <v>Refurbishment of LP rotor for unit 3 and 4 and Refurbishment and re-blading of HPT module of unit 3 and 4</v>
      </c>
      <c r="C1485" s="9">
        <f t="shared" si="763"/>
        <v>0</v>
      </c>
      <c r="D1485" s="65" t="str">
        <f t="shared" si="763"/>
        <v>-</v>
      </c>
      <c r="E1485" s="58">
        <f t="shared" si="763"/>
        <v>0</v>
      </c>
      <c r="F1485" s="58">
        <f t="shared" si="767"/>
        <v>0</v>
      </c>
      <c r="G1485" s="58">
        <f t="shared" si="768"/>
        <v>0</v>
      </c>
      <c r="H1485" s="58">
        <f t="shared" si="769"/>
        <v>0</v>
      </c>
      <c r="I1485" s="123">
        <f>'F4.2'!X207</f>
        <v>0</v>
      </c>
      <c r="J1485" s="123">
        <f>'F4.2'!AR207</f>
        <v>0</v>
      </c>
      <c r="K1485" s="58"/>
      <c r="L1485" s="58"/>
      <c r="M1485" s="58">
        <f t="shared" si="764"/>
        <v>0</v>
      </c>
      <c r="N1485" s="58">
        <f t="shared" si="770"/>
        <v>0</v>
      </c>
    </row>
    <row r="1486" spans="1:14" ht="15.75" hidden="1" outlineLevel="1" x14ac:dyDescent="0.25">
      <c r="A1486" s="9">
        <f t="shared" si="766"/>
        <v>12.1</v>
      </c>
      <c r="B1486" s="194" t="str">
        <f t="shared" si="765"/>
        <v>Refurbishment of LP rotors for unit 3 and 4</v>
      </c>
      <c r="C1486" s="9">
        <f t="shared" si="763"/>
        <v>0</v>
      </c>
      <c r="D1486" s="65" t="str">
        <f t="shared" si="763"/>
        <v>-</v>
      </c>
      <c r="E1486" s="58">
        <f t="shared" si="763"/>
        <v>0</v>
      </c>
      <c r="F1486" s="58">
        <f t="shared" si="767"/>
        <v>0</v>
      </c>
      <c r="G1486" s="58">
        <f t="shared" si="768"/>
        <v>0</v>
      </c>
      <c r="H1486" s="58">
        <f t="shared" si="769"/>
        <v>0</v>
      </c>
      <c r="I1486" s="123">
        <f>'F4.2'!X208</f>
        <v>0</v>
      </c>
      <c r="J1486" s="123">
        <f>'F4.2'!AR208</f>
        <v>0</v>
      </c>
      <c r="K1486" s="58"/>
      <c r="L1486" s="58"/>
      <c r="M1486" s="58">
        <f t="shared" si="764"/>
        <v>0</v>
      </c>
      <c r="N1486" s="58">
        <f t="shared" si="770"/>
        <v>0</v>
      </c>
    </row>
    <row r="1487" spans="1:14" ht="15.75" hidden="1" outlineLevel="1" x14ac:dyDescent="0.25">
      <c r="A1487" s="9">
        <f t="shared" si="766"/>
        <v>12.2</v>
      </c>
      <c r="B1487" s="194" t="str">
        <f t="shared" si="765"/>
        <v>Refurbishment of HPT modules of unit 3 and 4</v>
      </c>
      <c r="C1487" s="9">
        <f t="shared" si="763"/>
        <v>0</v>
      </c>
      <c r="D1487" s="65" t="str">
        <f t="shared" si="763"/>
        <v>-</v>
      </c>
      <c r="E1487" s="58">
        <f t="shared" si="763"/>
        <v>0</v>
      </c>
      <c r="F1487" s="58">
        <f t="shared" si="767"/>
        <v>0</v>
      </c>
      <c r="G1487" s="58">
        <f t="shared" si="768"/>
        <v>0</v>
      </c>
      <c r="H1487" s="58">
        <f t="shared" si="769"/>
        <v>0</v>
      </c>
      <c r="I1487" s="123">
        <f>'F4.2'!X209</f>
        <v>0</v>
      </c>
      <c r="J1487" s="123">
        <f>'F4.2'!AR209</f>
        <v>0</v>
      </c>
      <c r="K1487" s="58"/>
      <c r="L1487" s="58"/>
      <c r="M1487" s="58">
        <f t="shared" si="764"/>
        <v>0</v>
      </c>
      <c r="N1487" s="58">
        <f t="shared" si="770"/>
        <v>0</v>
      </c>
    </row>
    <row r="1488" spans="1:14" ht="94.5" hidden="1" outlineLevel="1" x14ac:dyDescent="0.25">
      <c r="A1488" s="27">
        <f t="shared" si="766"/>
        <v>13</v>
      </c>
      <c r="B1488" s="28" t="str">
        <f t="shared" si="765"/>
        <v xml:space="preserve"> SITC OF COMPLETE SOLUTION AND COMPREHENSIVE PROTECTION AND MONITORING PACKAGE ALONG WITH RETROFIT OF ALLIED ACCESSORIES FOR VARIOUS GTs &amp; STs INSTALLED AT 210 MW KHAPERKHEDA TPS.</v>
      </c>
      <c r="C1488" s="9">
        <f t="shared" si="763"/>
        <v>0</v>
      </c>
      <c r="D1488" s="65" t="str">
        <f t="shared" si="763"/>
        <v>-</v>
      </c>
      <c r="E1488" s="58">
        <f t="shared" si="763"/>
        <v>0</v>
      </c>
      <c r="F1488" s="58">
        <f t="shared" si="767"/>
        <v>0</v>
      </c>
      <c r="G1488" s="58">
        <f t="shared" si="768"/>
        <v>0</v>
      </c>
      <c r="H1488" s="58">
        <f t="shared" si="769"/>
        <v>0</v>
      </c>
      <c r="I1488" s="123">
        <f>'F4.2'!X210</f>
        <v>0</v>
      </c>
      <c r="J1488" s="123">
        <f>'F4.2'!AR210</f>
        <v>0</v>
      </c>
      <c r="K1488" s="58"/>
      <c r="L1488" s="58"/>
      <c r="M1488" s="58">
        <f t="shared" si="764"/>
        <v>0</v>
      </c>
      <c r="N1488" s="58">
        <f t="shared" si="770"/>
        <v>0</v>
      </c>
    </row>
    <row r="1489" spans="1:14" ht="90" hidden="1" outlineLevel="1" x14ac:dyDescent="0.25">
      <c r="A1489" s="9">
        <f t="shared" si="766"/>
        <v>13.1</v>
      </c>
      <c r="B1489" s="194" t="str">
        <f t="shared" si="765"/>
        <v>SUPPLY,INSTALLATION, TESTING &amp; COMMISSIONING OF COMPLETE SOLUTION AND COMPREHENSIVE PROTECTION AND MONITORING PACKAGE ALONG WITH RETROFIT OF ALLIED ACCESSORIES FOR VARIOUS GTs &amp; STs INSTALLED AT 210 MW KHAPERKHEDA TPS.</v>
      </c>
      <c r="C1489" s="9">
        <f t="shared" si="763"/>
        <v>0</v>
      </c>
      <c r="D1489" s="65" t="str">
        <f t="shared" si="763"/>
        <v>-</v>
      </c>
      <c r="E1489" s="58">
        <f t="shared" si="763"/>
        <v>0</v>
      </c>
      <c r="F1489" s="58">
        <f t="shared" si="767"/>
        <v>0</v>
      </c>
      <c r="G1489" s="58">
        <f t="shared" si="768"/>
        <v>0</v>
      </c>
      <c r="H1489" s="58">
        <f t="shared" si="769"/>
        <v>0</v>
      </c>
      <c r="I1489" s="123">
        <f>'F4.2'!X211</f>
        <v>0</v>
      </c>
      <c r="J1489" s="123">
        <f>'F4.2'!AR211</f>
        <v>0</v>
      </c>
      <c r="K1489" s="58"/>
      <c r="L1489" s="58"/>
      <c r="M1489" s="58">
        <f t="shared" si="764"/>
        <v>0</v>
      </c>
      <c r="N1489" s="58">
        <f t="shared" si="770"/>
        <v>0</v>
      </c>
    </row>
    <row r="1490" spans="1:14" ht="78.75" hidden="1" outlineLevel="1" x14ac:dyDescent="0.25">
      <c r="A1490" s="27">
        <f t="shared" si="766"/>
        <v>14</v>
      </c>
      <c r="B1490" s="28" t="str">
        <f t="shared" si="765"/>
        <v xml:space="preserve"> PLANT PERFORMANCE IMPROVEMENT BY DESIGN, SUPPLY, INSTALLATION &amp; COMMISSIONING OF STATE OF ART HT VACCUM CIRCUIT BREAERS AT UNIT 1 TO 4 OF 210MW KHAPERKHEDA TPS.</v>
      </c>
      <c r="C1490" s="9">
        <f t="shared" ref="C1490:E1509" si="771">C1064</f>
        <v>0</v>
      </c>
      <c r="D1490" s="65" t="str">
        <f t="shared" si="771"/>
        <v>-</v>
      </c>
      <c r="E1490" s="58">
        <f t="shared" si="771"/>
        <v>0</v>
      </c>
      <c r="F1490" s="58">
        <f t="shared" si="767"/>
        <v>0</v>
      </c>
      <c r="G1490" s="58">
        <f t="shared" si="768"/>
        <v>0</v>
      </c>
      <c r="H1490" s="58">
        <f t="shared" si="769"/>
        <v>0</v>
      </c>
      <c r="I1490" s="123">
        <f>'F4.2'!X212</f>
        <v>0</v>
      </c>
      <c r="J1490" s="123">
        <f>'F4.2'!AR212</f>
        <v>0</v>
      </c>
      <c r="K1490" s="58"/>
      <c r="L1490" s="58"/>
      <c r="M1490" s="58">
        <f t="shared" si="764"/>
        <v>0</v>
      </c>
      <c r="N1490" s="58">
        <f t="shared" si="770"/>
        <v>0</v>
      </c>
    </row>
    <row r="1491" spans="1:14" ht="30" hidden="1" outlineLevel="1" x14ac:dyDescent="0.25">
      <c r="A1491" s="9">
        <f t="shared" si="766"/>
        <v>14.1</v>
      </c>
      <c r="B1491" s="194" t="str">
        <f t="shared" si="765"/>
        <v>DESIGN, SUPPLY, INSTALLATION,  TESTING &amp; COMMISSIONING OF HT VCB AT U # 1 &amp; 2.</v>
      </c>
      <c r="C1491" s="9">
        <f t="shared" si="771"/>
        <v>0</v>
      </c>
      <c r="D1491" s="65" t="str">
        <f t="shared" si="771"/>
        <v>-</v>
      </c>
      <c r="E1491" s="58">
        <f t="shared" si="771"/>
        <v>0</v>
      </c>
      <c r="F1491" s="58">
        <f t="shared" si="767"/>
        <v>0</v>
      </c>
      <c r="G1491" s="58">
        <f t="shared" si="768"/>
        <v>0</v>
      </c>
      <c r="H1491" s="58">
        <f t="shared" si="769"/>
        <v>0</v>
      </c>
      <c r="I1491" s="123">
        <f>'F4.2'!X213</f>
        <v>15.14</v>
      </c>
      <c r="J1491" s="123">
        <f>'F4.2'!AR213</f>
        <v>15.14</v>
      </c>
      <c r="K1491" s="58"/>
      <c r="L1491" s="58"/>
      <c r="M1491" s="58">
        <f t="shared" si="764"/>
        <v>15.14</v>
      </c>
      <c r="N1491" s="58">
        <f t="shared" si="770"/>
        <v>0</v>
      </c>
    </row>
    <row r="1492" spans="1:14" ht="30" hidden="1" outlineLevel="1" x14ac:dyDescent="0.25">
      <c r="A1492" s="9">
        <f t="shared" si="766"/>
        <v>14.2</v>
      </c>
      <c r="B1492" s="194" t="str">
        <f t="shared" si="765"/>
        <v>DESIGN, SUPPLY, INSTALLATION,  TESTING &amp; COMMISSIONING OF HT VCB AT U # 3 &amp; 4.</v>
      </c>
      <c r="C1492" s="9">
        <f t="shared" si="771"/>
        <v>0</v>
      </c>
      <c r="D1492" s="65" t="str">
        <f t="shared" si="771"/>
        <v>-</v>
      </c>
      <c r="E1492" s="58">
        <f t="shared" si="771"/>
        <v>0</v>
      </c>
      <c r="F1492" s="58">
        <f t="shared" si="767"/>
        <v>0</v>
      </c>
      <c r="G1492" s="58">
        <f t="shared" si="768"/>
        <v>0</v>
      </c>
      <c r="H1492" s="58">
        <f t="shared" si="769"/>
        <v>0</v>
      </c>
      <c r="I1492" s="123">
        <f>'F4.2'!X214</f>
        <v>8.25</v>
      </c>
      <c r="J1492" s="123">
        <f>'F4.2'!AR214</f>
        <v>8.25</v>
      </c>
      <c r="K1492" s="58"/>
      <c r="L1492" s="58"/>
      <c r="M1492" s="58">
        <f t="shared" si="764"/>
        <v>8.25</v>
      </c>
      <c r="N1492" s="58">
        <f t="shared" si="770"/>
        <v>0</v>
      </c>
    </row>
    <row r="1493" spans="1:14" ht="110.25" hidden="1" outlineLevel="1" x14ac:dyDescent="0.25">
      <c r="A1493" s="27">
        <f t="shared" si="766"/>
        <v>15</v>
      </c>
      <c r="B1493" s="28" t="str">
        <f t="shared" si="765"/>
        <v>DESIGN, SUPPLY, INSTALLATION, TESTING AND COMMISSIONING OF THE VARIOUS LIFTS IN PLACE OF THE EXISTING OLD LIFTS, LIGHTNING PROTECTION SYSTEM, EARTHING SYSTEM, AVIATION LIGHTING SYSTEM  INSTALLED AT UNIT # 1 TO 4 OF 210 MW, KHAPERKHEDA TPS ON OEM BASIS.</v>
      </c>
      <c r="C1493" s="9">
        <f t="shared" si="771"/>
        <v>0</v>
      </c>
      <c r="D1493" s="65" t="str">
        <f t="shared" si="771"/>
        <v>-</v>
      </c>
      <c r="E1493" s="58">
        <f t="shared" si="771"/>
        <v>0</v>
      </c>
      <c r="F1493" s="58">
        <f t="shared" si="767"/>
        <v>0</v>
      </c>
      <c r="G1493" s="58">
        <f t="shared" si="768"/>
        <v>0</v>
      </c>
      <c r="H1493" s="58">
        <f t="shared" si="769"/>
        <v>0</v>
      </c>
      <c r="I1493" s="123">
        <f>'F4.2'!X215</f>
        <v>0</v>
      </c>
      <c r="J1493" s="123">
        <f>'F4.2'!AR215</f>
        <v>0</v>
      </c>
      <c r="K1493" s="58"/>
      <c r="L1493" s="58"/>
      <c r="M1493" s="58">
        <f t="shared" si="764"/>
        <v>0</v>
      </c>
      <c r="N1493" s="58">
        <f t="shared" si="770"/>
        <v>0</v>
      </c>
    </row>
    <row r="1494" spans="1:14" ht="60" hidden="1" outlineLevel="1" x14ac:dyDescent="0.25">
      <c r="A1494" s="9">
        <f t="shared" si="766"/>
        <v>15.1</v>
      </c>
      <c r="B1494" s="194" t="str">
        <f t="shared" si="765"/>
        <v>DESIGN, SUPPLY, INSTALLATION, TESTING AND COMMISSIONING OF THE VARIOUS LIFTS IN PLACE OF THE EXISTING OLD LIFTS INSTALLED AT UNIT # 1 TO 4 OF 210 MW, KHAPERKHEDA TPS ON OEM BASIS.</v>
      </c>
      <c r="C1494" s="9">
        <f t="shared" si="771"/>
        <v>0</v>
      </c>
      <c r="D1494" s="65" t="str">
        <f t="shared" si="771"/>
        <v>-</v>
      </c>
      <c r="E1494" s="58">
        <f t="shared" si="771"/>
        <v>0</v>
      </c>
      <c r="F1494" s="58">
        <f t="shared" si="767"/>
        <v>0</v>
      </c>
      <c r="G1494" s="58">
        <f t="shared" si="768"/>
        <v>0</v>
      </c>
      <c r="H1494" s="58">
        <f t="shared" si="769"/>
        <v>0</v>
      </c>
      <c r="I1494" s="123">
        <f>'F4.2'!X216</f>
        <v>0</v>
      </c>
      <c r="J1494" s="123">
        <f>'F4.2'!AR216</f>
        <v>0</v>
      </c>
      <c r="K1494" s="58"/>
      <c r="L1494" s="58"/>
      <c r="M1494" s="58">
        <f t="shared" si="764"/>
        <v>0</v>
      </c>
      <c r="N1494" s="58">
        <f t="shared" si="770"/>
        <v>0</v>
      </c>
    </row>
    <row r="1495" spans="1:14" ht="45" hidden="1" outlineLevel="1" x14ac:dyDescent="0.25">
      <c r="A1495" s="9">
        <f t="shared" si="766"/>
        <v>15.2</v>
      </c>
      <c r="B1495" s="194" t="str">
        <f t="shared" si="765"/>
        <v xml:space="preserve">   Design, Engineering, Supply, Erection, Testing &amp; Commissioning of lightning protection system at  Khaperkheda TPS.</v>
      </c>
      <c r="C1495" s="9">
        <f t="shared" si="771"/>
        <v>0</v>
      </c>
      <c r="D1495" s="65" t="str">
        <f t="shared" si="771"/>
        <v>-</v>
      </c>
      <c r="E1495" s="58">
        <f t="shared" si="771"/>
        <v>0</v>
      </c>
      <c r="F1495" s="58">
        <f t="shared" si="767"/>
        <v>0</v>
      </c>
      <c r="G1495" s="58">
        <f t="shared" si="768"/>
        <v>0</v>
      </c>
      <c r="H1495" s="58">
        <f t="shared" si="769"/>
        <v>0</v>
      </c>
      <c r="I1495" s="123">
        <f>'F4.2'!X217</f>
        <v>0</v>
      </c>
      <c r="J1495" s="123">
        <f>'F4.2'!AR217</f>
        <v>0</v>
      </c>
      <c r="K1495" s="58"/>
      <c r="L1495" s="58"/>
      <c r="M1495" s="58">
        <f t="shared" si="764"/>
        <v>0</v>
      </c>
      <c r="N1495" s="58">
        <f t="shared" si="770"/>
        <v>0</v>
      </c>
    </row>
    <row r="1496" spans="1:14" ht="45" hidden="1" outlineLevel="1" x14ac:dyDescent="0.25">
      <c r="A1496" s="9">
        <f t="shared" si="766"/>
        <v>15.3</v>
      </c>
      <c r="B1496" s="194" t="str">
        <f t="shared" si="765"/>
        <v xml:space="preserve">     Design, Engineering, Supply, Erection, Testing &amp; Commissioning of Earthing of electrical system &amp; various buildings at  Khaperkheda TPS.</v>
      </c>
      <c r="C1496" s="9">
        <f t="shared" si="771"/>
        <v>0</v>
      </c>
      <c r="D1496" s="65" t="str">
        <f t="shared" si="771"/>
        <v>-</v>
      </c>
      <c r="E1496" s="58">
        <f t="shared" si="771"/>
        <v>0</v>
      </c>
      <c r="F1496" s="58">
        <f t="shared" si="767"/>
        <v>0</v>
      </c>
      <c r="G1496" s="58">
        <f t="shared" si="768"/>
        <v>0</v>
      </c>
      <c r="H1496" s="58">
        <f t="shared" si="769"/>
        <v>0</v>
      </c>
      <c r="I1496" s="123">
        <f>'F4.2'!X218</f>
        <v>0</v>
      </c>
      <c r="J1496" s="123">
        <f>'F4.2'!AR218</f>
        <v>0</v>
      </c>
      <c r="K1496" s="58"/>
      <c r="L1496" s="58"/>
      <c r="M1496" s="58">
        <f t="shared" si="764"/>
        <v>0</v>
      </c>
      <c r="N1496" s="58">
        <f t="shared" si="770"/>
        <v>0</v>
      </c>
    </row>
    <row r="1497" spans="1:14" ht="45" hidden="1" outlineLevel="1" x14ac:dyDescent="0.25">
      <c r="A1497" s="9">
        <f t="shared" si="766"/>
        <v>15.4</v>
      </c>
      <c r="B1497" s="194" t="str">
        <f t="shared" si="765"/>
        <v xml:space="preserve">         Design, Engineering, Supply, Erection, Testing &amp; Commissioning of Aviation Lighting Syatem at  Khaperkheda TPS.</v>
      </c>
      <c r="C1497" s="9">
        <f t="shared" si="771"/>
        <v>0</v>
      </c>
      <c r="D1497" s="65" t="str">
        <f t="shared" si="771"/>
        <v>-</v>
      </c>
      <c r="E1497" s="58">
        <f t="shared" si="771"/>
        <v>0</v>
      </c>
      <c r="F1497" s="58">
        <f t="shared" si="767"/>
        <v>0</v>
      </c>
      <c r="G1497" s="58">
        <f t="shared" si="768"/>
        <v>0</v>
      </c>
      <c r="H1497" s="58">
        <f t="shared" si="769"/>
        <v>0</v>
      </c>
      <c r="I1497" s="123">
        <f>'F4.2'!X219</f>
        <v>0</v>
      </c>
      <c r="J1497" s="123">
        <f>'F4.2'!AR219</f>
        <v>0</v>
      </c>
      <c r="K1497" s="58"/>
      <c r="L1497" s="58"/>
      <c r="M1497" s="58">
        <f t="shared" si="764"/>
        <v>0</v>
      </c>
      <c r="N1497" s="58">
        <f t="shared" si="770"/>
        <v>0</v>
      </c>
    </row>
    <row r="1498" spans="1:14" ht="31.5" hidden="1" outlineLevel="1" x14ac:dyDescent="0.25">
      <c r="A1498" s="27">
        <f t="shared" si="766"/>
        <v>16</v>
      </c>
      <c r="B1498" s="28" t="str">
        <f t="shared" si="765"/>
        <v>SUPPLY OF SPARE GENERATOR ROTOR FOR U#3 &amp;4, 210MW, TPS KHAPERKHEDA.</v>
      </c>
      <c r="C1498" s="9">
        <f t="shared" si="771"/>
        <v>0</v>
      </c>
      <c r="D1498" s="65" t="str">
        <f t="shared" si="771"/>
        <v>-</v>
      </c>
      <c r="E1498" s="58">
        <f t="shared" si="771"/>
        <v>0</v>
      </c>
      <c r="F1498" s="58">
        <f t="shared" si="767"/>
        <v>0</v>
      </c>
      <c r="G1498" s="58">
        <f t="shared" si="768"/>
        <v>0</v>
      </c>
      <c r="H1498" s="58">
        <f t="shared" si="769"/>
        <v>0</v>
      </c>
      <c r="I1498" s="123">
        <f>'F4.2'!X220</f>
        <v>0</v>
      </c>
      <c r="J1498" s="123">
        <f>'F4.2'!AR220</f>
        <v>0</v>
      </c>
      <c r="K1498" s="58"/>
      <c r="L1498" s="58"/>
      <c r="M1498" s="58">
        <f t="shared" si="764"/>
        <v>0</v>
      </c>
      <c r="N1498" s="58">
        <f t="shared" si="770"/>
        <v>0</v>
      </c>
    </row>
    <row r="1499" spans="1:14" ht="30" hidden="1" outlineLevel="1" x14ac:dyDescent="0.25">
      <c r="A1499" s="9">
        <f t="shared" si="766"/>
        <v>16.100000000000001</v>
      </c>
      <c r="B1499" s="194" t="str">
        <f t="shared" si="765"/>
        <v>SUPPLY OF SPARE GENERATOR ROTOR FOR U#3 &amp;4, 210MW, TPS KHAPERKHEDA.</v>
      </c>
      <c r="C1499" s="9">
        <f t="shared" si="771"/>
        <v>0</v>
      </c>
      <c r="D1499" s="65" t="str">
        <f t="shared" si="771"/>
        <v>-</v>
      </c>
      <c r="E1499" s="58">
        <f t="shared" si="771"/>
        <v>0</v>
      </c>
      <c r="F1499" s="58">
        <f t="shared" si="767"/>
        <v>0</v>
      </c>
      <c r="G1499" s="58">
        <f t="shared" si="768"/>
        <v>0</v>
      </c>
      <c r="H1499" s="58">
        <f t="shared" si="769"/>
        <v>0</v>
      </c>
      <c r="I1499" s="123">
        <f>'F4.2'!X221</f>
        <v>0</v>
      </c>
      <c r="J1499" s="123">
        <f>'F4.2'!AR221</f>
        <v>0</v>
      </c>
      <c r="K1499" s="58"/>
      <c r="L1499" s="58"/>
      <c r="M1499" s="58">
        <f t="shared" si="764"/>
        <v>0</v>
      </c>
      <c r="N1499" s="58">
        <f t="shared" si="770"/>
        <v>0</v>
      </c>
    </row>
    <row r="1500" spans="1:14" ht="47.25" hidden="1" outlineLevel="1" x14ac:dyDescent="0.25">
      <c r="A1500" s="27">
        <f t="shared" si="766"/>
        <v>17</v>
      </c>
      <c r="B1500" s="28" t="str">
        <f t="shared" si="765"/>
        <v xml:space="preserve"> PROCUREMENT OF ENERGY EFFICIENT MOTORS FOR U # 1 TO 4 OF KHAPERKHEDA TPS.</v>
      </c>
      <c r="C1500" s="9">
        <f t="shared" si="771"/>
        <v>0</v>
      </c>
      <c r="D1500" s="65" t="str">
        <f t="shared" si="771"/>
        <v>-</v>
      </c>
      <c r="E1500" s="58">
        <f t="shared" si="771"/>
        <v>0</v>
      </c>
      <c r="F1500" s="58">
        <f t="shared" si="767"/>
        <v>0</v>
      </c>
      <c r="G1500" s="58">
        <f t="shared" si="768"/>
        <v>0</v>
      </c>
      <c r="H1500" s="58">
        <f t="shared" si="769"/>
        <v>0</v>
      </c>
      <c r="I1500" s="123">
        <f>'F4.2'!X222</f>
        <v>0</v>
      </c>
      <c r="J1500" s="123">
        <f>'F4.2'!AR222</f>
        <v>0</v>
      </c>
      <c r="K1500" s="58"/>
      <c r="L1500" s="58"/>
      <c r="M1500" s="58">
        <f t="shared" si="764"/>
        <v>0</v>
      </c>
      <c r="N1500" s="58">
        <f t="shared" si="770"/>
        <v>0</v>
      </c>
    </row>
    <row r="1501" spans="1:14" ht="30" hidden="1" outlineLevel="1" x14ac:dyDescent="0.25">
      <c r="A1501" s="9">
        <f t="shared" si="766"/>
        <v>17.100000000000001</v>
      </c>
      <c r="B1501" s="194" t="str">
        <f t="shared" si="765"/>
        <v>PROCUREMENT OF ENERGY EFFICIENT MOTORS FOR U # 1 &amp; 2  OF KHAPERKHEDA TPS.</v>
      </c>
      <c r="C1501" s="9">
        <f t="shared" si="771"/>
        <v>0</v>
      </c>
      <c r="D1501" s="65" t="str">
        <f t="shared" si="771"/>
        <v>-</v>
      </c>
      <c r="E1501" s="58">
        <f t="shared" si="771"/>
        <v>0</v>
      </c>
      <c r="F1501" s="58">
        <f t="shared" si="767"/>
        <v>0</v>
      </c>
      <c r="G1501" s="58">
        <f t="shared" si="768"/>
        <v>0</v>
      </c>
      <c r="H1501" s="58">
        <f t="shared" si="769"/>
        <v>0</v>
      </c>
      <c r="I1501" s="123">
        <f>'F4.2'!X223</f>
        <v>0</v>
      </c>
      <c r="J1501" s="123">
        <f>'F4.2'!AR223</f>
        <v>0</v>
      </c>
      <c r="K1501" s="58"/>
      <c r="L1501" s="58"/>
      <c r="M1501" s="58">
        <f t="shared" si="764"/>
        <v>0</v>
      </c>
      <c r="N1501" s="58">
        <f t="shared" si="770"/>
        <v>0</v>
      </c>
    </row>
    <row r="1502" spans="1:14" ht="30" hidden="1" outlineLevel="1" x14ac:dyDescent="0.25">
      <c r="A1502" s="9">
        <f t="shared" si="766"/>
        <v>17.2</v>
      </c>
      <c r="B1502" s="194" t="str">
        <f t="shared" si="765"/>
        <v>PROCUREMENT OF ENERGY EFFICIENT MOTORS FOR U # 3 &amp; 4  OF KHAPERKHEDA TPS.</v>
      </c>
      <c r="C1502" s="9">
        <f t="shared" si="771"/>
        <v>0</v>
      </c>
      <c r="D1502" s="65" t="str">
        <f t="shared" si="771"/>
        <v>-</v>
      </c>
      <c r="E1502" s="58">
        <f t="shared" si="771"/>
        <v>0</v>
      </c>
      <c r="F1502" s="58">
        <f t="shared" si="767"/>
        <v>0</v>
      </c>
      <c r="G1502" s="58">
        <f t="shared" si="768"/>
        <v>0</v>
      </c>
      <c r="H1502" s="58">
        <f t="shared" si="769"/>
        <v>0</v>
      </c>
      <c r="I1502" s="123">
        <f>'F4.2'!X224</f>
        <v>0</v>
      </c>
      <c r="J1502" s="123">
        <f>'F4.2'!AR224</f>
        <v>0</v>
      </c>
      <c r="K1502" s="58"/>
      <c r="L1502" s="58"/>
      <c r="M1502" s="58">
        <f t="shared" si="764"/>
        <v>0</v>
      </c>
      <c r="N1502" s="58">
        <f t="shared" si="770"/>
        <v>0</v>
      </c>
    </row>
    <row r="1503" spans="1:14" ht="30" hidden="1" outlineLevel="1" x14ac:dyDescent="0.25">
      <c r="A1503" s="9">
        <f t="shared" si="766"/>
        <v>17.3</v>
      </c>
      <c r="B1503" s="194" t="str">
        <f t="shared" si="765"/>
        <v>Procurement of DC motors for U # 1 &amp; 2 of Khaperkheda TPS.</v>
      </c>
      <c r="C1503" s="9">
        <f t="shared" si="771"/>
        <v>0</v>
      </c>
      <c r="D1503" s="65" t="str">
        <f t="shared" si="771"/>
        <v>-</v>
      </c>
      <c r="E1503" s="58">
        <f t="shared" si="771"/>
        <v>0</v>
      </c>
      <c r="F1503" s="58">
        <f t="shared" si="767"/>
        <v>0</v>
      </c>
      <c r="G1503" s="58">
        <f t="shared" si="768"/>
        <v>0</v>
      </c>
      <c r="H1503" s="58">
        <f t="shared" si="769"/>
        <v>0</v>
      </c>
      <c r="I1503" s="123">
        <f>'F4.2'!X225</f>
        <v>0</v>
      </c>
      <c r="J1503" s="123">
        <f>'F4.2'!AR225</f>
        <v>0</v>
      </c>
      <c r="K1503" s="58"/>
      <c r="L1503" s="58"/>
      <c r="M1503" s="58">
        <f t="shared" si="764"/>
        <v>0</v>
      </c>
      <c r="N1503" s="58">
        <f t="shared" si="770"/>
        <v>0</v>
      </c>
    </row>
    <row r="1504" spans="1:14" ht="30" hidden="1" outlineLevel="1" x14ac:dyDescent="0.25">
      <c r="A1504" s="9">
        <f t="shared" si="766"/>
        <v>17.399999999999999</v>
      </c>
      <c r="B1504" s="194" t="str">
        <f t="shared" si="765"/>
        <v>Procurement of DC motors for U # 3 &amp; 4 of Khaperkheda TPS.</v>
      </c>
      <c r="C1504" s="9">
        <f t="shared" si="771"/>
        <v>0</v>
      </c>
      <c r="D1504" s="65" t="str">
        <f t="shared" si="771"/>
        <v>-</v>
      </c>
      <c r="E1504" s="58">
        <f t="shared" si="771"/>
        <v>0</v>
      </c>
      <c r="F1504" s="58">
        <f t="shared" si="767"/>
        <v>0</v>
      </c>
      <c r="G1504" s="58">
        <f t="shared" si="768"/>
        <v>0</v>
      </c>
      <c r="H1504" s="58">
        <f t="shared" si="769"/>
        <v>0</v>
      </c>
      <c r="I1504" s="123">
        <f>'F4.2'!X226</f>
        <v>0</v>
      </c>
      <c r="J1504" s="123">
        <f>'F4.2'!AR226</f>
        <v>0</v>
      </c>
      <c r="K1504" s="58"/>
      <c r="L1504" s="58"/>
      <c r="M1504" s="58">
        <f t="shared" si="764"/>
        <v>0</v>
      </c>
      <c r="N1504" s="58">
        <f t="shared" si="770"/>
        <v>0</v>
      </c>
    </row>
    <row r="1505" spans="1:14" ht="47.25" hidden="1" outlineLevel="1" x14ac:dyDescent="0.25">
      <c r="A1505" s="27">
        <f t="shared" si="766"/>
        <v>18</v>
      </c>
      <c r="B1505" s="28" t="str">
        <f t="shared" si="765"/>
        <v>UPGRADATION OF EXISTING LT MCC PANEL WITH STATE OF ART LT MCC PANEL AT U # 1 TO 4 OF KHAPERKHEDA TPS.</v>
      </c>
      <c r="C1505" s="9">
        <f t="shared" si="771"/>
        <v>0</v>
      </c>
      <c r="D1505" s="65" t="str">
        <f t="shared" si="771"/>
        <v>-</v>
      </c>
      <c r="E1505" s="58">
        <f t="shared" si="771"/>
        <v>0</v>
      </c>
      <c r="F1505" s="58">
        <f t="shared" si="767"/>
        <v>0</v>
      </c>
      <c r="G1505" s="58">
        <f t="shared" si="768"/>
        <v>0</v>
      </c>
      <c r="H1505" s="58">
        <f t="shared" si="769"/>
        <v>0</v>
      </c>
      <c r="I1505" s="123">
        <f>'F4.2'!X227</f>
        <v>0</v>
      </c>
      <c r="J1505" s="123">
        <f>'F4.2'!AR227</f>
        <v>0</v>
      </c>
      <c r="K1505" s="58"/>
      <c r="L1505" s="58"/>
      <c r="M1505" s="58">
        <f t="shared" si="764"/>
        <v>0</v>
      </c>
      <c r="N1505" s="58">
        <f t="shared" si="770"/>
        <v>0</v>
      </c>
    </row>
    <row r="1506" spans="1:14" ht="45" hidden="1" outlineLevel="1" x14ac:dyDescent="0.25">
      <c r="A1506" s="9">
        <f t="shared" si="766"/>
        <v>18.100000000000001</v>
      </c>
      <c r="B1506" s="194" t="str">
        <f t="shared" si="765"/>
        <v xml:space="preserve"> UPGRADATION OF EXISTING LT MCC PANEL WITH STATE OF ART LT MCC PANEL AT U # 1 &amp; 2 OF KHAPERKHEDA TPS.</v>
      </c>
      <c r="C1506" s="9">
        <f t="shared" si="771"/>
        <v>0</v>
      </c>
      <c r="D1506" s="65" t="str">
        <f t="shared" si="771"/>
        <v>-</v>
      </c>
      <c r="E1506" s="58">
        <f t="shared" si="771"/>
        <v>0</v>
      </c>
      <c r="F1506" s="58">
        <f t="shared" si="767"/>
        <v>0</v>
      </c>
      <c r="G1506" s="58">
        <f t="shared" si="768"/>
        <v>0</v>
      </c>
      <c r="H1506" s="58">
        <f t="shared" si="769"/>
        <v>0</v>
      </c>
      <c r="I1506" s="123">
        <f>'F4.2'!X228</f>
        <v>0</v>
      </c>
      <c r="J1506" s="123">
        <f>'F4.2'!AR228</f>
        <v>0</v>
      </c>
      <c r="K1506" s="58"/>
      <c r="L1506" s="58"/>
      <c r="M1506" s="58">
        <f t="shared" si="764"/>
        <v>0</v>
      </c>
      <c r="N1506" s="58">
        <f t="shared" si="770"/>
        <v>0</v>
      </c>
    </row>
    <row r="1507" spans="1:14" ht="45" hidden="1" outlineLevel="1" x14ac:dyDescent="0.25">
      <c r="A1507" s="9">
        <f t="shared" si="766"/>
        <v>18.2</v>
      </c>
      <c r="B1507" s="194" t="str">
        <f t="shared" si="765"/>
        <v>UPGRADATION OF EXISTING LT MCC PANEL WITH STATE OF ART LT MCC PANEL AT U # 3 &amp;  4 OF KHAPERKHEDA TPS.</v>
      </c>
      <c r="C1507" s="9">
        <f t="shared" si="771"/>
        <v>0</v>
      </c>
      <c r="D1507" s="65" t="str">
        <f t="shared" si="771"/>
        <v>-</v>
      </c>
      <c r="E1507" s="58">
        <f t="shared" si="771"/>
        <v>0</v>
      </c>
      <c r="F1507" s="58">
        <f t="shared" si="767"/>
        <v>0</v>
      </c>
      <c r="G1507" s="58">
        <f t="shared" si="768"/>
        <v>0</v>
      </c>
      <c r="H1507" s="58">
        <f t="shared" si="769"/>
        <v>0</v>
      </c>
      <c r="I1507" s="123">
        <f>'F4.2'!X229</f>
        <v>0</v>
      </c>
      <c r="J1507" s="123">
        <f>'F4.2'!AR229</f>
        <v>0</v>
      </c>
      <c r="K1507" s="58"/>
      <c r="L1507" s="58"/>
      <c r="M1507" s="58">
        <f t="shared" si="764"/>
        <v>0</v>
      </c>
      <c r="N1507" s="58">
        <f t="shared" si="770"/>
        <v>0</v>
      </c>
    </row>
    <row r="1508" spans="1:14" ht="30" hidden="1" outlineLevel="1" x14ac:dyDescent="0.25">
      <c r="A1508" s="9">
        <f t="shared" si="766"/>
        <v>18.3</v>
      </c>
      <c r="B1508" s="194" t="str">
        <f t="shared" si="765"/>
        <v>UPGRADATION OF HT BREAKER PANEL AT WAREGAON ASH BUND OF KHAPERKHEDA TPS.</v>
      </c>
      <c r="C1508" s="9">
        <f t="shared" si="771"/>
        <v>0</v>
      </c>
      <c r="D1508" s="65" t="str">
        <f t="shared" si="771"/>
        <v>-</v>
      </c>
      <c r="E1508" s="58">
        <f t="shared" si="771"/>
        <v>0</v>
      </c>
      <c r="F1508" s="58">
        <f t="shared" si="767"/>
        <v>0</v>
      </c>
      <c r="G1508" s="58">
        <f t="shared" si="768"/>
        <v>0</v>
      </c>
      <c r="H1508" s="58">
        <f t="shared" si="769"/>
        <v>0</v>
      </c>
      <c r="I1508" s="123">
        <f>'F4.2'!X230</f>
        <v>0</v>
      </c>
      <c r="J1508" s="123">
        <f>'F4.2'!AR230</f>
        <v>0</v>
      </c>
      <c r="K1508" s="58"/>
      <c r="L1508" s="58"/>
      <c r="M1508" s="58">
        <f t="shared" si="764"/>
        <v>0</v>
      </c>
      <c r="N1508" s="58">
        <f t="shared" si="770"/>
        <v>0</v>
      </c>
    </row>
    <row r="1509" spans="1:14" ht="30" hidden="1" outlineLevel="1" x14ac:dyDescent="0.25">
      <c r="A1509" s="9">
        <f t="shared" si="766"/>
        <v>18.399999999999999</v>
      </c>
      <c r="B1509" s="194" t="str">
        <f t="shared" si="765"/>
        <v xml:space="preserve"> UPGRADATION OF HT BREAKER PANEL AT OLD PROJECT OFFICE OF KHAPERKHEDA TPS.</v>
      </c>
      <c r="C1509" s="9">
        <f t="shared" si="771"/>
        <v>0</v>
      </c>
      <c r="D1509" s="65" t="str">
        <f t="shared" si="771"/>
        <v>-</v>
      </c>
      <c r="E1509" s="58">
        <f t="shared" si="771"/>
        <v>0</v>
      </c>
      <c r="F1509" s="58">
        <f t="shared" si="767"/>
        <v>0</v>
      </c>
      <c r="G1509" s="58">
        <f t="shared" si="768"/>
        <v>0</v>
      </c>
      <c r="H1509" s="58">
        <f t="shared" si="769"/>
        <v>0</v>
      </c>
      <c r="I1509" s="123">
        <f>'F4.2'!X231</f>
        <v>0</v>
      </c>
      <c r="J1509" s="123">
        <f>'F4.2'!AR231</f>
        <v>0</v>
      </c>
      <c r="K1509" s="58"/>
      <c r="L1509" s="58"/>
      <c r="M1509" s="58">
        <f t="shared" si="764"/>
        <v>0</v>
      </c>
      <c r="N1509" s="58">
        <f t="shared" si="770"/>
        <v>0</v>
      </c>
    </row>
    <row r="1510" spans="1:14" ht="30" hidden="1" outlineLevel="1" x14ac:dyDescent="0.25">
      <c r="A1510" s="9">
        <f t="shared" si="766"/>
        <v>18.5</v>
      </c>
      <c r="B1510" s="194" t="str">
        <f t="shared" si="765"/>
        <v xml:space="preserve">Retrofitting of Existing L &amp; T  make LT MCC ACB by state or art ACB at U # 1 to 4 of Khaperkheda TPS. </v>
      </c>
      <c r="C1510" s="9">
        <f t="shared" ref="C1510:E1529" si="772">C1084</f>
        <v>0</v>
      </c>
      <c r="D1510" s="65" t="str">
        <f t="shared" si="772"/>
        <v>-</v>
      </c>
      <c r="E1510" s="58">
        <f t="shared" si="772"/>
        <v>0</v>
      </c>
      <c r="F1510" s="58">
        <f t="shared" si="767"/>
        <v>0</v>
      </c>
      <c r="G1510" s="58">
        <f t="shared" si="768"/>
        <v>0</v>
      </c>
      <c r="H1510" s="58">
        <f t="shared" si="769"/>
        <v>0</v>
      </c>
      <c r="I1510" s="123">
        <f>'F4.2'!X232</f>
        <v>0</v>
      </c>
      <c r="J1510" s="123">
        <f>'F4.2'!AR232</f>
        <v>0</v>
      </c>
      <c r="K1510" s="58"/>
      <c r="L1510" s="58"/>
      <c r="M1510" s="58">
        <f t="shared" si="764"/>
        <v>0</v>
      </c>
      <c r="N1510" s="58">
        <f t="shared" si="770"/>
        <v>0</v>
      </c>
    </row>
    <row r="1511" spans="1:14" ht="30" hidden="1" outlineLevel="1" x14ac:dyDescent="0.25">
      <c r="A1511" s="9">
        <f t="shared" si="766"/>
        <v>18.600000000000001</v>
      </c>
      <c r="B1511" s="194" t="str">
        <f t="shared" si="765"/>
        <v xml:space="preserve">Retrofitting of Existing ABB  make LT MCC ACB by state or art ACB at U # 1 to 4 of Khaperkheda TPS. </v>
      </c>
      <c r="C1511" s="9">
        <f t="shared" si="772"/>
        <v>0</v>
      </c>
      <c r="D1511" s="65" t="str">
        <f t="shared" si="772"/>
        <v>-</v>
      </c>
      <c r="E1511" s="58">
        <f t="shared" si="772"/>
        <v>0</v>
      </c>
      <c r="F1511" s="58">
        <f t="shared" si="767"/>
        <v>0</v>
      </c>
      <c r="G1511" s="58">
        <f t="shared" si="768"/>
        <v>0</v>
      </c>
      <c r="H1511" s="58">
        <f t="shared" si="769"/>
        <v>0</v>
      </c>
      <c r="I1511" s="123">
        <f>'F4.2'!X233</f>
        <v>0</v>
      </c>
      <c r="J1511" s="123">
        <f>'F4.2'!AR233</f>
        <v>0</v>
      </c>
      <c r="K1511" s="58"/>
      <c r="L1511" s="58"/>
      <c r="M1511" s="58">
        <f t="shared" si="764"/>
        <v>0</v>
      </c>
      <c r="N1511" s="58">
        <f t="shared" si="770"/>
        <v>0</v>
      </c>
    </row>
    <row r="1512" spans="1:14" ht="94.5" hidden="1" outlineLevel="1" x14ac:dyDescent="0.25">
      <c r="A1512" s="27">
        <f t="shared" si="766"/>
        <v>19</v>
      </c>
      <c r="B1512" s="28" t="str">
        <f t="shared" si="765"/>
        <v xml:space="preserve">  ERECTION &amp; COMMISIONING  OF DRY TYPE CAST RESIN TRANSFORMERS FOR U # 1 TO 4 OF KHAPERKHEDA TPS &amp; Design, Engineering, Supply, Erection, Testing &amp; Commissioning of various Battery sets at Unit # 3 &amp; 4 of Khaperkheda TPS.</v>
      </c>
      <c r="C1512" s="9">
        <f t="shared" si="772"/>
        <v>0</v>
      </c>
      <c r="D1512" s="65" t="str">
        <f t="shared" si="772"/>
        <v>-</v>
      </c>
      <c r="E1512" s="58">
        <f t="shared" si="772"/>
        <v>0</v>
      </c>
      <c r="F1512" s="58">
        <f t="shared" si="767"/>
        <v>0</v>
      </c>
      <c r="G1512" s="58">
        <f t="shared" si="768"/>
        <v>0</v>
      </c>
      <c r="H1512" s="58">
        <f t="shared" si="769"/>
        <v>0</v>
      </c>
      <c r="I1512" s="123">
        <f>'F4.2'!X234</f>
        <v>0</v>
      </c>
      <c r="J1512" s="123">
        <f>'F4.2'!AR234</f>
        <v>0</v>
      </c>
      <c r="K1512" s="58"/>
      <c r="L1512" s="58"/>
      <c r="M1512" s="58">
        <f t="shared" si="764"/>
        <v>0</v>
      </c>
      <c r="N1512" s="58">
        <f t="shared" si="770"/>
        <v>0</v>
      </c>
    </row>
    <row r="1513" spans="1:14" ht="45" hidden="1" outlineLevel="1" x14ac:dyDescent="0.25">
      <c r="A1513" s="9">
        <f t="shared" si="766"/>
        <v>19.100000000000001</v>
      </c>
      <c r="B1513" s="194" t="str">
        <f t="shared" si="765"/>
        <v>PROCUREMENT OF DRY TYPE CAST RESIN TRANSFORMERS FOR U # 1 &amp; 2 OF KHAPERKHEDA TPS.</v>
      </c>
      <c r="C1513" s="9">
        <f t="shared" si="772"/>
        <v>0</v>
      </c>
      <c r="D1513" s="65" t="str">
        <f t="shared" si="772"/>
        <v>-</v>
      </c>
      <c r="E1513" s="58">
        <f t="shared" si="772"/>
        <v>0</v>
      </c>
      <c r="F1513" s="58">
        <f t="shared" si="767"/>
        <v>0</v>
      </c>
      <c r="G1513" s="58">
        <f t="shared" si="768"/>
        <v>0</v>
      </c>
      <c r="H1513" s="58">
        <f t="shared" si="769"/>
        <v>0</v>
      </c>
      <c r="I1513" s="123">
        <f>'F4.2'!X235</f>
        <v>0</v>
      </c>
      <c r="J1513" s="123">
        <f>'F4.2'!AR235</f>
        <v>0</v>
      </c>
      <c r="K1513" s="58"/>
      <c r="L1513" s="58"/>
      <c r="M1513" s="58">
        <f t="shared" si="764"/>
        <v>0</v>
      </c>
      <c r="N1513" s="58">
        <f t="shared" si="770"/>
        <v>0</v>
      </c>
    </row>
    <row r="1514" spans="1:14" ht="45" hidden="1" outlineLevel="1" x14ac:dyDescent="0.25">
      <c r="A1514" s="9">
        <f t="shared" si="766"/>
        <v>19.2</v>
      </c>
      <c r="B1514" s="194" t="str">
        <f t="shared" si="765"/>
        <v>PROCUREMENT OF DRY TYPE CAST RESIN TRANSFORMERS FOR U # 3 &amp; 4 OF KHAPERKHEDA TPS.</v>
      </c>
      <c r="C1514" s="9">
        <f t="shared" si="772"/>
        <v>0</v>
      </c>
      <c r="D1514" s="65" t="str">
        <f t="shared" si="772"/>
        <v>-</v>
      </c>
      <c r="E1514" s="58">
        <f t="shared" si="772"/>
        <v>0</v>
      </c>
      <c r="F1514" s="58">
        <f t="shared" si="767"/>
        <v>0</v>
      </c>
      <c r="G1514" s="58">
        <f t="shared" si="768"/>
        <v>0</v>
      </c>
      <c r="H1514" s="58">
        <f t="shared" si="769"/>
        <v>0</v>
      </c>
      <c r="I1514" s="123">
        <f>'F4.2'!X236</f>
        <v>0</v>
      </c>
      <c r="J1514" s="123">
        <f>'F4.2'!AR236</f>
        <v>0</v>
      </c>
      <c r="K1514" s="58"/>
      <c r="L1514" s="58"/>
      <c r="M1514" s="58">
        <f t="shared" si="764"/>
        <v>0</v>
      </c>
      <c r="N1514" s="58">
        <f t="shared" si="770"/>
        <v>0</v>
      </c>
    </row>
    <row r="1515" spans="1:14" ht="30" hidden="1" outlineLevel="1" x14ac:dyDescent="0.25">
      <c r="A1515" s="9">
        <f t="shared" si="766"/>
        <v>19.3</v>
      </c>
      <c r="B1515" s="194" t="str">
        <f t="shared" si="765"/>
        <v>PROCUREMENT OF VFD TRANSFORMERS FOR ID FAN MOTOR U#3&amp;4 OF KHAPERKHEDA TPS.</v>
      </c>
      <c r="C1515" s="9">
        <f t="shared" si="772"/>
        <v>0</v>
      </c>
      <c r="D1515" s="65" t="str">
        <f t="shared" si="772"/>
        <v>-</v>
      </c>
      <c r="E1515" s="58">
        <f t="shared" si="772"/>
        <v>0</v>
      </c>
      <c r="F1515" s="58">
        <f t="shared" si="767"/>
        <v>0</v>
      </c>
      <c r="G1515" s="58">
        <f t="shared" si="768"/>
        <v>0</v>
      </c>
      <c r="H1515" s="58">
        <f t="shared" si="769"/>
        <v>0</v>
      </c>
      <c r="I1515" s="123">
        <f>'F4.2'!X237</f>
        <v>0</v>
      </c>
      <c r="J1515" s="123">
        <f>'F4.2'!AR237</f>
        <v>0</v>
      </c>
      <c r="K1515" s="58"/>
      <c r="L1515" s="58"/>
      <c r="M1515" s="58">
        <f t="shared" si="764"/>
        <v>0</v>
      </c>
      <c r="N1515" s="58">
        <f t="shared" si="770"/>
        <v>0</v>
      </c>
    </row>
    <row r="1516" spans="1:14" ht="45" hidden="1" outlineLevel="1" x14ac:dyDescent="0.25">
      <c r="A1516" s="9">
        <f t="shared" si="766"/>
        <v>19.399999999999999</v>
      </c>
      <c r="B1516" s="194" t="str">
        <f t="shared" si="765"/>
        <v>Design, Engineering, Supply, Erection, Testing &amp; Commissioning of various Battery sets at Unit # 3 &amp; 4 of Khaperkheda TPS.</v>
      </c>
      <c r="C1516" s="9">
        <f t="shared" si="772"/>
        <v>0</v>
      </c>
      <c r="D1516" s="65" t="str">
        <f t="shared" si="772"/>
        <v>-</v>
      </c>
      <c r="E1516" s="58">
        <f t="shared" si="772"/>
        <v>0</v>
      </c>
      <c r="F1516" s="58">
        <f t="shared" si="767"/>
        <v>0</v>
      </c>
      <c r="G1516" s="58">
        <f t="shared" si="768"/>
        <v>0</v>
      </c>
      <c r="H1516" s="58">
        <f t="shared" si="769"/>
        <v>0</v>
      </c>
      <c r="I1516" s="123">
        <f>'F4.2'!X238</f>
        <v>0</v>
      </c>
      <c r="J1516" s="123">
        <f>'F4.2'!AR238</f>
        <v>0</v>
      </c>
      <c r="K1516" s="58"/>
      <c r="L1516" s="58"/>
      <c r="M1516" s="58">
        <f t="shared" si="764"/>
        <v>0</v>
      </c>
      <c r="N1516" s="58">
        <f t="shared" si="770"/>
        <v>0</v>
      </c>
    </row>
    <row r="1517" spans="1:14" ht="63" hidden="1" outlineLevel="1" x14ac:dyDescent="0.25">
      <c r="A1517" s="27">
        <f t="shared" si="766"/>
        <v>20</v>
      </c>
      <c r="B1517" s="28" t="str">
        <f t="shared" si="765"/>
        <v xml:space="preserve"> Study, Supply &amp; Refurbishment of  HCSD systems, ESP operation, ambience &amp;  various pump, &amp; PLC schemes  for the improvement of AHP-I at Khaperkheda TPS.</v>
      </c>
      <c r="C1517" s="9">
        <f t="shared" si="772"/>
        <v>0</v>
      </c>
      <c r="D1517" s="65" t="str">
        <f t="shared" si="772"/>
        <v>-</v>
      </c>
      <c r="E1517" s="58">
        <f t="shared" si="772"/>
        <v>0</v>
      </c>
      <c r="F1517" s="58">
        <f t="shared" si="767"/>
        <v>0</v>
      </c>
      <c r="G1517" s="58">
        <f t="shared" si="768"/>
        <v>0</v>
      </c>
      <c r="H1517" s="58">
        <f t="shared" si="769"/>
        <v>0</v>
      </c>
      <c r="I1517" s="123">
        <f>'F4.2'!X239</f>
        <v>0</v>
      </c>
      <c r="J1517" s="123">
        <f>'F4.2'!AR239</f>
        <v>0</v>
      </c>
      <c r="K1517" s="58"/>
      <c r="L1517" s="58"/>
      <c r="M1517" s="58">
        <f t="shared" si="764"/>
        <v>0</v>
      </c>
      <c r="N1517" s="58">
        <f t="shared" si="770"/>
        <v>0</v>
      </c>
    </row>
    <row r="1518" spans="1:14" ht="45" hidden="1" outlineLevel="1" x14ac:dyDescent="0.25">
      <c r="A1518" s="9">
        <f t="shared" si="766"/>
        <v>20.100000000000001</v>
      </c>
      <c r="B1518" s="194" t="str">
        <f t="shared" si="765"/>
        <v xml:space="preserve">STUDY. DESIGN &amp; REFURBISHMENT WORKS OF HIGH CONCENTRATION SLURRY DISPOSAL SYSTEM (HCSD SYSTEM) UNITS #3&amp;4 AT AHP-1, TPS KHAPERKHEDA. </v>
      </c>
      <c r="C1518" s="9">
        <f t="shared" si="772"/>
        <v>0</v>
      </c>
      <c r="D1518" s="65" t="str">
        <f t="shared" si="772"/>
        <v>-</v>
      </c>
      <c r="E1518" s="58">
        <f t="shared" si="772"/>
        <v>0</v>
      </c>
      <c r="F1518" s="58">
        <f t="shared" si="767"/>
        <v>0</v>
      </c>
      <c r="G1518" s="58">
        <f t="shared" si="768"/>
        <v>0</v>
      </c>
      <c r="H1518" s="58">
        <f t="shared" si="769"/>
        <v>0</v>
      </c>
      <c r="I1518" s="123">
        <f>'F4.2'!X240</f>
        <v>0</v>
      </c>
      <c r="J1518" s="123">
        <f>'F4.2'!AR240</f>
        <v>0</v>
      </c>
      <c r="K1518" s="58"/>
      <c r="L1518" s="58"/>
      <c r="M1518" s="58">
        <f t="shared" si="764"/>
        <v>0</v>
      </c>
      <c r="N1518" s="58">
        <f t="shared" si="770"/>
        <v>0</v>
      </c>
    </row>
    <row r="1519" spans="1:14" ht="45" hidden="1" outlineLevel="1" x14ac:dyDescent="0.25">
      <c r="A1519" s="9">
        <f t="shared" si="766"/>
        <v>20.2</v>
      </c>
      <c r="B1519" s="194" t="str">
        <f t="shared" si="765"/>
        <v>STUDY, DESIGN &amp; REFURBISHMENT WORKS OF ARTs AND ASSOCIATED MOUNTINGS &amp; ACCESSORIES OF HCSD SYSTEM FOR AHP-I, TPS KHAPERKHEDA.”</v>
      </c>
      <c r="C1519" s="9">
        <f t="shared" si="772"/>
        <v>0</v>
      </c>
      <c r="D1519" s="65" t="str">
        <f t="shared" si="772"/>
        <v>-</v>
      </c>
      <c r="E1519" s="58">
        <f t="shared" si="772"/>
        <v>0</v>
      </c>
      <c r="F1519" s="58">
        <f t="shared" si="767"/>
        <v>0</v>
      </c>
      <c r="G1519" s="58">
        <f t="shared" si="768"/>
        <v>0</v>
      </c>
      <c r="H1519" s="58">
        <f t="shared" si="769"/>
        <v>0</v>
      </c>
      <c r="I1519" s="123">
        <f>'F4.2'!X241</f>
        <v>0</v>
      </c>
      <c r="J1519" s="123">
        <f>'F4.2'!AR241</f>
        <v>0</v>
      </c>
      <c r="K1519" s="58"/>
      <c r="L1519" s="58"/>
      <c r="M1519" s="58">
        <f t="shared" si="764"/>
        <v>0</v>
      </c>
      <c r="N1519" s="58">
        <f t="shared" si="770"/>
        <v>0</v>
      </c>
    </row>
    <row r="1520" spans="1:14" ht="45" hidden="1" outlineLevel="1" x14ac:dyDescent="0.25">
      <c r="A1520" s="9">
        <f t="shared" si="766"/>
        <v>20.3</v>
      </c>
      <c r="B1520" s="194" t="str">
        <f t="shared" si="765"/>
        <v xml:space="preserve">‘SUPPLY &amp; REFURBISHMENT WORKS OF HCSD ASH SLURRY MIXER SYSTEM AT UNIT #3 &amp;4 OF AHP-I, TPS KHAPERKHEDA’. </v>
      </c>
      <c r="C1520" s="9">
        <f t="shared" si="772"/>
        <v>0</v>
      </c>
      <c r="D1520" s="65" t="str">
        <f t="shared" si="772"/>
        <v>-</v>
      </c>
      <c r="E1520" s="58">
        <f t="shared" si="772"/>
        <v>0</v>
      </c>
      <c r="F1520" s="58">
        <f t="shared" si="767"/>
        <v>0</v>
      </c>
      <c r="G1520" s="58">
        <f t="shared" si="768"/>
        <v>0</v>
      </c>
      <c r="H1520" s="58">
        <f t="shared" si="769"/>
        <v>0</v>
      </c>
      <c r="I1520" s="123">
        <f>'F4.2'!X242</f>
        <v>0</v>
      </c>
      <c r="J1520" s="123">
        <f>'F4.2'!AR242</f>
        <v>0</v>
      </c>
      <c r="K1520" s="58"/>
      <c r="L1520" s="58"/>
      <c r="M1520" s="58">
        <f t="shared" si="764"/>
        <v>0</v>
      </c>
      <c r="N1520" s="58">
        <f t="shared" si="770"/>
        <v>0</v>
      </c>
    </row>
    <row r="1521" spans="1:14" ht="60" hidden="1" outlineLevel="1" x14ac:dyDescent="0.25">
      <c r="A1521" s="9">
        <f t="shared" si="766"/>
        <v>20.399999999999999</v>
      </c>
      <c r="B1521" s="194" t="str">
        <f t="shared" si="765"/>
        <v xml:space="preserve">‘STUDY, SUPPLY, RESTORATIONS &amp; REPLACEMENT OF ALL INTERNAL SPARES OF D6 FIELD &amp; RENOVATION OF D1 FIELD OF U3 DURING AOH FOR AHP-I, TPS KHAPERKHEDA’ </v>
      </c>
      <c r="C1521" s="9">
        <f t="shared" si="772"/>
        <v>0</v>
      </c>
      <c r="D1521" s="65" t="str">
        <f t="shared" si="772"/>
        <v>-</v>
      </c>
      <c r="E1521" s="58">
        <f t="shared" si="772"/>
        <v>0</v>
      </c>
      <c r="F1521" s="58">
        <f t="shared" si="767"/>
        <v>0</v>
      </c>
      <c r="G1521" s="58">
        <f t="shared" si="768"/>
        <v>0</v>
      </c>
      <c r="H1521" s="58">
        <f t="shared" si="769"/>
        <v>0</v>
      </c>
      <c r="I1521" s="123">
        <f>'F4.2'!X243</f>
        <v>0</v>
      </c>
      <c r="J1521" s="123">
        <f>'F4.2'!AR243</f>
        <v>0</v>
      </c>
      <c r="K1521" s="58"/>
      <c r="L1521" s="58"/>
      <c r="M1521" s="58">
        <f t="shared" si="764"/>
        <v>0</v>
      </c>
      <c r="N1521" s="58">
        <f t="shared" si="770"/>
        <v>0</v>
      </c>
    </row>
    <row r="1522" spans="1:14" ht="45" hidden="1" outlineLevel="1" x14ac:dyDescent="0.25">
      <c r="A1522" s="9">
        <f t="shared" si="766"/>
        <v>20.5</v>
      </c>
      <c r="B1522" s="194" t="str">
        <f t="shared" si="765"/>
        <v>PROCUREMENT OF VARIOUS PUMPS IN RECYCLE WATER SYSTEM IN ASH HANDLING PLANT 4X210 MW AT KHAPARKHEDA TPS</v>
      </c>
      <c r="C1522" s="9">
        <f t="shared" si="772"/>
        <v>0</v>
      </c>
      <c r="D1522" s="65" t="str">
        <f t="shared" si="772"/>
        <v>-</v>
      </c>
      <c r="E1522" s="58">
        <f t="shared" si="772"/>
        <v>0</v>
      </c>
      <c r="F1522" s="58">
        <f t="shared" si="767"/>
        <v>0</v>
      </c>
      <c r="G1522" s="58">
        <f t="shared" si="768"/>
        <v>0</v>
      </c>
      <c r="H1522" s="58">
        <f t="shared" si="769"/>
        <v>0</v>
      </c>
      <c r="I1522" s="123">
        <f>'F4.2'!X244</f>
        <v>0</v>
      </c>
      <c r="J1522" s="123">
        <f>'F4.2'!AR244</f>
        <v>0</v>
      </c>
      <c r="K1522" s="58"/>
      <c r="L1522" s="58"/>
      <c r="M1522" s="58">
        <f t="shared" si="764"/>
        <v>0</v>
      </c>
      <c r="N1522" s="58">
        <f t="shared" si="770"/>
        <v>0</v>
      </c>
    </row>
    <row r="1523" spans="1:14" ht="63" hidden="1" outlineLevel="1" x14ac:dyDescent="0.25">
      <c r="A1523" s="27">
        <f t="shared" si="766"/>
        <v>21</v>
      </c>
      <c r="B1523" s="28" t="str">
        <f t="shared" si="765"/>
        <v>Reliability improvement and complete replacement of ABC series with drive unit of ash slurry pipeline of 7 KM of 4*210MW Khaperkheda TPS</v>
      </c>
      <c r="C1523" s="9">
        <f t="shared" si="772"/>
        <v>0</v>
      </c>
      <c r="D1523" s="65" t="str">
        <f t="shared" si="772"/>
        <v>-</v>
      </c>
      <c r="E1523" s="58">
        <f t="shared" si="772"/>
        <v>0</v>
      </c>
      <c r="F1523" s="58">
        <f t="shared" si="767"/>
        <v>0</v>
      </c>
      <c r="G1523" s="58">
        <f t="shared" si="768"/>
        <v>0</v>
      </c>
      <c r="H1523" s="58">
        <f t="shared" si="769"/>
        <v>0</v>
      </c>
      <c r="I1523" s="123">
        <f>'F4.2'!X245</f>
        <v>0</v>
      </c>
      <c r="J1523" s="123">
        <f>'F4.2'!AR245</f>
        <v>0</v>
      </c>
      <c r="K1523" s="58"/>
      <c r="L1523" s="58"/>
      <c r="M1523" s="58">
        <f t="shared" si="764"/>
        <v>0</v>
      </c>
      <c r="N1523" s="58">
        <f t="shared" si="770"/>
        <v>0</v>
      </c>
    </row>
    <row r="1524" spans="1:14" ht="30" hidden="1" outlineLevel="1" x14ac:dyDescent="0.25">
      <c r="A1524" s="9">
        <f t="shared" si="766"/>
        <v>21.1</v>
      </c>
      <c r="B1524" s="194" t="str">
        <f t="shared" si="765"/>
        <v xml:space="preserve">Procurement and restoration of complete pipeline replacement of ABC series </v>
      </c>
      <c r="C1524" s="9">
        <f t="shared" si="772"/>
        <v>0</v>
      </c>
      <c r="D1524" s="65" t="str">
        <f t="shared" si="772"/>
        <v>-</v>
      </c>
      <c r="E1524" s="58">
        <f t="shared" si="772"/>
        <v>0</v>
      </c>
      <c r="F1524" s="58">
        <f t="shared" si="767"/>
        <v>0</v>
      </c>
      <c r="G1524" s="58">
        <f t="shared" si="768"/>
        <v>0</v>
      </c>
      <c r="H1524" s="58">
        <f t="shared" si="769"/>
        <v>0</v>
      </c>
      <c r="I1524" s="123">
        <f>'F4.2'!X246</f>
        <v>0</v>
      </c>
      <c r="J1524" s="123">
        <f>'F4.2'!AR246</f>
        <v>0</v>
      </c>
      <c r="K1524" s="58"/>
      <c r="L1524" s="58"/>
      <c r="M1524" s="58">
        <f t="shared" si="764"/>
        <v>0</v>
      </c>
      <c r="N1524" s="58">
        <f t="shared" si="770"/>
        <v>0</v>
      </c>
    </row>
    <row r="1525" spans="1:14" ht="30" hidden="1" outlineLevel="1" x14ac:dyDescent="0.25">
      <c r="A1525" s="9">
        <f t="shared" si="766"/>
        <v>21.2</v>
      </c>
      <c r="B1525" s="194" t="str">
        <f t="shared" si="765"/>
        <v>Procurement and restoration of complete drive unit replacement of ABC series</v>
      </c>
      <c r="C1525" s="9">
        <f t="shared" si="772"/>
        <v>0</v>
      </c>
      <c r="D1525" s="65" t="str">
        <f t="shared" si="772"/>
        <v>-</v>
      </c>
      <c r="E1525" s="58">
        <f t="shared" si="772"/>
        <v>0</v>
      </c>
      <c r="F1525" s="58">
        <f t="shared" si="767"/>
        <v>0</v>
      </c>
      <c r="G1525" s="58">
        <f t="shared" si="768"/>
        <v>0</v>
      </c>
      <c r="H1525" s="58">
        <f t="shared" si="769"/>
        <v>0</v>
      </c>
      <c r="I1525" s="123">
        <f>'F4.2'!X247</f>
        <v>0</v>
      </c>
      <c r="J1525" s="123">
        <f>'F4.2'!AR247</f>
        <v>0</v>
      </c>
      <c r="K1525" s="58"/>
      <c r="L1525" s="58"/>
      <c r="M1525" s="58">
        <f t="shared" si="764"/>
        <v>0</v>
      </c>
      <c r="N1525" s="58">
        <f t="shared" si="770"/>
        <v>0</v>
      </c>
    </row>
    <row r="1526" spans="1:14" ht="94.5" hidden="1" outlineLevel="1" x14ac:dyDescent="0.25">
      <c r="A1526" s="27">
        <f t="shared" si="766"/>
        <v>22</v>
      </c>
      <c r="B1526" s="215" t="str">
        <f t="shared" si="765"/>
        <v>Procurement and restoration of complete Bottom ash hopper replacement including entire structure, Clinker grinder alongwith motor, Feed Gate, Power Cylinder and Pipelines discharge  of U3&amp;4 of 4*210MW Khaparkheda TPS.</v>
      </c>
      <c r="C1526" s="9">
        <f t="shared" si="772"/>
        <v>0</v>
      </c>
      <c r="D1526" s="65" t="str">
        <f t="shared" si="772"/>
        <v>-</v>
      </c>
      <c r="E1526" s="58">
        <f t="shared" si="772"/>
        <v>0</v>
      </c>
      <c r="F1526" s="58">
        <f t="shared" si="767"/>
        <v>0</v>
      </c>
      <c r="G1526" s="58">
        <f t="shared" si="768"/>
        <v>0</v>
      </c>
      <c r="H1526" s="58">
        <f t="shared" si="769"/>
        <v>0</v>
      </c>
      <c r="I1526" s="123">
        <f>'F4.2'!X248</f>
        <v>0</v>
      </c>
      <c r="J1526" s="123">
        <f>'F4.2'!AR248</f>
        <v>0</v>
      </c>
      <c r="K1526" s="58"/>
      <c r="L1526" s="58"/>
      <c r="M1526" s="58">
        <f t="shared" si="764"/>
        <v>0</v>
      </c>
      <c r="N1526" s="58">
        <f t="shared" si="770"/>
        <v>0</v>
      </c>
    </row>
    <row r="1527" spans="1:14" ht="45" hidden="1" outlineLevel="1" x14ac:dyDescent="0.25">
      <c r="A1527" s="9">
        <f t="shared" si="766"/>
        <v>22.1</v>
      </c>
      <c r="B1527" s="194" t="str">
        <f t="shared" si="765"/>
        <v>Procurement and restoration of complete BAH replacement including entire structure and clinker griender</v>
      </c>
      <c r="C1527" s="9">
        <f t="shared" si="772"/>
        <v>0</v>
      </c>
      <c r="D1527" s="65" t="str">
        <f t="shared" si="772"/>
        <v>-</v>
      </c>
      <c r="E1527" s="58">
        <f t="shared" si="772"/>
        <v>0</v>
      </c>
      <c r="F1527" s="58">
        <f t="shared" si="767"/>
        <v>0</v>
      </c>
      <c r="G1527" s="58">
        <f t="shared" si="768"/>
        <v>0</v>
      </c>
      <c r="H1527" s="58">
        <f t="shared" si="769"/>
        <v>0</v>
      </c>
      <c r="I1527" s="123">
        <f>'F4.2'!X249</f>
        <v>0</v>
      </c>
      <c r="J1527" s="123">
        <f>'F4.2'!AR249</f>
        <v>0</v>
      </c>
      <c r="K1527" s="58"/>
      <c r="L1527" s="58"/>
      <c r="M1527" s="58">
        <f t="shared" si="764"/>
        <v>0</v>
      </c>
      <c r="N1527" s="58">
        <f t="shared" si="770"/>
        <v>0</v>
      </c>
    </row>
    <row r="1528" spans="1:14" ht="30" hidden="1" outlineLevel="1" x14ac:dyDescent="0.25">
      <c r="A1528" s="9">
        <f t="shared" si="766"/>
        <v>22.2</v>
      </c>
      <c r="B1528" s="194" t="str">
        <f t="shared" si="765"/>
        <v>Procurement and restoration of complete drive unit of clinker grinder for Unit 1 to 4</v>
      </c>
      <c r="C1528" s="9">
        <f t="shared" si="772"/>
        <v>0</v>
      </c>
      <c r="D1528" s="65" t="str">
        <f t="shared" si="772"/>
        <v>-</v>
      </c>
      <c r="E1528" s="58">
        <f t="shared" si="772"/>
        <v>0</v>
      </c>
      <c r="F1528" s="58">
        <f t="shared" si="767"/>
        <v>0</v>
      </c>
      <c r="G1528" s="58">
        <f t="shared" si="768"/>
        <v>0</v>
      </c>
      <c r="H1528" s="58">
        <f t="shared" si="769"/>
        <v>0</v>
      </c>
      <c r="I1528" s="123">
        <f>'F4.2'!X250</f>
        <v>0</v>
      </c>
      <c r="J1528" s="123">
        <f>'F4.2'!AR250</f>
        <v>0</v>
      </c>
      <c r="K1528" s="58"/>
      <c r="L1528" s="58"/>
      <c r="M1528" s="58">
        <f t="shared" si="764"/>
        <v>0</v>
      </c>
      <c r="N1528" s="58">
        <f t="shared" si="770"/>
        <v>0</v>
      </c>
    </row>
    <row r="1529" spans="1:14" ht="30" hidden="1" outlineLevel="1" x14ac:dyDescent="0.25">
      <c r="A1529" s="9">
        <f t="shared" si="766"/>
        <v>22.3</v>
      </c>
      <c r="B1529" s="194" t="str">
        <f t="shared" si="765"/>
        <v>Procurement and restoration of discharge pipeline of  vertical sump pump</v>
      </c>
      <c r="C1529" s="9">
        <f t="shared" si="772"/>
        <v>0</v>
      </c>
      <c r="D1529" s="65" t="str">
        <f t="shared" si="772"/>
        <v>-</v>
      </c>
      <c r="E1529" s="58">
        <f t="shared" si="772"/>
        <v>0</v>
      </c>
      <c r="F1529" s="58">
        <f t="shared" si="767"/>
        <v>0</v>
      </c>
      <c r="G1529" s="58">
        <f t="shared" si="768"/>
        <v>0</v>
      </c>
      <c r="H1529" s="58">
        <f t="shared" si="769"/>
        <v>0</v>
      </c>
      <c r="I1529" s="123">
        <f>'F4.2'!X251</f>
        <v>0</v>
      </c>
      <c r="J1529" s="123">
        <f>'F4.2'!AR251</f>
        <v>0</v>
      </c>
      <c r="K1529" s="58"/>
      <c r="L1529" s="58"/>
      <c r="M1529" s="58">
        <f t="shared" si="764"/>
        <v>0</v>
      </c>
      <c r="N1529" s="58">
        <f t="shared" si="770"/>
        <v>0</v>
      </c>
    </row>
    <row r="1530" spans="1:14" ht="47.25" hidden="1" outlineLevel="1" x14ac:dyDescent="0.25">
      <c r="A1530" s="27">
        <f t="shared" si="766"/>
        <v>23</v>
      </c>
      <c r="B1530" s="215" t="str">
        <f t="shared" si="765"/>
        <v>Procurement and restoration of Pipeline garlanding at Waregaon ash Bund of 4*210 MW Khapakheda TPS</v>
      </c>
      <c r="C1530" s="9">
        <f t="shared" ref="C1530:E1549" si="773">C1104</f>
        <v>0</v>
      </c>
      <c r="D1530" s="65" t="str">
        <f t="shared" si="773"/>
        <v>-</v>
      </c>
      <c r="E1530" s="58">
        <f t="shared" si="773"/>
        <v>0</v>
      </c>
      <c r="F1530" s="58">
        <f t="shared" si="767"/>
        <v>0</v>
      </c>
      <c r="G1530" s="58">
        <f t="shared" si="768"/>
        <v>0</v>
      </c>
      <c r="H1530" s="58">
        <f t="shared" si="769"/>
        <v>0</v>
      </c>
      <c r="I1530" s="123">
        <f>'F4.2'!X252</f>
        <v>0</v>
      </c>
      <c r="J1530" s="123">
        <f>'F4.2'!AR252</f>
        <v>0</v>
      </c>
      <c r="K1530" s="58"/>
      <c r="L1530" s="58"/>
      <c r="M1530" s="58">
        <f t="shared" si="764"/>
        <v>0</v>
      </c>
      <c r="N1530" s="58">
        <f t="shared" si="770"/>
        <v>0</v>
      </c>
    </row>
    <row r="1531" spans="1:14" ht="30" hidden="1" outlineLevel="1" x14ac:dyDescent="0.25">
      <c r="A1531" s="9">
        <f t="shared" si="766"/>
        <v>23.1</v>
      </c>
      <c r="B1531" s="194" t="str">
        <f t="shared" si="765"/>
        <v>Pipeline garlanding at Waregaon ash Bund of 4*210 MW Khapakheda TPS</v>
      </c>
      <c r="C1531" s="9">
        <f t="shared" si="773"/>
        <v>0</v>
      </c>
      <c r="D1531" s="65" t="str">
        <f t="shared" si="773"/>
        <v>-</v>
      </c>
      <c r="E1531" s="58">
        <f t="shared" si="773"/>
        <v>0</v>
      </c>
      <c r="F1531" s="58">
        <f t="shared" si="767"/>
        <v>0</v>
      </c>
      <c r="G1531" s="58">
        <f t="shared" si="768"/>
        <v>0</v>
      </c>
      <c r="H1531" s="58">
        <f t="shared" si="769"/>
        <v>0</v>
      </c>
      <c r="I1531" s="123">
        <f>'F4.2'!X253</f>
        <v>0</v>
      </c>
      <c r="J1531" s="123">
        <f>'F4.2'!AR253</f>
        <v>0</v>
      </c>
      <c r="K1531" s="58"/>
      <c r="L1531" s="58"/>
      <c r="M1531" s="58">
        <f t="shared" si="764"/>
        <v>0</v>
      </c>
      <c r="N1531" s="58">
        <f t="shared" si="770"/>
        <v>0</v>
      </c>
    </row>
    <row r="1532" spans="1:14" ht="63" hidden="1" outlineLevel="1" x14ac:dyDescent="0.25">
      <c r="A1532" s="27">
        <f t="shared" si="766"/>
        <v>24</v>
      </c>
      <c r="B1532" s="215" t="str">
        <f t="shared" si="765"/>
        <v>Upgradation, modification and erection of complete wet fly ash evacuation into dry fly ash evacuation systen for ESP 1 and 2 of  4*210 MW Khapakheda TPS.</v>
      </c>
      <c r="C1532" s="9">
        <f t="shared" si="773"/>
        <v>0</v>
      </c>
      <c r="D1532" s="65" t="str">
        <f t="shared" si="773"/>
        <v>-</v>
      </c>
      <c r="E1532" s="58">
        <f t="shared" si="773"/>
        <v>0</v>
      </c>
      <c r="F1532" s="58">
        <f t="shared" si="767"/>
        <v>0</v>
      </c>
      <c r="G1532" s="58">
        <f t="shared" si="768"/>
        <v>0</v>
      </c>
      <c r="H1532" s="58">
        <f t="shared" si="769"/>
        <v>0</v>
      </c>
      <c r="I1532" s="123">
        <f>'F4.2'!X254</f>
        <v>0</v>
      </c>
      <c r="J1532" s="123">
        <f>'F4.2'!AR254</f>
        <v>0</v>
      </c>
      <c r="K1532" s="58"/>
      <c r="L1532" s="58"/>
      <c r="M1532" s="58">
        <f t="shared" si="764"/>
        <v>0</v>
      </c>
      <c r="N1532" s="58">
        <f t="shared" si="770"/>
        <v>0</v>
      </c>
    </row>
    <row r="1533" spans="1:14" ht="60" hidden="1" outlineLevel="1" x14ac:dyDescent="0.25">
      <c r="A1533" s="9">
        <f t="shared" si="766"/>
        <v>24.1</v>
      </c>
      <c r="B1533" s="194" t="str">
        <f t="shared" si="765"/>
        <v>Upgradation, modification and erection of complete wet fly ash evacuation into dry fly ash evacuation systen for ESP 1 and 2, 4*210 MW Khapakheda TPS</v>
      </c>
      <c r="C1533" s="9">
        <f t="shared" si="773"/>
        <v>0</v>
      </c>
      <c r="D1533" s="65" t="str">
        <f t="shared" si="773"/>
        <v>-</v>
      </c>
      <c r="E1533" s="58">
        <f t="shared" si="773"/>
        <v>0</v>
      </c>
      <c r="F1533" s="58">
        <f t="shared" si="767"/>
        <v>0</v>
      </c>
      <c r="G1533" s="58">
        <f t="shared" si="768"/>
        <v>0</v>
      </c>
      <c r="H1533" s="58">
        <f t="shared" si="769"/>
        <v>0</v>
      </c>
      <c r="I1533" s="123">
        <f>'F4.2'!X255</f>
        <v>0</v>
      </c>
      <c r="J1533" s="123">
        <f>'F4.2'!AR255</f>
        <v>0</v>
      </c>
      <c r="K1533" s="58"/>
      <c r="L1533" s="58"/>
      <c r="M1533" s="58">
        <f t="shared" si="764"/>
        <v>0</v>
      </c>
      <c r="N1533" s="58">
        <f t="shared" si="770"/>
        <v>0</v>
      </c>
    </row>
    <row r="1534" spans="1:14" ht="63" hidden="1" outlineLevel="1" x14ac:dyDescent="0.25">
      <c r="A1534" s="27">
        <f t="shared" si="766"/>
        <v>25</v>
      </c>
      <c r="B1534" s="215" t="str">
        <f t="shared" si="765"/>
        <v>Reliability improvement and complete replacement of JKL series with drive unit of ash slurry pipeline of 7 KM of 4*210MW Khaperkheda TPS</v>
      </c>
      <c r="C1534" s="9">
        <f t="shared" si="773"/>
        <v>0</v>
      </c>
      <c r="D1534" s="65" t="str">
        <f t="shared" si="773"/>
        <v>-</v>
      </c>
      <c r="E1534" s="58">
        <f t="shared" si="773"/>
        <v>0</v>
      </c>
      <c r="F1534" s="58">
        <f t="shared" si="767"/>
        <v>0</v>
      </c>
      <c r="G1534" s="58">
        <f t="shared" si="768"/>
        <v>0</v>
      </c>
      <c r="H1534" s="58">
        <f t="shared" si="769"/>
        <v>0</v>
      </c>
      <c r="I1534" s="123">
        <f>'F4.2'!X256</f>
        <v>0</v>
      </c>
      <c r="J1534" s="123">
        <f>'F4.2'!AR256</f>
        <v>0</v>
      </c>
      <c r="K1534" s="58"/>
      <c r="L1534" s="58"/>
      <c r="M1534" s="58">
        <f t="shared" si="764"/>
        <v>0</v>
      </c>
      <c r="N1534" s="58">
        <f t="shared" si="770"/>
        <v>0</v>
      </c>
    </row>
    <row r="1535" spans="1:14" ht="30" hidden="1" outlineLevel="1" x14ac:dyDescent="0.25">
      <c r="A1535" s="9">
        <f t="shared" si="766"/>
        <v>25.1</v>
      </c>
      <c r="B1535" s="194" t="str">
        <f t="shared" si="765"/>
        <v xml:space="preserve">Procurement and restoration of complete pipeline replacement of JKL series </v>
      </c>
      <c r="C1535" s="9">
        <f t="shared" si="773"/>
        <v>0</v>
      </c>
      <c r="D1535" s="65" t="str">
        <f t="shared" si="773"/>
        <v>-</v>
      </c>
      <c r="E1535" s="58">
        <f t="shared" si="773"/>
        <v>0</v>
      </c>
      <c r="F1535" s="58">
        <f t="shared" si="767"/>
        <v>0</v>
      </c>
      <c r="G1535" s="58">
        <f t="shared" si="768"/>
        <v>0</v>
      </c>
      <c r="H1535" s="58">
        <f t="shared" si="769"/>
        <v>0</v>
      </c>
      <c r="I1535" s="123">
        <f>'F4.2'!X257</f>
        <v>0</v>
      </c>
      <c r="J1535" s="123">
        <f>'F4.2'!AR257</f>
        <v>0</v>
      </c>
      <c r="K1535" s="58"/>
      <c r="L1535" s="58"/>
      <c r="M1535" s="58">
        <f t="shared" si="764"/>
        <v>0</v>
      </c>
      <c r="N1535" s="58">
        <f t="shared" si="770"/>
        <v>0</v>
      </c>
    </row>
    <row r="1536" spans="1:14" ht="30" hidden="1" outlineLevel="1" x14ac:dyDescent="0.25">
      <c r="A1536" s="9">
        <f t="shared" si="766"/>
        <v>25.2</v>
      </c>
      <c r="B1536" s="194" t="str">
        <f t="shared" si="765"/>
        <v>Procurement and restoration of complete drive unit replacement of JKL series</v>
      </c>
      <c r="C1536" s="9">
        <f t="shared" si="773"/>
        <v>0</v>
      </c>
      <c r="D1536" s="65" t="str">
        <f t="shared" si="773"/>
        <v>-</v>
      </c>
      <c r="E1536" s="58">
        <f t="shared" si="773"/>
        <v>0</v>
      </c>
      <c r="F1536" s="58">
        <f t="shared" si="767"/>
        <v>0</v>
      </c>
      <c r="G1536" s="58">
        <f t="shared" si="768"/>
        <v>0</v>
      </c>
      <c r="H1536" s="58">
        <f t="shared" si="769"/>
        <v>0</v>
      </c>
      <c r="I1536" s="123">
        <f>'F4.2'!X258</f>
        <v>0</v>
      </c>
      <c r="J1536" s="123">
        <f>'F4.2'!AR258</f>
        <v>0</v>
      </c>
      <c r="K1536" s="58"/>
      <c r="L1536" s="58"/>
      <c r="M1536" s="58">
        <f t="shared" si="764"/>
        <v>0</v>
      </c>
      <c r="N1536" s="58">
        <f t="shared" si="770"/>
        <v>0</v>
      </c>
    </row>
    <row r="1537" spans="1:14" ht="31.5" hidden="1" outlineLevel="1" x14ac:dyDescent="0.25">
      <c r="A1537" s="27">
        <f t="shared" si="766"/>
        <v>26</v>
      </c>
      <c r="B1537" s="215" t="str">
        <f t="shared" si="765"/>
        <v>Study, Supply and Refurbishment of HCSD System</v>
      </c>
      <c r="C1537" s="9">
        <f t="shared" si="773"/>
        <v>0</v>
      </c>
      <c r="D1537" s="65" t="str">
        <f t="shared" si="773"/>
        <v>-</v>
      </c>
      <c r="E1537" s="58">
        <f t="shared" si="773"/>
        <v>0</v>
      </c>
      <c r="F1537" s="58">
        <f t="shared" si="767"/>
        <v>0</v>
      </c>
      <c r="G1537" s="58">
        <f t="shared" si="768"/>
        <v>0</v>
      </c>
      <c r="H1537" s="58">
        <f t="shared" si="769"/>
        <v>0</v>
      </c>
      <c r="I1537" s="123">
        <f>'F4.2'!X259</f>
        <v>0</v>
      </c>
      <c r="J1537" s="123">
        <f>'F4.2'!AR259</f>
        <v>0</v>
      </c>
      <c r="K1537" s="58"/>
      <c r="L1537" s="58"/>
      <c r="M1537" s="58">
        <f t="shared" si="764"/>
        <v>0</v>
      </c>
      <c r="N1537" s="58">
        <f t="shared" si="770"/>
        <v>0</v>
      </c>
    </row>
    <row r="1538" spans="1:14" ht="30" hidden="1" outlineLevel="1" x14ac:dyDescent="0.25">
      <c r="A1538" s="9">
        <f t="shared" si="766"/>
        <v>26.1</v>
      </c>
      <c r="B1538" s="194" t="str">
        <f t="shared" si="765"/>
        <v>Procurement of complete Suction and discharge valve of Geho pump</v>
      </c>
      <c r="C1538" s="9">
        <f t="shared" si="773"/>
        <v>0</v>
      </c>
      <c r="D1538" s="65" t="str">
        <f t="shared" si="773"/>
        <v>-</v>
      </c>
      <c r="E1538" s="58">
        <f t="shared" si="773"/>
        <v>0</v>
      </c>
      <c r="F1538" s="58">
        <f t="shared" si="767"/>
        <v>0</v>
      </c>
      <c r="G1538" s="58">
        <f t="shared" si="768"/>
        <v>0</v>
      </c>
      <c r="H1538" s="58">
        <f t="shared" si="769"/>
        <v>0</v>
      </c>
      <c r="I1538" s="123">
        <f>'F4.2'!X260</f>
        <v>0</v>
      </c>
      <c r="J1538" s="123">
        <f>'F4.2'!AR260</f>
        <v>0</v>
      </c>
      <c r="K1538" s="58"/>
      <c r="L1538" s="58"/>
      <c r="M1538" s="58">
        <f t="shared" si="764"/>
        <v>0</v>
      </c>
      <c r="N1538" s="58">
        <f t="shared" si="770"/>
        <v>0</v>
      </c>
    </row>
    <row r="1539" spans="1:14" ht="15.75" hidden="1" outlineLevel="1" x14ac:dyDescent="0.25">
      <c r="A1539" s="9">
        <f t="shared" si="766"/>
        <v>26.2</v>
      </c>
      <c r="B1539" s="194" t="str">
        <f t="shared" si="765"/>
        <v>Procurement  of Subassemblies of Geho pump.</v>
      </c>
      <c r="C1539" s="9">
        <f t="shared" si="773"/>
        <v>0</v>
      </c>
      <c r="D1539" s="65" t="str">
        <f t="shared" si="773"/>
        <v>-</v>
      </c>
      <c r="E1539" s="58">
        <f t="shared" si="773"/>
        <v>0</v>
      </c>
      <c r="F1539" s="58">
        <f t="shared" si="767"/>
        <v>0</v>
      </c>
      <c r="G1539" s="58">
        <f t="shared" si="768"/>
        <v>0</v>
      </c>
      <c r="H1539" s="58">
        <f t="shared" si="769"/>
        <v>0</v>
      </c>
      <c r="I1539" s="123">
        <f>'F4.2'!X261</f>
        <v>0</v>
      </c>
      <c r="J1539" s="123">
        <f>'F4.2'!AR261</f>
        <v>0</v>
      </c>
      <c r="K1539" s="58"/>
      <c r="L1539" s="58"/>
      <c r="M1539" s="58">
        <f t="shared" si="764"/>
        <v>0</v>
      </c>
      <c r="N1539" s="58">
        <f t="shared" si="770"/>
        <v>0</v>
      </c>
    </row>
    <row r="1540" spans="1:14" ht="30" hidden="1" outlineLevel="1" x14ac:dyDescent="0.25">
      <c r="A1540" s="9">
        <f t="shared" si="766"/>
        <v>26.3</v>
      </c>
      <c r="B1540" s="194" t="str">
        <f t="shared" si="765"/>
        <v>Upgradation and compressors of dry ash evacutaion system of U#3&amp;4.</v>
      </c>
      <c r="C1540" s="9">
        <f t="shared" si="773"/>
        <v>0</v>
      </c>
      <c r="D1540" s="65" t="str">
        <f t="shared" si="773"/>
        <v>-</v>
      </c>
      <c r="E1540" s="58">
        <f t="shared" si="773"/>
        <v>0</v>
      </c>
      <c r="F1540" s="58">
        <f t="shared" si="767"/>
        <v>0</v>
      </c>
      <c r="G1540" s="58">
        <f t="shared" si="768"/>
        <v>0</v>
      </c>
      <c r="H1540" s="58">
        <f t="shared" si="769"/>
        <v>0</v>
      </c>
      <c r="I1540" s="123">
        <f>'F4.2'!X262</f>
        <v>0</v>
      </c>
      <c r="J1540" s="123">
        <f>'F4.2'!AR262</f>
        <v>0</v>
      </c>
      <c r="K1540" s="58"/>
      <c r="L1540" s="58"/>
      <c r="M1540" s="58">
        <f t="shared" ref="M1540:M1603" si="774">SUM(J1540:L1540)</f>
        <v>0</v>
      </c>
      <c r="N1540" s="58">
        <f t="shared" si="770"/>
        <v>0</v>
      </c>
    </row>
    <row r="1541" spans="1:14" ht="30" hidden="1" outlineLevel="1" x14ac:dyDescent="0.25">
      <c r="A1541" s="9">
        <f t="shared" si="766"/>
        <v>26.4</v>
      </c>
      <c r="B1541" s="194" t="str">
        <f t="shared" si="765"/>
        <v>Procuremenet of complete drive unit and VFD of GEHO pump.</v>
      </c>
      <c r="C1541" s="9">
        <f t="shared" si="773"/>
        <v>0</v>
      </c>
      <c r="D1541" s="65" t="str">
        <f t="shared" si="773"/>
        <v>-</v>
      </c>
      <c r="E1541" s="58">
        <f t="shared" si="773"/>
        <v>0</v>
      </c>
      <c r="F1541" s="58">
        <f t="shared" si="767"/>
        <v>0</v>
      </c>
      <c r="G1541" s="58">
        <f t="shared" si="768"/>
        <v>0</v>
      </c>
      <c r="H1541" s="58">
        <f t="shared" si="769"/>
        <v>0</v>
      </c>
      <c r="I1541" s="123">
        <f>'F4.2'!X263</f>
        <v>0</v>
      </c>
      <c r="J1541" s="123">
        <f>'F4.2'!AR263</f>
        <v>0</v>
      </c>
      <c r="K1541" s="58"/>
      <c r="L1541" s="58"/>
      <c r="M1541" s="58">
        <f t="shared" si="774"/>
        <v>0</v>
      </c>
      <c r="N1541" s="58">
        <f t="shared" si="770"/>
        <v>0</v>
      </c>
    </row>
    <row r="1542" spans="1:14" ht="31.5" hidden="1" outlineLevel="1" x14ac:dyDescent="0.25">
      <c r="A1542" s="27">
        <f t="shared" si="766"/>
        <v>27</v>
      </c>
      <c r="B1542" s="215" t="str">
        <f t="shared" ref="B1542:B1605" si="775">B1116</f>
        <v>RENOVATION OF ESP FIELD INTERNALS FOR UNIT 3 &amp; 4</v>
      </c>
      <c r="C1542" s="9">
        <f t="shared" si="773"/>
        <v>0</v>
      </c>
      <c r="D1542" s="65" t="str">
        <f t="shared" si="773"/>
        <v>-</v>
      </c>
      <c r="E1542" s="58">
        <f t="shared" si="773"/>
        <v>0</v>
      </c>
      <c r="F1542" s="58">
        <f t="shared" si="767"/>
        <v>0</v>
      </c>
      <c r="G1542" s="58">
        <f t="shared" si="768"/>
        <v>0</v>
      </c>
      <c r="H1542" s="58">
        <f t="shared" si="769"/>
        <v>0</v>
      </c>
      <c r="I1542" s="123">
        <f>'F4.2'!X264</f>
        <v>0</v>
      </c>
      <c r="J1542" s="123">
        <f>'F4.2'!AR264</f>
        <v>0</v>
      </c>
      <c r="K1542" s="58"/>
      <c r="L1542" s="58"/>
      <c r="M1542" s="58">
        <f t="shared" si="774"/>
        <v>0</v>
      </c>
      <c r="N1542" s="58">
        <f t="shared" si="770"/>
        <v>0</v>
      </c>
    </row>
    <row r="1543" spans="1:14" ht="30" hidden="1" outlineLevel="1" x14ac:dyDescent="0.25">
      <c r="A1543" s="9">
        <f t="shared" si="766"/>
        <v>27.1</v>
      </c>
      <c r="B1543" s="194" t="str">
        <f t="shared" si="775"/>
        <v>RENOVATION OF ESP FIELD INTERNALS FOR UNIT 3 &amp; 4</v>
      </c>
      <c r="C1543" s="9">
        <f t="shared" si="773"/>
        <v>0</v>
      </c>
      <c r="D1543" s="65" t="str">
        <f t="shared" si="773"/>
        <v>-</v>
      </c>
      <c r="E1543" s="58">
        <f t="shared" si="773"/>
        <v>0</v>
      </c>
      <c r="F1543" s="58">
        <f t="shared" si="767"/>
        <v>0</v>
      </c>
      <c r="G1543" s="58">
        <f t="shared" si="768"/>
        <v>0</v>
      </c>
      <c r="H1543" s="58">
        <f t="shared" si="769"/>
        <v>0</v>
      </c>
      <c r="I1543" s="123">
        <f>'F4.2'!X265</f>
        <v>0</v>
      </c>
      <c r="J1543" s="123">
        <f>'F4.2'!AR265</f>
        <v>0</v>
      </c>
      <c r="K1543" s="58"/>
      <c r="L1543" s="58"/>
      <c r="M1543" s="58">
        <f t="shared" si="774"/>
        <v>0</v>
      </c>
      <c r="N1543" s="58">
        <f t="shared" si="770"/>
        <v>0</v>
      </c>
    </row>
    <row r="1544" spans="1:14" ht="15.75" hidden="1" outlineLevel="1" x14ac:dyDescent="0.25">
      <c r="A1544" s="27">
        <f t="shared" si="766"/>
        <v>28</v>
      </c>
      <c r="B1544" s="215" t="str">
        <f t="shared" si="775"/>
        <v>R &amp; M OF APH OF UNIT # 1&amp; 2 (2 x 210MW)</v>
      </c>
      <c r="C1544" s="9">
        <f t="shared" si="773"/>
        <v>0</v>
      </c>
      <c r="D1544" s="65" t="str">
        <f t="shared" si="773"/>
        <v>-</v>
      </c>
      <c r="E1544" s="58">
        <f t="shared" si="773"/>
        <v>0</v>
      </c>
      <c r="F1544" s="58">
        <f t="shared" si="767"/>
        <v>0</v>
      </c>
      <c r="G1544" s="58">
        <f t="shared" si="768"/>
        <v>0</v>
      </c>
      <c r="H1544" s="58">
        <f t="shared" si="769"/>
        <v>0</v>
      </c>
      <c r="I1544" s="123">
        <f>'F4.2'!X266</f>
        <v>0</v>
      </c>
      <c r="J1544" s="123">
        <f>'F4.2'!AR266</f>
        <v>0</v>
      </c>
      <c r="K1544" s="58"/>
      <c r="L1544" s="58"/>
      <c r="M1544" s="58">
        <f t="shared" si="774"/>
        <v>0</v>
      </c>
      <c r="N1544" s="58">
        <f t="shared" si="770"/>
        <v>0</v>
      </c>
    </row>
    <row r="1545" spans="1:14" ht="75" hidden="1" outlineLevel="1" x14ac:dyDescent="0.25">
      <c r="A1545" s="9">
        <f t="shared" si="766"/>
        <v>28.1</v>
      </c>
      <c r="B1545" s="194" t="str">
        <f t="shared" si="775"/>
        <v>R &amp; M OF APH OF UNIT # 1&amp; 2 (2 x 210MW) 
 OF KHAPERKHEDA TPS FROM MODEL: 27 VI 1850 TO 27 VI 2000 mm.
DESIGN, ENGINEERING, SUPPLY, ERECTION &amp; COMMISSIONING OF DOUBLE SEALING</v>
      </c>
      <c r="C1545" s="9">
        <f t="shared" si="773"/>
        <v>0</v>
      </c>
      <c r="D1545" s="65" t="str">
        <f t="shared" si="773"/>
        <v>-</v>
      </c>
      <c r="E1545" s="58">
        <f t="shared" si="773"/>
        <v>0</v>
      </c>
      <c r="F1545" s="58">
        <f t="shared" si="767"/>
        <v>0</v>
      </c>
      <c r="G1545" s="58">
        <f t="shared" si="768"/>
        <v>0</v>
      </c>
      <c r="H1545" s="58">
        <f t="shared" si="769"/>
        <v>0</v>
      </c>
      <c r="I1545" s="123">
        <f>'F4.2'!X267</f>
        <v>0</v>
      </c>
      <c r="J1545" s="123">
        <f>'F4.2'!AR267</f>
        <v>0</v>
      </c>
      <c r="K1545" s="58"/>
      <c r="L1545" s="58"/>
      <c r="M1545" s="58">
        <f t="shared" si="774"/>
        <v>0</v>
      </c>
      <c r="N1545" s="58">
        <f t="shared" si="770"/>
        <v>0</v>
      </c>
    </row>
    <row r="1546" spans="1:14" ht="31.5" hidden="1" outlineLevel="1" x14ac:dyDescent="0.25">
      <c r="A1546" s="27">
        <f t="shared" ref="A1546:A1609" si="776">A1120</f>
        <v>29</v>
      </c>
      <c r="B1546" s="215" t="str">
        <f t="shared" si="775"/>
        <v xml:space="preserve">  DPR FOR ECONOMISER COILS AND APH GEAR BOX </v>
      </c>
      <c r="C1546" s="9">
        <f t="shared" si="773"/>
        <v>0</v>
      </c>
      <c r="D1546" s="65" t="str">
        <f t="shared" si="773"/>
        <v>-</v>
      </c>
      <c r="E1546" s="58">
        <f t="shared" si="773"/>
        <v>0</v>
      </c>
      <c r="F1546" s="58">
        <f t="shared" ref="F1546:F1609" si="777">F1120+I1120</f>
        <v>0</v>
      </c>
      <c r="G1546" s="58">
        <f t="shared" ref="G1546:G1609" si="778">G1120+M1120</f>
        <v>0</v>
      </c>
      <c r="H1546" s="58">
        <f t="shared" si="769"/>
        <v>0</v>
      </c>
      <c r="I1546" s="123">
        <f>'F4.2'!X268</f>
        <v>0</v>
      </c>
      <c r="J1546" s="123">
        <f>'F4.2'!AR268</f>
        <v>0</v>
      </c>
      <c r="K1546" s="58"/>
      <c r="L1546" s="58"/>
      <c r="M1546" s="58">
        <f t="shared" si="774"/>
        <v>0</v>
      </c>
      <c r="N1546" s="58">
        <f t="shared" si="770"/>
        <v>0</v>
      </c>
    </row>
    <row r="1547" spans="1:14" ht="60" hidden="1" outlineLevel="1" x14ac:dyDescent="0.25">
      <c r="A1547" s="9">
        <f t="shared" si="776"/>
        <v>29.1</v>
      </c>
      <c r="B1547" s="194" t="str">
        <f t="shared" si="775"/>
        <v>PROCUREMENT AND REPLACEMENT OF COMPLETE SET OF ECONOMISER UPPER BANK &amp;
	LOWER BANK COILS FOR KHAPERKHEDA TPS UNIT NO.3&amp;4</v>
      </c>
      <c r="C1547" s="9">
        <f t="shared" si="773"/>
        <v>0</v>
      </c>
      <c r="D1547" s="65" t="str">
        <f t="shared" si="773"/>
        <v>-</v>
      </c>
      <c r="E1547" s="58">
        <f t="shared" si="773"/>
        <v>0</v>
      </c>
      <c r="F1547" s="58">
        <f t="shared" si="777"/>
        <v>0</v>
      </c>
      <c r="G1547" s="58">
        <f t="shared" si="778"/>
        <v>0</v>
      </c>
      <c r="H1547" s="58">
        <f t="shared" ref="H1547:H1610" si="779">F1547-G1547</f>
        <v>0</v>
      </c>
      <c r="I1547" s="123">
        <f>'F4.2'!X269</f>
        <v>11</v>
      </c>
      <c r="J1547" s="123">
        <f>'F4.2'!AR269</f>
        <v>11</v>
      </c>
      <c r="K1547" s="58"/>
      <c r="L1547" s="58"/>
      <c r="M1547" s="58">
        <f t="shared" si="774"/>
        <v>11</v>
      </c>
      <c r="N1547" s="58">
        <f t="shared" ref="N1547:N1610" si="780">H1547+I1547-M1547</f>
        <v>0</v>
      </c>
    </row>
    <row r="1548" spans="1:14" ht="15.75" hidden="1" outlineLevel="1" x14ac:dyDescent="0.25">
      <c r="A1548" s="9">
        <f t="shared" si="776"/>
        <v>29.2</v>
      </c>
      <c r="B1548" s="194" t="str">
        <f t="shared" si="775"/>
        <v>Procurement of APH gear box in unit no. 1 &amp; 2</v>
      </c>
      <c r="C1548" s="9">
        <f t="shared" si="773"/>
        <v>0</v>
      </c>
      <c r="D1548" s="65" t="str">
        <f t="shared" si="773"/>
        <v>-</v>
      </c>
      <c r="E1548" s="58">
        <f t="shared" si="773"/>
        <v>0</v>
      </c>
      <c r="F1548" s="58">
        <f t="shared" si="777"/>
        <v>0</v>
      </c>
      <c r="G1548" s="58">
        <f t="shared" si="778"/>
        <v>0</v>
      </c>
      <c r="H1548" s="58">
        <f t="shared" si="779"/>
        <v>0</v>
      </c>
      <c r="I1548" s="123">
        <f>'F4.2'!X270</f>
        <v>2</v>
      </c>
      <c r="J1548" s="123">
        <f>'F4.2'!AR270</f>
        <v>2</v>
      </c>
      <c r="K1548" s="58"/>
      <c r="L1548" s="58"/>
      <c r="M1548" s="58">
        <f t="shared" si="774"/>
        <v>2</v>
      </c>
      <c r="N1548" s="58">
        <f t="shared" si="780"/>
        <v>0</v>
      </c>
    </row>
    <row r="1549" spans="1:14" ht="30" hidden="1" outlineLevel="1" x14ac:dyDescent="0.25">
      <c r="A1549" s="9">
        <f t="shared" si="776"/>
        <v>29.3</v>
      </c>
      <c r="B1549" s="194" t="str">
        <f t="shared" si="775"/>
        <v>Procurement of APH speed reducer gear box in unit no. 3 &amp; 4</v>
      </c>
      <c r="C1549" s="9">
        <f t="shared" si="773"/>
        <v>0</v>
      </c>
      <c r="D1549" s="65" t="str">
        <f t="shared" si="773"/>
        <v>-</v>
      </c>
      <c r="E1549" s="58">
        <f t="shared" si="773"/>
        <v>0</v>
      </c>
      <c r="F1549" s="58">
        <f t="shared" si="777"/>
        <v>0</v>
      </c>
      <c r="G1549" s="58">
        <f t="shared" si="778"/>
        <v>0</v>
      </c>
      <c r="H1549" s="58">
        <f t="shared" si="779"/>
        <v>0</v>
      </c>
      <c r="I1549" s="123">
        <f>'F4.2'!X271</f>
        <v>2.5</v>
      </c>
      <c r="J1549" s="123">
        <f>'F4.2'!AR271</f>
        <v>2.5</v>
      </c>
      <c r="K1549" s="58"/>
      <c r="L1549" s="58"/>
      <c r="M1549" s="58">
        <f t="shared" si="774"/>
        <v>2.5</v>
      </c>
      <c r="N1549" s="58">
        <f t="shared" si="780"/>
        <v>0</v>
      </c>
    </row>
    <row r="1550" spans="1:14" ht="47.25" hidden="1" outlineLevel="1" x14ac:dyDescent="0.25">
      <c r="A1550" s="27">
        <f t="shared" si="776"/>
        <v>30</v>
      </c>
      <c r="B1550" s="27" t="str">
        <f t="shared" si="775"/>
        <v xml:space="preserve">
DPR FOR LTSH COILS , APH BASKETS &amp; RH OUTLET STUB BENDS  </v>
      </c>
      <c r="C1550" s="9">
        <f t="shared" ref="C1550:E1569" si="781">C1124</f>
        <v>0</v>
      </c>
      <c r="D1550" s="65" t="str">
        <f t="shared" si="781"/>
        <v>-</v>
      </c>
      <c r="E1550" s="58">
        <f t="shared" si="781"/>
        <v>0</v>
      </c>
      <c r="F1550" s="58">
        <f t="shared" si="777"/>
        <v>0</v>
      </c>
      <c r="G1550" s="58">
        <f t="shared" si="778"/>
        <v>0</v>
      </c>
      <c r="H1550" s="58">
        <f t="shared" si="779"/>
        <v>0</v>
      </c>
      <c r="I1550" s="123">
        <f>'F4.2'!X272</f>
        <v>0</v>
      </c>
      <c r="J1550" s="123">
        <f>'F4.2'!AR272</f>
        <v>0</v>
      </c>
      <c r="K1550" s="58"/>
      <c r="L1550" s="58"/>
      <c r="M1550" s="58">
        <f t="shared" si="774"/>
        <v>0</v>
      </c>
      <c r="N1550" s="58">
        <f t="shared" si="780"/>
        <v>0</v>
      </c>
    </row>
    <row r="1551" spans="1:14" ht="30" hidden="1" outlineLevel="1" x14ac:dyDescent="0.25">
      <c r="A1551" s="9">
        <f t="shared" si="776"/>
        <v>30.1</v>
      </c>
      <c r="B1551" s="194" t="str">
        <f t="shared" si="775"/>
        <v>Procurement of Air Pre-heater Baskets for unit no. 2 to 4</v>
      </c>
      <c r="C1551" s="9">
        <f t="shared" si="781"/>
        <v>0</v>
      </c>
      <c r="D1551" s="65" t="str">
        <f t="shared" si="781"/>
        <v>-</v>
      </c>
      <c r="E1551" s="58">
        <f t="shared" si="781"/>
        <v>0</v>
      </c>
      <c r="F1551" s="58">
        <f t="shared" si="777"/>
        <v>0</v>
      </c>
      <c r="G1551" s="58">
        <f t="shared" si="778"/>
        <v>0</v>
      </c>
      <c r="H1551" s="58">
        <f t="shared" si="779"/>
        <v>0</v>
      </c>
      <c r="I1551" s="123">
        <f>'F4.2'!X273</f>
        <v>0</v>
      </c>
      <c r="J1551" s="123">
        <f>'F4.2'!AR273</f>
        <v>0</v>
      </c>
      <c r="K1551" s="58"/>
      <c r="L1551" s="58"/>
      <c r="M1551" s="58">
        <f t="shared" si="774"/>
        <v>0</v>
      </c>
      <c r="N1551" s="58">
        <f t="shared" si="780"/>
        <v>0</v>
      </c>
    </row>
    <row r="1552" spans="1:14" ht="45" hidden="1" outlineLevel="1" x14ac:dyDescent="0.25">
      <c r="A1552" s="9">
        <f t="shared" si="776"/>
        <v>30.2</v>
      </c>
      <c r="B1552" s="194" t="str">
        <f t="shared" si="775"/>
        <v xml:space="preserve">Procurement of LTSH coils for unit no. 1 &amp; 2 and Procurement of Reheater outlet header stub bends for unit no. 1 to 2  </v>
      </c>
      <c r="C1552" s="9">
        <f t="shared" si="781"/>
        <v>0</v>
      </c>
      <c r="D1552" s="65" t="str">
        <f t="shared" si="781"/>
        <v>-</v>
      </c>
      <c r="E1552" s="58">
        <f t="shared" si="781"/>
        <v>0</v>
      </c>
      <c r="F1552" s="58">
        <f t="shared" si="777"/>
        <v>0</v>
      </c>
      <c r="G1552" s="58">
        <f t="shared" si="778"/>
        <v>0</v>
      </c>
      <c r="H1552" s="58">
        <f t="shared" si="779"/>
        <v>0</v>
      </c>
      <c r="I1552" s="123">
        <f>'F4.2'!X274</f>
        <v>0</v>
      </c>
      <c r="J1552" s="123">
        <f>'F4.2'!AR274</f>
        <v>0</v>
      </c>
      <c r="K1552" s="58"/>
      <c r="L1552" s="58"/>
      <c r="M1552" s="58">
        <f t="shared" si="774"/>
        <v>0</v>
      </c>
      <c r="N1552" s="58">
        <f t="shared" si="780"/>
        <v>0</v>
      </c>
    </row>
    <row r="1553" spans="1:14" ht="45" hidden="1" outlineLevel="1" x14ac:dyDescent="0.25">
      <c r="A1553" s="9">
        <f t="shared" si="776"/>
        <v>30.3</v>
      </c>
      <c r="B1553" s="194" t="str">
        <f t="shared" si="775"/>
        <v xml:space="preserve">Procurement of LTSH coils for unit no. 3 &amp; 4 and Procurement of Reheater outlet header stub bends for unit no. 3 to 4  </v>
      </c>
      <c r="C1553" s="9">
        <f t="shared" si="781"/>
        <v>0</v>
      </c>
      <c r="D1553" s="65" t="str">
        <f t="shared" si="781"/>
        <v>-</v>
      </c>
      <c r="E1553" s="58">
        <f t="shared" si="781"/>
        <v>0</v>
      </c>
      <c r="F1553" s="58">
        <f t="shared" si="777"/>
        <v>0</v>
      </c>
      <c r="G1553" s="58">
        <f t="shared" si="778"/>
        <v>0</v>
      </c>
      <c r="H1553" s="58">
        <f t="shared" si="779"/>
        <v>0</v>
      </c>
      <c r="I1553" s="123">
        <f>'F4.2'!X275</f>
        <v>0</v>
      </c>
      <c r="J1553" s="123">
        <f>'F4.2'!AR275</f>
        <v>0</v>
      </c>
      <c r="K1553" s="58"/>
      <c r="L1553" s="58"/>
      <c r="M1553" s="58">
        <f t="shared" si="774"/>
        <v>0</v>
      </c>
      <c r="N1553" s="58">
        <f t="shared" si="780"/>
        <v>0</v>
      </c>
    </row>
    <row r="1554" spans="1:14" ht="47.25" hidden="1" outlineLevel="1" x14ac:dyDescent="0.25">
      <c r="A1554" s="27">
        <f t="shared" si="776"/>
        <v>31</v>
      </c>
      <c r="B1554" s="27" t="str">
        <f t="shared" si="775"/>
        <v>DPR FOR SUPPLY &amp; REPLACMENT OF THERMAL INSULATION OF BOILER AND DUCT AT UNIT 1 TO 4 KHAPERKHEDA TPS</v>
      </c>
      <c r="C1554" s="9">
        <f t="shared" si="781"/>
        <v>0</v>
      </c>
      <c r="D1554" s="65" t="str">
        <f t="shared" si="781"/>
        <v>-</v>
      </c>
      <c r="E1554" s="58">
        <f t="shared" si="781"/>
        <v>0</v>
      </c>
      <c r="F1554" s="58">
        <f t="shared" si="777"/>
        <v>0</v>
      </c>
      <c r="G1554" s="58">
        <f t="shared" si="778"/>
        <v>0</v>
      </c>
      <c r="H1554" s="58">
        <f t="shared" si="779"/>
        <v>0</v>
      </c>
      <c r="I1554" s="123">
        <f>'F4.2'!X276</f>
        <v>0</v>
      </c>
      <c r="J1554" s="123">
        <f>'F4.2'!AR276</f>
        <v>0</v>
      </c>
      <c r="K1554" s="58"/>
      <c r="L1554" s="58"/>
      <c r="M1554" s="58">
        <f t="shared" si="774"/>
        <v>0</v>
      </c>
      <c r="N1554" s="58">
        <f t="shared" si="780"/>
        <v>0</v>
      </c>
    </row>
    <row r="1555" spans="1:14" ht="45" hidden="1" outlineLevel="1" x14ac:dyDescent="0.25">
      <c r="A1555" s="9">
        <f t="shared" si="776"/>
        <v>31.1</v>
      </c>
      <c r="B1555" s="194" t="str">
        <f t="shared" si="775"/>
        <v>SUPPLY &amp; REPLACMENT OF THERMAL INSULATION OF  BOILER AND DUCT  AT UNIT 1 TO 2KHAPERKHEDA TPS</v>
      </c>
      <c r="C1555" s="9">
        <f t="shared" si="781"/>
        <v>0</v>
      </c>
      <c r="D1555" s="65" t="str">
        <f t="shared" si="781"/>
        <v>-</v>
      </c>
      <c r="E1555" s="58">
        <f t="shared" si="781"/>
        <v>0</v>
      </c>
      <c r="F1555" s="58">
        <f t="shared" si="777"/>
        <v>0</v>
      </c>
      <c r="G1555" s="58">
        <f t="shared" si="778"/>
        <v>0</v>
      </c>
      <c r="H1555" s="58">
        <f t="shared" si="779"/>
        <v>0</v>
      </c>
      <c r="I1555" s="123">
        <f>'F4.2'!X277</f>
        <v>0</v>
      </c>
      <c r="J1555" s="123">
        <f>'F4.2'!AR277</f>
        <v>0</v>
      </c>
      <c r="K1555" s="58"/>
      <c r="L1555" s="58"/>
      <c r="M1555" s="58">
        <f t="shared" si="774"/>
        <v>0</v>
      </c>
      <c r="N1555" s="58">
        <f t="shared" si="780"/>
        <v>0</v>
      </c>
    </row>
    <row r="1556" spans="1:14" ht="45" hidden="1" outlineLevel="1" x14ac:dyDescent="0.25">
      <c r="A1556" s="9">
        <f t="shared" si="776"/>
        <v>31.2</v>
      </c>
      <c r="B1556" s="194" t="str">
        <f t="shared" si="775"/>
        <v xml:space="preserve">  SUPPLY &amp; REPLACMENT OF THERMAL INSULATION OF  BOILER AND DUCT  AT UNIT 3 TO 4 KHAPERKHEDA TPS</v>
      </c>
      <c r="C1556" s="9">
        <f t="shared" si="781"/>
        <v>0</v>
      </c>
      <c r="D1556" s="65" t="str">
        <f t="shared" si="781"/>
        <v>-</v>
      </c>
      <c r="E1556" s="58">
        <f t="shared" si="781"/>
        <v>0</v>
      </c>
      <c r="F1556" s="58">
        <f t="shared" si="777"/>
        <v>0</v>
      </c>
      <c r="G1556" s="58">
        <f t="shared" si="778"/>
        <v>0</v>
      </c>
      <c r="H1556" s="58">
        <f t="shared" si="779"/>
        <v>0</v>
      </c>
      <c r="I1556" s="123">
        <f>'F4.2'!X278</f>
        <v>0</v>
      </c>
      <c r="J1556" s="123">
        <f>'F4.2'!AR278</f>
        <v>0</v>
      </c>
      <c r="K1556" s="58"/>
      <c r="L1556" s="58"/>
      <c r="M1556" s="58">
        <f t="shared" si="774"/>
        <v>0</v>
      </c>
      <c r="N1556" s="58">
        <f t="shared" si="780"/>
        <v>0</v>
      </c>
    </row>
    <row r="1557" spans="1:14" ht="31.5" hidden="1" outlineLevel="1" x14ac:dyDescent="0.25">
      <c r="A1557" s="27">
        <f t="shared" si="776"/>
        <v>32</v>
      </c>
      <c r="B1557" s="27" t="str">
        <f t="shared" si="775"/>
        <v>DPR FOR COAL CYCLE IMPROVEMENT IN UNIT NO.1 TO 4</v>
      </c>
      <c r="C1557" s="9">
        <f t="shared" si="781"/>
        <v>0</v>
      </c>
      <c r="D1557" s="65" t="str">
        <f t="shared" si="781"/>
        <v>-</v>
      </c>
      <c r="E1557" s="58">
        <f t="shared" si="781"/>
        <v>0</v>
      </c>
      <c r="F1557" s="58">
        <f t="shared" si="777"/>
        <v>0</v>
      </c>
      <c r="G1557" s="58">
        <f t="shared" si="778"/>
        <v>0</v>
      </c>
      <c r="H1557" s="58">
        <f t="shared" si="779"/>
        <v>0</v>
      </c>
      <c r="I1557" s="123">
        <f>'F4.2'!X279</f>
        <v>0</v>
      </c>
      <c r="J1557" s="123">
        <f>'F4.2'!AR279</f>
        <v>0</v>
      </c>
      <c r="K1557" s="58"/>
      <c r="L1557" s="58"/>
      <c r="M1557" s="58">
        <f t="shared" si="774"/>
        <v>0</v>
      </c>
      <c r="N1557" s="58">
        <f t="shared" si="780"/>
        <v>0</v>
      </c>
    </row>
    <row r="1558" spans="1:14" ht="30" hidden="1" outlineLevel="1" x14ac:dyDescent="0.25">
      <c r="A1558" s="9">
        <f t="shared" si="776"/>
        <v>32.1</v>
      </c>
      <c r="B1558" s="194" t="str">
        <f t="shared" si="775"/>
        <v xml:space="preserve">Procurement of Complete Journal Assembly for 803 ½ HP  Coal Mills of Unit No. 1 To 2  </v>
      </c>
      <c r="C1558" s="9">
        <f t="shared" si="781"/>
        <v>0</v>
      </c>
      <c r="D1558" s="65" t="str">
        <f t="shared" si="781"/>
        <v>-</v>
      </c>
      <c r="E1558" s="58">
        <f t="shared" si="781"/>
        <v>0</v>
      </c>
      <c r="F1558" s="58">
        <f t="shared" si="777"/>
        <v>0</v>
      </c>
      <c r="G1558" s="58">
        <f t="shared" si="778"/>
        <v>0</v>
      </c>
      <c r="H1558" s="58">
        <f t="shared" si="779"/>
        <v>0</v>
      </c>
      <c r="I1558" s="123">
        <f>'F4.2'!X280</f>
        <v>0</v>
      </c>
      <c r="J1558" s="123">
        <f>'F4.2'!AR280</f>
        <v>0</v>
      </c>
      <c r="K1558" s="58"/>
      <c r="L1558" s="58"/>
      <c r="M1558" s="58">
        <f t="shared" si="774"/>
        <v>0</v>
      </c>
      <c r="N1558" s="58">
        <f t="shared" si="780"/>
        <v>0</v>
      </c>
    </row>
    <row r="1559" spans="1:14" ht="30" hidden="1" outlineLevel="1" x14ac:dyDescent="0.25">
      <c r="A1559" s="9">
        <f t="shared" si="776"/>
        <v>32.200000000000003</v>
      </c>
      <c r="B1559" s="194" t="str">
        <f t="shared" si="775"/>
        <v xml:space="preserve">Procurement of Complete Journal Assembly for XRP 883 Coal Mills of Unit No. 3 To 4,  </v>
      </c>
      <c r="C1559" s="9">
        <f t="shared" si="781"/>
        <v>0</v>
      </c>
      <c r="D1559" s="65" t="str">
        <f t="shared" si="781"/>
        <v>-</v>
      </c>
      <c r="E1559" s="58">
        <f t="shared" si="781"/>
        <v>0</v>
      </c>
      <c r="F1559" s="58">
        <f t="shared" si="777"/>
        <v>0</v>
      </c>
      <c r="G1559" s="58">
        <f t="shared" si="778"/>
        <v>0</v>
      </c>
      <c r="H1559" s="58">
        <f t="shared" si="779"/>
        <v>0</v>
      </c>
      <c r="I1559" s="123">
        <f>'F4.2'!X281</f>
        <v>0</v>
      </c>
      <c r="J1559" s="123">
        <f>'F4.2'!AR281</f>
        <v>0</v>
      </c>
      <c r="K1559" s="58"/>
      <c r="L1559" s="58"/>
      <c r="M1559" s="58">
        <f t="shared" si="774"/>
        <v>0</v>
      </c>
      <c r="N1559" s="58">
        <f t="shared" si="780"/>
        <v>0</v>
      </c>
    </row>
    <row r="1560" spans="1:14" ht="30" hidden="1" outlineLevel="1" x14ac:dyDescent="0.25">
      <c r="A1560" s="9">
        <f t="shared" si="776"/>
        <v>32.299999999999997</v>
      </c>
      <c r="B1560" s="194" t="str">
        <f t="shared" si="775"/>
        <v xml:space="preserve"> Procurement of assembly of worm shaft &amp; worm wheel with hub for unit no. 3 &amp; 4  </v>
      </c>
      <c r="C1560" s="9">
        <f t="shared" si="781"/>
        <v>0</v>
      </c>
      <c r="D1560" s="65" t="str">
        <f t="shared" si="781"/>
        <v>-</v>
      </c>
      <c r="E1560" s="58">
        <f t="shared" si="781"/>
        <v>0</v>
      </c>
      <c r="F1560" s="58">
        <f t="shared" si="777"/>
        <v>0</v>
      </c>
      <c r="G1560" s="58">
        <f t="shared" si="778"/>
        <v>0</v>
      </c>
      <c r="H1560" s="58">
        <f t="shared" si="779"/>
        <v>0</v>
      </c>
      <c r="I1560" s="123">
        <f>'F4.2'!X282</f>
        <v>0</v>
      </c>
      <c r="J1560" s="123">
        <f>'F4.2'!AR282</f>
        <v>0</v>
      </c>
      <c r="K1560" s="58"/>
      <c r="L1560" s="58"/>
      <c r="M1560" s="58">
        <f t="shared" si="774"/>
        <v>0</v>
      </c>
      <c r="N1560" s="58">
        <f t="shared" si="780"/>
        <v>0</v>
      </c>
    </row>
    <row r="1561" spans="1:14" ht="45" hidden="1" outlineLevel="1" x14ac:dyDescent="0.25">
      <c r="A1561" s="9">
        <f t="shared" si="776"/>
        <v>32.4</v>
      </c>
      <c r="B1561" s="194" t="str">
        <f t="shared" si="775"/>
        <v>PROCUREMENT OF COMPLETE GEAR BOX ASSEMBLIES OF COAL MILLS XRP 803 ½ HP   FOR UNIT # 1 TO 2  AT KHAPERKHEDA TPS</v>
      </c>
      <c r="C1561" s="9">
        <f t="shared" si="781"/>
        <v>0</v>
      </c>
      <c r="D1561" s="65" t="str">
        <f t="shared" si="781"/>
        <v>-</v>
      </c>
      <c r="E1561" s="58">
        <f t="shared" si="781"/>
        <v>0</v>
      </c>
      <c r="F1561" s="58">
        <f t="shared" si="777"/>
        <v>0</v>
      </c>
      <c r="G1561" s="58">
        <f t="shared" si="778"/>
        <v>0</v>
      </c>
      <c r="H1561" s="58">
        <f t="shared" si="779"/>
        <v>0</v>
      </c>
      <c r="I1561" s="123">
        <f>'F4.2'!X283</f>
        <v>0</v>
      </c>
      <c r="J1561" s="123">
        <f>'F4.2'!AR283</f>
        <v>0</v>
      </c>
      <c r="K1561" s="58"/>
      <c r="L1561" s="58"/>
      <c r="M1561" s="58">
        <f t="shared" si="774"/>
        <v>0</v>
      </c>
      <c r="N1561" s="58">
        <f t="shared" si="780"/>
        <v>0</v>
      </c>
    </row>
    <row r="1562" spans="1:14" ht="45" hidden="1" outlineLevel="1" x14ac:dyDescent="0.25">
      <c r="A1562" s="9">
        <f t="shared" si="776"/>
        <v>32.5</v>
      </c>
      <c r="B1562" s="194" t="str">
        <f t="shared" si="775"/>
        <v>PROCUREMENT OF COMPLETE GEAR BOX ASSEMBLIES OF COAL MILLS  XRP 883  FOR UNIT # 3 TO 4  AT KHAPERKHEDA TPS</v>
      </c>
      <c r="C1562" s="9">
        <f t="shared" si="781"/>
        <v>0</v>
      </c>
      <c r="D1562" s="65" t="str">
        <f t="shared" si="781"/>
        <v>-</v>
      </c>
      <c r="E1562" s="58">
        <f t="shared" si="781"/>
        <v>0</v>
      </c>
      <c r="F1562" s="58">
        <f t="shared" si="777"/>
        <v>0</v>
      </c>
      <c r="G1562" s="58">
        <f t="shared" si="778"/>
        <v>0</v>
      </c>
      <c r="H1562" s="58">
        <f t="shared" si="779"/>
        <v>0</v>
      </c>
      <c r="I1562" s="123">
        <f>'F4.2'!X284</f>
        <v>0</v>
      </c>
      <c r="J1562" s="123">
        <f>'F4.2'!AR284</f>
        <v>0</v>
      </c>
      <c r="K1562" s="58"/>
      <c r="L1562" s="58"/>
      <c r="M1562" s="58">
        <f t="shared" si="774"/>
        <v>0</v>
      </c>
      <c r="N1562" s="58">
        <f t="shared" si="780"/>
        <v>0</v>
      </c>
    </row>
    <row r="1563" spans="1:14" ht="47.25" hidden="1" outlineLevel="1" x14ac:dyDescent="0.25">
      <c r="A1563" s="9">
        <f t="shared" si="776"/>
        <v>33</v>
      </c>
      <c r="B1563" s="27" t="str">
        <f t="shared" si="775"/>
        <v>DPR FOR PERFORMANCE IMPROVEMENT OF BOILER PA FAN, ID FAN AND FD FAN IN UNIT NO. 1 TO 4</v>
      </c>
      <c r="C1563" s="9">
        <f t="shared" si="781"/>
        <v>0</v>
      </c>
      <c r="D1563" s="65" t="str">
        <f t="shared" si="781"/>
        <v>-</v>
      </c>
      <c r="E1563" s="58">
        <f t="shared" si="781"/>
        <v>0</v>
      </c>
      <c r="F1563" s="58">
        <f t="shared" si="777"/>
        <v>0</v>
      </c>
      <c r="G1563" s="58">
        <f t="shared" si="778"/>
        <v>0</v>
      </c>
      <c r="H1563" s="58">
        <f t="shared" si="779"/>
        <v>0</v>
      </c>
      <c r="I1563" s="123">
        <f>'F4.2'!X285</f>
        <v>0</v>
      </c>
      <c r="J1563" s="123">
        <f>'F4.2'!AR285</f>
        <v>0</v>
      </c>
      <c r="K1563" s="58"/>
      <c r="L1563" s="58"/>
      <c r="M1563" s="58">
        <f t="shared" si="774"/>
        <v>0</v>
      </c>
      <c r="N1563" s="58">
        <f t="shared" si="780"/>
        <v>0</v>
      </c>
    </row>
    <row r="1564" spans="1:14" ht="30" hidden="1" outlineLevel="1" x14ac:dyDescent="0.25">
      <c r="A1564" s="9">
        <f t="shared" si="776"/>
        <v>33.1</v>
      </c>
      <c r="B1564" s="194" t="str">
        <f t="shared" si="775"/>
        <v xml:space="preserve"> Procurement of PA fan Casings along with Dampers in Unit- 1 &amp; 2, at Khaperkheda TPS</v>
      </c>
      <c r="C1564" s="9">
        <f t="shared" si="781"/>
        <v>0</v>
      </c>
      <c r="D1564" s="65" t="str">
        <f t="shared" si="781"/>
        <v>-</v>
      </c>
      <c r="E1564" s="58">
        <f t="shared" si="781"/>
        <v>0</v>
      </c>
      <c r="F1564" s="58">
        <f t="shared" si="777"/>
        <v>0</v>
      </c>
      <c r="G1564" s="58">
        <f t="shared" si="778"/>
        <v>0</v>
      </c>
      <c r="H1564" s="58">
        <f t="shared" si="779"/>
        <v>0</v>
      </c>
      <c r="I1564" s="123">
        <f>'F4.2'!X286</f>
        <v>0</v>
      </c>
      <c r="J1564" s="123">
        <f>'F4.2'!AR286</f>
        <v>0</v>
      </c>
      <c r="K1564" s="58"/>
      <c r="L1564" s="58"/>
      <c r="M1564" s="58">
        <f t="shared" si="774"/>
        <v>0</v>
      </c>
      <c r="N1564" s="58">
        <f t="shared" si="780"/>
        <v>0</v>
      </c>
    </row>
    <row r="1565" spans="1:14" ht="45" hidden="1" outlineLevel="1" x14ac:dyDescent="0.25">
      <c r="A1565" s="9">
        <f t="shared" si="776"/>
        <v>33.200000000000003</v>
      </c>
      <c r="B1565" s="194" t="str">
        <f t="shared" si="775"/>
        <v>PROCUREMENT OF COMPLETE ROTOR ASSEMBLY ALONG WITH MOTOR FOR NDZV 31 SIDOR IN UNIT NO. 1 &amp; 2 KHAPERKHEDA TPS (ID FAN)</v>
      </c>
      <c r="C1565" s="9">
        <f t="shared" si="781"/>
        <v>0</v>
      </c>
      <c r="D1565" s="65" t="str">
        <f t="shared" si="781"/>
        <v>-</v>
      </c>
      <c r="E1565" s="58">
        <f t="shared" si="781"/>
        <v>0</v>
      </c>
      <c r="F1565" s="58">
        <f t="shared" si="777"/>
        <v>0</v>
      </c>
      <c r="G1565" s="58">
        <f t="shared" si="778"/>
        <v>0</v>
      </c>
      <c r="H1565" s="58">
        <f t="shared" si="779"/>
        <v>0</v>
      </c>
      <c r="I1565" s="123">
        <f>'F4.2'!X287</f>
        <v>0</v>
      </c>
      <c r="J1565" s="123">
        <f>'F4.2'!AR287</f>
        <v>0</v>
      </c>
      <c r="K1565" s="58"/>
      <c r="L1565" s="58"/>
      <c r="M1565" s="58">
        <f t="shared" si="774"/>
        <v>0</v>
      </c>
      <c r="N1565" s="58">
        <f t="shared" si="780"/>
        <v>0</v>
      </c>
    </row>
    <row r="1566" spans="1:14" ht="60" hidden="1" outlineLevel="1" x14ac:dyDescent="0.25">
      <c r="A1566" s="9">
        <f t="shared" si="776"/>
        <v>33.299999999999997</v>
      </c>
      <c r="B1566" s="194" t="str">
        <f t="shared" si="775"/>
        <v xml:space="preserve"> PROCUREMENT OF FD FAN (BHEL AP 1-20 / 11) ASSEMBLY ALONG WITH DRIVE UNIT(MOTOR) FOR UNIT 1 &amp; 2 AT KHAPERKHEDA TPS UNDER OEM NATURE ITEMS</v>
      </c>
      <c r="C1566" s="9">
        <f t="shared" si="781"/>
        <v>0</v>
      </c>
      <c r="D1566" s="65" t="str">
        <f t="shared" si="781"/>
        <v>-</v>
      </c>
      <c r="E1566" s="58">
        <f t="shared" si="781"/>
        <v>0</v>
      </c>
      <c r="F1566" s="58">
        <f t="shared" si="777"/>
        <v>0</v>
      </c>
      <c r="G1566" s="58">
        <f t="shared" si="778"/>
        <v>0</v>
      </c>
      <c r="H1566" s="58">
        <f t="shared" si="779"/>
        <v>0</v>
      </c>
      <c r="I1566" s="123">
        <f>'F4.2'!X288</f>
        <v>0</v>
      </c>
      <c r="J1566" s="123">
        <f>'F4.2'!AR288</f>
        <v>0</v>
      </c>
      <c r="K1566" s="58"/>
      <c r="L1566" s="58"/>
      <c r="M1566" s="58">
        <f t="shared" si="774"/>
        <v>0</v>
      </c>
      <c r="N1566" s="58">
        <f t="shared" si="780"/>
        <v>0</v>
      </c>
    </row>
    <row r="1567" spans="1:14" ht="60" hidden="1" outlineLevel="1" x14ac:dyDescent="0.25">
      <c r="A1567" s="9">
        <f t="shared" si="776"/>
        <v>33.4</v>
      </c>
      <c r="B1567" s="194" t="str">
        <f t="shared" si="775"/>
        <v xml:space="preserve"> PROCUREMENT OF FD FAN (BHEL AP 1-20 / 11) ASSEMBLY ALONG WITH DRIVE UNIT(MOTOR) FOR UNIT 3&amp; 4 AT KHAPERKHEDA TPS UNDER OEM NATURE ITEMS</v>
      </c>
      <c r="C1567" s="9">
        <f t="shared" si="781"/>
        <v>0</v>
      </c>
      <c r="D1567" s="65" t="str">
        <f t="shared" si="781"/>
        <v>-</v>
      </c>
      <c r="E1567" s="58">
        <f t="shared" si="781"/>
        <v>0</v>
      </c>
      <c r="F1567" s="58">
        <f t="shared" si="777"/>
        <v>0</v>
      </c>
      <c r="G1567" s="58">
        <f t="shared" si="778"/>
        <v>0</v>
      </c>
      <c r="H1567" s="58">
        <f t="shared" si="779"/>
        <v>0</v>
      </c>
      <c r="I1567" s="123">
        <f>'F4.2'!X289</f>
        <v>0</v>
      </c>
      <c r="J1567" s="123">
        <f>'F4.2'!AR289</f>
        <v>0</v>
      </c>
      <c r="K1567" s="58"/>
      <c r="L1567" s="58"/>
      <c r="M1567" s="58">
        <f t="shared" si="774"/>
        <v>0</v>
      </c>
      <c r="N1567" s="58">
        <f t="shared" si="780"/>
        <v>0</v>
      </c>
    </row>
    <row r="1568" spans="1:14" ht="30" hidden="1" outlineLevel="1" x14ac:dyDescent="0.25">
      <c r="A1568" s="9">
        <f t="shared" si="776"/>
        <v>33.5</v>
      </c>
      <c r="B1568" s="194" t="str">
        <f t="shared" si="775"/>
        <v xml:space="preserve"> NDZV 33 SIDOR ID Fan Impeller Assembly for Unit 3 &amp; 4 at TPS, Khaperkheda</v>
      </c>
      <c r="C1568" s="9">
        <f t="shared" si="781"/>
        <v>0</v>
      </c>
      <c r="D1568" s="65" t="str">
        <f t="shared" si="781"/>
        <v>-</v>
      </c>
      <c r="E1568" s="58">
        <f t="shared" si="781"/>
        <v>0</v>
      </c>
      <c r="F1568" s="58">
        <f t="shared" si="777"/>
        <v>0</v>
      </c>
      <c r="G1568" s="58">
        <f t="shared" si="778"/>
        <v>0</v>
      </c>
      <c r="H1568" s="58">
        <f t="shared" si="779"/>
        <v>0</v>
      </c>
      <c r="I1568" s="123">
        <f>'F4.2'!X290</f>
        <v>0</v>
      </c>
      <c r="J1568" s="123">
        <f>'F4.2'!AR290</f>
        <v>0</v>
      </c>
      <c r="K1568" s="58"/>
      <c r="L1568" s="58"/>
      <c r="M1568" s="58">
        <f t="shared" si="774"/>
        <v>0</v>
      </c>
      <c r="N1568" s="58">
        <f t="shared" si="780"/>
        <v>0</v>
      </c>
    </row>
    <row r="1569" spans="1:14" ht="60" hidden="1" outlineLevel="1" x14ac:dyDescent="0.25">
      <c r="A1569" s="9">
        <f t="shared" si="776"/>
        <v>33.6</v>
      </c>
      <c r="B1569" s="194" t="str">
        <f t="shared" si="775"/>
        <v>Design, Engineering, Manufacturing, Supply &amp; Commissioning including civil works for installation of 70 LPM lubricant ystems for PA Fans in unit no. 1&amp;2.</v>
      </c>
      <c r="C1569" s="9">
        <f t="shared" si="781"/>
        <v>0</v>
      </c>
      <c r="D1569" s="65" t="str">
        <f t="shared" si="781"/>
        <v>-</v>
      </c>
      <c r="E1569" s="58">
        <f t="shared" si="781"/>
        <v>0</v>
      </c>
      <c r="F1569" s="58">
        <f t="shared" si="777"/>
        <v>0</v>
      </c>
      <c r="G1569" s="58">
        <f t="shared" si="778"/>
        <v>0</v>
      </c>
      <c r="H1569" s="58">
        <f t="shared" si="779"/>
        <v>0</v>
      </c>
      <c r="I1569" s="123">
        <f>'F4.2'!X291</f>
        <v>0</v>
      </c>
      <c r="J1569" s="123">
        <f>'F4.2'!AR291</f>
        <v>0</v>
      </c>
      <c r="K1569" s="58"/>
      <c r="L1569" s="58"/>
      <c r="M1569" s="58">
        <f t="shared" si="774"/>
        <v>0</v>
      </c>
      <c r="N1569" s="58">
        <f t="shared" si="780"/>
        <v>0</v>
      </c>
    </row>
    <row r="1570" spans="1:14" ht="30" hidden="1" outlineLevel="1" x14ac:dyDescent="0.25">
      <c r="A1570" s="9">
        <f t="shared" si="776"/>
        <v>33.700000000000003</v>
      </c>
      <c r="B1570" s="194" t="str">
        <f t="shared" si="775"/>
        <v>Supply and installation of ID and PA foundation deck spring for unit no. 3 &amp; 4</v>
      </c>
      <c r="C1570" s="9">
        <f t="shared" ref="C1570:E1589" si="782">C1144</f>
        <v>0</v>
      </c>
      <c r="D1570" s="65" t="str">
        <f t="shared" si="782"/>
        <v>-</v>
      </c>
      <c r="E1570" s="58">
        <f t="shared" si="782"/>
        <v>0</v>
      </c>
      <c r="F1570" s="58">
        <f t="shared" si="777"/>
        <v>0</v>
      </c>
      <c r="G1570" s="58">
        <f t="shared" si="778"/>
        <v>0</v>
      </c>
      <c r="H1570" s="58">
        <f t="shared" si="779"/>
        <v>0</v>
      </c>
      <c r="I1570" s="123">
        <f>'F4.2'!X292</f>
        <v>0</v>
      </c>
      <c r="J1570" s="123">
        <f>'F4.2'!AR292</f>
        <v>0</v>
      </c>
      <c r="K1570" s="58"/>
      <c r="L1570" s="58"/>
      <c r="M1570" s="58">
        <f t="shared" si="774"/>
        <v>0</v>
      </c>
      <c r="N1570" s="58">
        <f t="shared" si="780"/>
        <v>0</v>
      </c>
    </row>
    <row r="1571" spans="1:14" ht="31.5" hidden="1" outlineLevel="1" x14ac:dyDescent="0.25">
      <c r="A1571" s="9">
        <f t="shared" si="776"/>
        <v>34</v>
      </c>
      <c r="B1571" s="27" t="str">
        <f t="shared" si="775"/>
        <v xml:space="preserve">VARIOUS SCHEMES FOR BOILER PERFORMANCE IMPROVEMENT </v>
      </c>
      <c r="C1571" s="9">
        <f t="shared" si="782"/>
        <v>0</v>
      </c>
      <c r="D1571" s="65" t="str">
        <f t="shared" si="782"/>
        <v>-</v>
      </c>
      <c r="E1571" s="58">
        <f t="shared" si="782"/>
        <v>0</v>
      </c>
      <c r="F1571" s="58">
        <f t="shared" si="777"/>
        <v>0</v>
      </c>
      <c r="G1571" s="58">
        <f t="shared" si="778"/>
        <v>0</v>
      </c>
      <c r="H1571" s="58">
        <f t="shared" si="779"/>
        <v>0</v>
      </c>
      <c r="I1571" s="123">
        <f>'F4.2'!X293</f>
        <v>0</v>
      </c>
      <c r="J1571" s="123">
        <f>'F4.2'!AR293</f>
        <v>0</v>
      </c>
      <c r="K1571" s="58"/>
      <c r="L1571" s="58"/>
      <c r="M1571" s="58">
        <f t="shared" si="774"/>
        <v>0</v>
      </c>
      <c r="N1571" s="58">
        <f t="shared" si="780"/>
        <v>0</v>
      </c>
    </row>
    <row r="1572" spans="1:14" ht="45" hidden="1" outlineLevel="1" x14ac:dyDescent="0.25">
      <c r="A1572" s="9">
        <f t="shared" si="776"/>
        <v>34.1</v>
      </c>
      <c r="B1572" s="194" t="str">
        <f t="shared" si="775"/>
        <v>SUPPLY OF COAL MILL SEPERATOR &amp; SCRAPPER BODIES FOR XRP-803 1/2 HP COAL MILLS IN UNIT 1 &amp; 2</v>
      </c>
      <c r="C1572" s="9">
        <f t="shared" si="782"/>
        <v>0</v>
      </c>
      <c r="D1572" s="65" t="str">
        <f t="shared" si="782"/>
        <v>-</v>
      </c>
      <c r="E1572" s="58">
        <f t="shared" si="782"/>
        <v>0</v>
      </c>
      <c r="F1572" s="58">
        <f t="shared" si="777"/>
        <v>0</v>
      </c>
      <c r="G1572" s="58">
        <f t="shared" si="778"/>
        <v>0</v>
      </c>
      <c r="H1572" s="58">
        <f t="shared" si="779"/>
        <v>0</v>
      </c>
      <c r="I1572" s="123">
        <f>'F4.2'!X294</f>
        <v>0</v>
      </c>
      <c r="J1572" s="123">
        <f>'F4.2'!AR294</f>
        <v>0</v>
      </c>
      <c r="K1572" s="58"/>
      <c r="L1572" s="58"/>
      <c r="M1572" s="58">
        <f t="shared" si="774"/>
        <v>0</v>
      </c>
      <c r="N1572" s="58">
        <f t="shared" si="780"/>
        <v>0</v>
      </c>
    </row>
    <row r="1573" spans="1:14" ht="75" hidden="1" outlineLevel="1" x14ac:dyDescent="0.25">
      <c r="A1573" s="9">
        <f t="shared" si="776"/>
        <v>34.200000000000003</v>
      </c>
      <c r="B1573" s="194" t="str">
        <f t="shared" si="775"/>
        <v xml:space="preserve"> MODIFICATION OF EXISTING COAL BUNKER AND COMMISSIONING OF BUNKER CHUTE ASSEMBLY WITH VIBRATING MOTOR TO AVOID BUNKER MOUTH COAL CHOKE UP FOR UNIT 1 &amp; 2AT KHAPERKHEDA TPS.</v>
      </c>
      <c r="C1573" s="9">
        <f t="shared" si="782"/>
        <v>0</v>
      </c>
      <c r="D1573" s="65" t="str">
        <f t="shared" si="782"/>
        <v>-</v>
      </c>
      <c r="E1573" s="58">
        <f t="shared" si="782"/>
        <v>0</v>
      </c>
      <c r="F1573" s="58">
        <f t="shared" si="777"/>
        <v>0</v>
      </c>
      <c r="G1573" s="58">
        <f t="shared" si="778"/>
        <v>0</v>
      </c>
      <c r="H1573" s="58">
        <f t="shared" si="779"/>
        <v>0</v>
      </c>
      <c r="I1573" s="123">
        <f>'F4.2'!X295</f>
        <v>0</v>
      </c>
      <c r="J1573" s="123">
        <f>'F4.2'!AR295</f>
        <v>0</v>
      </c>
      <c r="K1573" s="58"/>
      <c r="L1573" s="58"/>
      <c r="M1573" s="58">
        <f t="shared" si="774"/>
        <v>0</v>
      </c>
      <c r="N1573" s="58">
        <f t="shared" si="780"/>
        <v>0</v>
      </c>
    </row>
    <row r="1574" spans="1:14" ht="75" hidden="1" outlineLevel="1" x14ac:dyDescent="0.25">
      <c r="A1574" s="9">
        <f t="shared" si="776"/>
        <v>34.299999999999997</v>
      </c>
      <c r="B1574" s="194" t="str">
        <f t="shared" si="775"/>
        <v xml:space="preserve"> MODIFICATION OF EXISTING COAL BUNKER AND COMMISSIONING OF BUNKER CHUTE ASSEMBLY WITH VIBRATING MOTOR TO AVOID BUNKER MOUTH COAL CHOKE UP FOR UNIT 3 &amp; 4 AT KHAPERKHEDA TPS.</v>
      </c>
      <c r="C1574" s="9">
        <f t="shared" si="782"/>
        <v>0</v>
      </c>
      <c r="D1574" s="65" t="str">
        <f t="shared" si="782"/>
        <v>-</v>
      </c>
      <c r="E1574" s="58">
        <f t="shared" si="782"/>
        <v>0</v>
      </c>
      <c r="F1574" s="58">
        <f t="shared" si="777"/>
        <v>0</v>
      </c>
      <c r="G1574" s="58">
        <f t="shared" si="778"/>
        <v>0</v>
      </c>
      <c r="H1574" s="58">
        <f t="shared" si="779"/>
        <v>0</v>
      </c>
      <c r="I1574" s="123">
        <f>'F4.2'!X296</f>
        <v>0</v>
      </c>
      <c r="J1574" s="123">
        <f>'F4.2'!AR296</f>
        <v>0</v>
      </c>
      <c r="K1574" s="58"/>
      <c r="L1574" s="58"/>
      <c r="M1574" s="58">
        <f t="shared" si="774"/>
        <v>0</v>
      </c>
      <c r="N1574" s="58">
        <f t="shared" si="780"/>
        <v>0</v>
      </c>
    </row>
    <row r="1575" spans="1:14" ht="30" hidden="1" outlineLevel="1" x14ac:dyDescent="0.25">
      <c r="A1575" s="9">
        <f t="shared" si="776"/>
        <v>34.4</v>
      </c>
      <c r="B1575" s="194" t="str">
        <f t="shared" si="775"/>
        <v>DESIGN, DEVELOPMENT, COMMISIONING OF SEAL AIR FAN ASSEMBLIES IN UNIT 1 &amp; 2</v>
      </c>
      <c r="C1575" s="9">
        <f t="shared" si="782"/>
        <v>0</v>
      </c>
      <c r="D1575" s="65" t="str">
        <f t="shared" si="782"/>
        <v>-</v>
      </c>
      <c r="E1575" s="58">
        <f t="shared" si="782"/>
        <v>0</v>
      </c>
      <c r="F1575" s="58">
        <f t="shared" si="777"/>
        <v>0</v>
      </c>
      <c r="G1575" s="58">
        <f t="shared" si="778"/>
        <v>0</v>
      </c>
      <c r="H1575" s="58">
        <f t="shared" si="779"/>
        <v>0</v>
      </c>
      <c r="I1575" s="123">
        <f>'F4.2'!X297</f>
        <v>0</v>
      </c>
      <c r="J1575" s="123">
        <f>'F4.2'!AR297</f>
        <v>0</v>
      </c>
      <c r="K1575" s="58"/>
      <c r="L1575" s="58"/>
      <c r="M1575" s="58">
        <f t="shared" si="774"/>
        <v>0</v>
      </c>
      <c r="N1575" s="58">
        <f t="shared" si="780"/>
        <v>0</v>
      </c>
    </row>
    <row r="1576" spans="1:14" ht="60" hidden="1" outlineLevel="1" x14ac:dyDescent="0.25">
      <c r="A1576" s="9">
        <f t="shared" si="776"/>
        <v>34.5</v>
      </c>
      <c r="B1576" s="194" t="str">
        <f t="shared" si="775"/>
        <v>Procurement of sub body assembly of control valve in unit no. 1 &amp; 2 actuating main gear unit part electrical actuator in unit no. 1 to 4 Khaperkheda TPS</v>
      </c>
      <c r="C1576" s="9">
        <f t="shared" si="782"/>
        <v>0</v>
      </c>
      <c r="D1576" s="65" t="str">
        <f t="shared" si="782"/>
        <v>-</v>
      </c>
      <c r="E1576" s="58">
        <f t="shared" si="782"/>
        <v>0</v>
      </c>
      <c r="F1576" s="58">
        <f t="shared" si="777"/>
        <v>0</v>
      </c>
      <c r="G1576" s="58">
        <f t="shared" si="778"/>
        <v>0</v>
      </c>
      <c r="H1576" s="58">
        <f t="shared" si="779"/>
        <v>0</v>
      </c>
      <c r="I1576" s="123">
        <f>'F4.2'!X298</f>
        <v>0</v>
      </c>
      <c r="J1576" s="123">
        <f>'F4.2'!AR298</f>
        <v>0</v>
      </c>
      <c r="K1576" s="58"/>
      <c r="L1576" s="58"/>
      <c r="M1576" s="58">
        <f t="shared" si="774"/>
        <v>0</v>
      </c>
      <c r="N1576" s="58">
        <f t="shared" si="780"/>
        <v>0</v>
      </c>
    </row>
    <row r="1577" spans="1:14" ht="31.5" hidden="1" outlineLevel="1" x14ac:dyDescent="0.25">
      <c r="A1577" s="9">
        <f t="shared" si="776"/>
        <v>35</v>
      </c>
      <c r="B1577" s="27" t="str">
        <f t="shared" si="775"/>
        <v>Construction of A, B, C, D &amp; E type stilt + 6 floor buildings  at TPS Khaperkheda.</v>
      </c>
      <c r="C1577" s="9">
        <f t="shared" si="782"/>
        <v>0</v>
      </c>
      <c r="D1577" s="65" t="str">
        <f t="shared" si="782"/>
        <v>-</v>
      </c>
      <c r="E1577" s="58">
        <f t="shared" si="782"/>
        <v>0</v>
      </c>
      <c r="F1577" s="58">
        <f t="shared" si="777"/>
        <v>0</v>
      </c>
      <c r="G1577" s="58">
        <f t="shared" si="778"/>
        <v>0</v>
      </c>
      <c r="H1577" s="58">
        <f t="shared" si="779"/>
        <v>0</v>
      </c>
      <c r="I1577" s="123">
        <f>'F4.2'!X299</f>
        <v>0</v>
      </c>
      <c r="J1577" s="123">
        <f>'F4.2'!AR299</f>
        <v>0</v>
      </c>
      <c r="K1577" s="58"/>
      <c r="L1577" s="58"/>
      <c r="M1577" s="58">
        <f t="shared" si="774"/>
        <v>0</v>
      </c>
      <c r="N1577" s="58">
        <f t="shared" si="780"/>
        <v>0</v>
      </c>
    </row>
    <row r="1578" spans="1:14" ht="30" hidden="1" outlineLevel="1" x14ac:dyDescent="0.25">
      <c r="A1578" s="9">
        <f t="shared" si="776"/>
        <v>35.1</v>
      </c>
      <c r="B1578" s="194" t="str">
        <f t="shared" si="775"/>
        <v>Construction of A, B, C, D &amp; E type stilt + 6 floor buildings  at TPS Khaperkheda.</v>
      </c>
      <c r="C1578" s="9">
        <f t="shared" si="782"/>
        <v>0</v>
      </c>
      <c r="D1578" s="65" t="str">
        <f t="shared" si="782"/>
        <v>-</v>
      </c>
      <c r="E1578" s="58">
        <f t="shared" si="782"/>
        <v>0</v>
      </c>
      <c r="F1578" s="58">
        <f t="shared" si="777"/>
        <v>0</v>
      </c>
      <c r="G1578" s="58">
        <f t="shared" si="778"/>
        <v>0</v>
      </c>
      <c r="H1578" s="58">
        <f t="shared" si="779"/>
        <v>0</v>
      </c>
      <c r="I1578" s="123">
        <f>'F4.2'!X300</f>
        <v>0</v>
      </c>
      <c r="J1578" s="123">
        <f>'F4.2'!AR300</f>
        <v>0</v>
      </c>
      <c r="K1578" s="58"/>
      <c r="L1578" s="58"/>
      <c r="M1578" s="58">
        <f t="shared" si="774"/>
        <v>0</v>
      </c>
      <c r="N1578" s="58">
        <f t="shared" si="780"/>
        <v>0</v>
      </c>
    </row>
    <row r="1579" spans="1:14" ht="110.25" hidden="1" outlineLevel="1" x14ac:dyDescent="0.25">
      <c r="A1579" s="9">
        <f t="shared" si="776"/>
        <v>36</v>
      </c>
      <c r="B1579" s="27" t="str">
        <f t="shared" si="775"/>
        <v xml:space="preserve"> Enhancement &amp; Renovation of existing building, Construction of Market building,  Construction of club building community hall, 
Construction of school building, 
&amp; Enhancement of existing domestic plant providing V wire 3 MLD at Colony TPS Khaperkheda.</v>
      </c>
      <c r="C1579" s="9">
        <f t="shared" si="782"/>
        <v>0</v>
      </c>
      <c r="D1579" s="65" t="str">
        <f t="shared" si="782"/>
        <v>-</v>
      </c>
      <c r="E1579" s="58">
        <f t="shared" si="782"/>
        <v>0</v>
      </c>
      <c r="F1579" s="58">
        <f t="shared" si="777"/>
        <v>0</v>
      </c>
      <c r="G1579" s="58">
        <f t="shared" si="778"/>
        <v>0</v>
      </c>
      <c r="H1579" s="58">
        <f t="shared" si="779"/>
        <v>0</v>
      </c>
      <c r="I1579" s="123">
        <f>'F4.2'!X301</f>
        <v>0</v>
      </c>
      <c r="J1579" s="123">
        <f>'F4.2'!AR301</f>
        <v>0</v>
      </c>
      <c r="K1579" s="58"/>
      <c r="L1579" s="58"/>
      <c r="M1579" s="58">
        <f t="shared" si="774"/>
        <v>0</v>
      </c>
      <c r="N1579" s="58">
        <f t="shared" si="780"/>
        <v>0</v>
      </c>
    </row>
    <row r="1580" spans="1:14" ht="45" hidden="1" outlineLevel="1" x14ac:dyDescent="0.25">
      <c r="A1580" s="9">
        <f t="shared" si="776"/>
        <v>36.1</v>
      </c>
      <c r="B1580" s="194" t="str">
        <f t="shared" si="775"/>
        <v>Enhancement / Renovation &amp; strengthening of existing building &amp; allied works in colony TPS Khaperkhda.</v>
      </c>
      <c r="C1580" s="9">
        <f t="shared" si="782"/>
        <v>0</v>
      </c>
      <c r="D1580" s="65" t="str">
        <f t="shared" si="782"/>
        <v>-</v>
      </c>
      <c r="E1580" s="58">
        <f t="shared" si="782"/>
        <v>0</v>
      </c>
      <c r="F1580" s="58">
        <f t="shared" si="777"/>
        <v>0</v>
      </c>
      <c r="G1580" s="58">
        <f t="shared" si="778"/>
        <v>0</v>
      </c>
      <c r="H1580" s="58">
        <f t="shared" si="779"/>
        <v>0</v>
      </c>
      <c r="I1580" s="123">
        <f>'F4.2'!X302</f>
        <v>0</v>
      </c>
      <c r="J1580" s="123">
        <f>'F4.2'!AR302</f>
        <v>0</v>
      </c>
      <c r="K1580" s="58"/>
      <c r="L1580" s="58"/>
      <c r="M1580" s="58">
        <f t="shared" si="774"/>
        <v>0</v>
      </c>
      <c r="N1580" s="58">
        <f t="shared" si="780"/>
        <v>0</v>
      </c>
    </row>
    <row r="1581" spans="1:14" ht="45" hidden="1" outlineLevel="1" x14ac:dyDescent="0.25">
      <c r="A1581" s="9">
        <f t="shared" si="776"/>
        <v>36.200000000000003</v>
      </c>
      <c r="B1581" s="194" t="str">
        <f t="shared" si="775"/>
        <v>Construction of Market building including approach road, drainage arrangement &amp; electrification at colony TPS Khaperkheda</v>
      </c>
      <c r="C1581" s="9">
        <f t="shared" si="782"/>
        <v>0</v>
      </c>
      <c r="D1581" s="65" t="str">
        <f t="shared" si="782"/>
        <v>-</v>
      </c>
      <c r="E1581" s="58">
        <f t="shared" si="782"/>
        <v>0</v>
      </c>
      <c r="F1581" s="58">
        <f t="shared" si="777"/>
        <v>0</v>
      </c>
      <c r="G1581" s="58">
        <f t="shared" si="778"/>
        <v>0</v>
      </c>
      <c r="H1581" s="58">
        <f t="shared" si="779"/>
        <v>0</v>
      </c>
      <c r="I1581" s="123">
        <f>'F4.2'!X303</f>
        <v>0</v>
      </c>
      <c r="J1581" s="123">
        <f>'F4.2'!AR303</f>
        <v>0</v>
      </c>
      <c r="K1581" s="58"/>
      <c r="L1581" s="58"/>
      <c r="M1581" s="58">
        <f t="shared" si="774"/>
        <v>0</v>
      </c>
      <c r="N1581" s="58">
        <f t="shared" si="780"/>
        <v>0</v>
      </c>
    </row>
    <row r="1582" spans="1:14" ht="15.75" hidden="1" outlineLevel="1" x14ac:dyDescent="0.25">
      <c r="A1582" s="9">
        <f t="shared" si="776"/>
        <v>36.299999999999997</v>
      </c>
      <c r="B1582" s="194" t="str">
        <f t="shared" si="775"/>
        <v>Construction of club building / community hall</v>
      </c>
      <c r="C1582" s="9">
        <f t="shared" si="782"/>
        <v>0</v>
      </c>
      <c r="D1582" s="65" t="str">
        <f t="shared" si="782"/>
        <v>-</v>
      </c>
      <c r="E1582" s="58">
        <f t="shared" si="782"/>
        <v>0</v>
      </c>
      <c r="F1582" s="58">
        <f t="shared" si="777"/>
        <v>0</v>
      </c>
      <c r="G1582" s="58">
        <f t="shared" si="778"/>
        <v>0</v>
      </c>
      <c r="H1582" s="58">
        <f t="shared" si="779"/>
        <v>0</v>
      </c>
      <c r="I1582" s="123">
        <f>'F4.2'!X304</f>
        <v>0</v>
      </c>
      <c r="J1582" s="123">
        <f>'F4.2'!AR304</f>
        <v>0</v>
      </c>
      <c r="K1582" s="58"/>
      <c r="L1582" s="58"/>
      <c r="M1582" s="58">
        <f t="shared" si="774"/>
        <v>0</v>
      </c>
      <c r="N1582" s="58">
        <f t="shared" si="780"/>
        <v>0</v>
      </c>
    </row>
    <row r="1583" spans="1:14" ht="15.75" hidden="1" outlineLevel="1" x14ac:dyDescent="0.25">
      <c r="A1583" s="9">
        <f t="shared" si="776"/>
        <v>36.4</v>
      </c>
      <c r="B1583" s="194" t="str">
        <f t="shared" si="775"/>
        <v>Construction of school building</v>
      </c>
      <c r="C1583" s="9">
        <f t="shared" si="782"/>
        <v>0</v>
      </c>
      <c r="D1583" s="65" t="str">
        <f t="shared" si="782"/>
        <v>-</v>
      </c>
      <c r="E1583" s="58">
        <f t="shared" si="782"/>
        <v>0</v>
      </c>
      <c r="F1583" s="58">
        <f t="shared" si="777"/>
        <v>0</v>
      </c>
      <c r="G1583" s="58">
        <f t="shared" si="778"/>
        <v>0</v>
      </c>
      <c r="H1583" s="58">
        <f t="shared" si="779"/>
        <v>0</v>
      </c>
      <c r="I1583" s="123">
        <f>'F4.2'!X305</f>
        <v>0</v>
      </c>
      <c r="J1583" s="123">
        <f>'F4.2'!AR305</f>
        <v>0</v>
      </c>
      <c r="K1583" s="58"/>
      <c r="L1583" s="58"/>
      <c r="M1583" s="58">
        <f t="shared" si="774"/>
        <v>0</v>
      </c>
      <c r="N1583" s="58">
        <f t="shared" si="780"/>
        <v>0</v>
      </c>
    </row>
    <row r="1584" spans="1:14" ht="30" hidden="1" outlineLevel="1" x14ac:dyDescent="0.25">
      <c r="A1584" s="9">
        <f t="shared" si="776"/>
        <v>36.5</v>
      </c>
      <c r="B1584" s="194" t="str">
        <f t="shared" si="775"/>
        <v xml:space="preserve">Enhancement of existing domestic plant providing V wire 3 MLD </v>
      </c>
      <c r="C1584" s="9">
        <f t="shared" si="782"/>
        <v>0</v>
      </c>
      <c r="D1584" s="65" t="str">
        <f t="shared" si="782"/>
        <v>-</v>
      </c>
      <c r="E1584" s="58">
        <f t="shared" si="782"/>
        <v>0</v>
      </c>
      <c r="F1584" s="58">
        <f t="shared" si="777"/>
        <v>0</v>
      </c>
      <c r="G1584" s="58">
        <f t="shared" si="778"/>
        <v>0</v>
      </c>
      <c r="H1584" s="58">
        <f t="shared" si="779"/>
        <v>0</v>
      </c>
      <c r="I1584" s="123">
        <f>'F4.2'!X306</f>
        <v>0</v>
      </c>
      <c r="J1584" s="123">
        <f>'F4.2'!AR306</f>
        <v>0</v>
      </c>
      <c r="K1584" s="58"/>
      <c r="L1584" s="58"/>
      <c r="M1584" s="58">
        <f t="shared" si="774"/>
        <v>0</v>
      </c>
      <c r="N1584" s="58">
        <f t="shared" si="780"/>
        <v>0</v>
      </c>
    </row>
    <row r="1585" spans="1:14" ht="94.5" hidden="1" outlineLevel="1" x14ac:dyDescent="0.25">
      <c r="A1585" s="9">
        <f t="shared" si="776"/>
        <v>37</v>
      </c>
      <c r="B1585" s="27" t="str">
        <f t="shared" si="775"/>
        <v>Enhancement / Renovation of Saudamini Administrative Building,  Construction of VIP Guest House, Construction of roads at Prakashnagar Colony and Providing various civil works related to coal transport railway lines of khaperkheda TPSTPS Khaperkheda.</v>
      </c>
      <c r="C1585" s="9">
        <f t="shared" si="782"/>
        <v>0</v>
      </c>
      <c r="D1585" s="65" t="str">
        <f t="shared" si="782"/>
        <v>-</v>
      </c>
      <c r="E1585" s="58">
        <f t="shared" si="782"/>
        <v>0</v>
      </c>
      <c r="F1585" s="58">
        <f t="shared" si="777"/>
        <v>0</v>
      </c>
      <c r="G1585" s="58">
        <f t="shared" si="778"/>
        <v>0</v>
      </c>
      <c r="H1585" s="58">
        <f t="shared" si="779"/>
        <v>0</v>
      </c>
      <c r="I1585" s="123">
        <f>'F4.2'!X307</f>
        <v>0</v>
      </c>
      <c r="J1585" s="123">
        <f>'F4.2'!AR307</f>
        <v>0</v>
      </c>
      <c r="K1585" s="58"/>
      <c r="L1585" s="58"/>
      <c r="M1585" s="58">
        <f t="shared" si="774"/>
        <v>0</v>
      </c>
      <c r="N1585" s="58">
        <f t="shared" si="780"/>
        <v>0</v>
      </c>
    </row>
    <row r="1586" spans="1:14" ht="15.75" hidden="1" outlineLevel="1" x14ac:dyDescent="0.25">
      <c r="A1586" s="9">
        <f t="shared" si="776"/>
        <v>37.1</v>
      </c>
      <c r="B1586" s="194" t="str">
        <f t="shared" si="775"/>
        <v>Enhancement / Renovation of Saudamini building</v>
      </c>
      <c r="C1586" s="9">
        <f t="shared" si="782"/>
        <v>0</v>
      </c>
      <c r="D1586" s="65" t="str">
        <f t="shared" si="782"/>
        <v>-</v>
      </c>
      <c r="E1586" s="58">
        <f t="shared" si="782"/>
        <v>0</v>
      </c>
      <c r="F1586" s="58">
        <f t="shared" si="777"/>
        <v>0</v>
      </c>
      <c r="G1586" s="58">
        <f t="shared" si="778"/>
        <v>0</v>
      </c>
      <c r="H1586" s="58">
        <f t="shared" si="779"/>
        <v>0</v>
      </c>
      <c r="I1586" s="123">
        <f>'F4.2'!X308</f>
        <v>7</v>
      </c>
      <c r="J1586" s="123">
        <f>'F4.2'!AR308</f>
        <v>7</v>
      </c>
      <c r="K1586" s="58"/>
      <c r="L1586" s="58"/>
      <c r="M1586" s="58">
        <f t="shared" si="774"/>
        <v>7</v>
      </c>
      <c r="N1586" s="58">
        <f t="shared" si="780"/>
        <v>0</v>
      </c>
    </row>
    <row r="1587" spans="1:14" ht="15.75" hidden="1" outlineLevel="1" x14ac:dyDescent="0.25">
      <c r="A1587" s="9">
        <f t="shared" si="776"/>
        <v>37.200000000000003</v>
      </c>
      <c r="B1587" s="194" t="str">
        <f t="shared" si="775"/>
        <v>Construction of VIP guest house TPS Khaperkheda.</v>
      </c>
      <c r="C1587" s="9">
        <f t="shared" si="782"/>
        <v>0</v>
      </c>
      <c r="D1587" s="65" t="str">
        <f t="shared" si="782"/>
        <v>-</v>
      </c>
      <c r="E1587" s="58">
        <f t="shared" si="782"/>
        <v>0</v>
      </c>
      <c r="F1587" s="58">
        <f t="shared" si="777"/>
        <v>0</v>
      </c>
      <c r="G1587" s="58">
        <f t="shared" si="778"/>
        <v>0</v>
      </c>
      <c r="H1587" s="58">
        <f t="shared" si="779"/>
        <v>0</v>
      </c>
      <c r="I1587" s="123">
        <f>'F4.2'!X309</f>
        <v>0</v>
      </c>
      <c r="J1587" s="123">
        <f>'F4.2'!AR309</f>
        <v>0</v>
      </c>
      <c r="K1587" s="58"/>
      <c r="L1587" s="58"/>
      <c r="M1587" s="58">
        <f t="shared" si="774"/>
        <v>0</v>
      </c>
      <c r="N1587" s="58">
        <f t="shared" si="780"/>
        <v>0</v>
      </c>
    </row>
    <row r="1588" spans="1:14" ht="15.75" hidden="1" outlineLevel="1" x14ac:dyDescent="0.25">
      <c r="A1588" s="9">
        <f t="shared" si="776"/>
        <v>37.299999999999997</v>
      </c>
      <c r="B1588" s="194" t="str">
        <f t="shared" si="775"/>
        <v>Construction of Roads</v>
      </c>
      <c r="C1588" s="9">
        <f t="shared" si="782"/>
        <v>0</v>
      </c>
      <c r="D1588" s="65" t="str">
        <f t="shared" si="782"/>
        <v>-</v>
      </c>
      <c r="E1588" s="58">
        <f t="shared" si="782"/>
        <v>0</v>
      </c>
      <c r="F1588" s="58">
        <f t="shared" si="777"/>
        <v>0</v>
      </c>
      <c r="G1588" s="58">
        <f t="shared" si="778"/>
        <v>0</v>
      </c>
      <c r="H1588" s="58">
        <f t="shared" si="779"/>
        <v>0</v>
      </c>
      <c r="I1588" s="123">
        <f>'F4.2'!X310</f>
        <v>0</v>
      </c>
      <c r="J1588" s="123">
        <f>'F4.2'!AR310</f>
        <v>0</v>
      </c>
      <c r="K1588" s="58"/>
      <c r="L1588" s="58"/>
      <c r="M1588" s="58">
        <f t="shared" si="774"/>
        <v>0</v>
      </c>
      <c r="N1588" s="58">
        <f t="shared" si="780"/>
        <v>0</v>
      </c>
    </row>
    <row r="1589" spans="1:14" ht="30" hidden="1" outlineLevel="1" x14ac:dyDescent="0.25">
      <c r="A1589" s="9">
        <f t="shared" si="776"/>
        <v>37.4</v>
      </c>
      <c r="B1589" s="194" t="str">
        <f t="shared" si="775"/>
        <v>Construction of office building &amp; store for electrical maintenance &amp; Civil at KPKD</v>
      </c>
      <c r="C1589" s="9">
        <f t="shared" si="782"/>
        <v>0</v>
      </c>
      <c r="D1589" s="65" t="str">
        <f t="shared" si="782"/>
        <v>-</v>
      </c>
      <c r="E1589" s="58">
        <f t="shared" si="782"/>
        <v>0</v>
      </c>
      <c r="F1589" s="58">
        <f t="shared" si="777"/>
        <v>0</v>
      </c>
      <c r="G1589" s="58">
        <f t="shared" si="778"/>
        <v>0</v>
      </c>
      <c r="H1589" s="58">
        <f t="shared" si="779"/>
        <v>0</v>
      </c>
      <c r="I1589" s="123">
        <f>'F4.2'!X311</f>
        <v>2.5</v>
      </c>
      <c r="J1589" s="123">
        <f>'F4.2'!AR311</f>
        <v>2.5</v>
      </c>
      <c r="K1589" s="58"/>
      <c r="L1589" s="58"/>
      <c r="M1589" s="58">
        <f t="shared" si="774"/>
        <v>2.5</v>
      </c>
      <c r="N1589" s="58">
        <f t="shared" si="780"/>
        <v>0</v>
      </c>
    </row>
    <row r="1590" spans="1:14" ht="45" hidden="1" outlineLevel="1" x14ac:dyDescent="0.25">
      <c r="A1590" s="9">
        <f t="shared" si="776"/>
        <v>37.5</v>
      </c>
      <c r="B1590" s="194" t="str">
        <f t="shared" si="775"/>
        <v>Providing Special repair &amp; retrofitting work of river bridge no.09 on Khaperkheda - Kalumna railway siding of TPS Khaperkheda.</v>
      </c>
      <c r="C1590" s="9">
        <f t="shared" ref="C1590:E1609" si="783">C1164</f>
        <v>0</v>
      </c>
      <c r="D1590" s="65" t="str">
        <f t="shared" si="783"/>
        <v>-</v>
      </c>
      <c r="E1590" s="58">
        <f t="shared" si="783"/>
        <v>0</v>
      </c>
      <c r="F1590" s="58">
        <f t="shared" si="777"/>
        <v>0</v>
      </c>
      <c r="G1590" s="58">
        <f t="shared" si="778"/>
        <v>0</v>
      </c>
      <c r="H1590" s="58">
        <f t="shared" si="779"/>
        <v>0</v>
      </c>
      <c r="I1590" s="123">
        <f>'F4.2'!X312</f>
        <v>1.5</v>
      </c>
      <c r="J1590" s="123">
        <f>'F4.2'!AR312</f>
        <v>1.5</v>
      </c>
      <c r="K1590" s="58"/>
      <c r="L1590" s="58"/>
      <c r="M1590" s="58">
        <f t="shared" si="774"/>
        <v>1.5</v>
      </c>
      <c r="N1590" s="58">
        <f t="shared" si="780"/>
        <v>0</v>
      </c>
    </row>
    <row r="1591" spans="1:14" ht="45" hidden="1" outlineLevel="1" x14ac:dyDescent="0.25">
      <c r="A1591" s="9">
        <f t="shared" si="776"/>
        <v>37.6</v>
      </c>
      <c r="B1591" s="194" t="str">
        <f t="shared" si="775"/>
        <v>Construction &amp; repairing  of drains &amp; culverts along  coal Transporting Railway lines &amp; approach road of  TPS Khaperkheda.</v>
      </c>
      <c r="C1591" s="9">
        <f t="shared" si="783"/>
        <v>0</v>
      </c>
      <c r="D1591" s="65" t="str">
        <f t="shared" si="783"/>
        <v>-</v>
      </c>
      <c r="E1591" s="58">
        <f t="shared" si="783"/>
        <v>0</v>
      </c>
      <c r="F1591" s="58">
        <f t="shared" si="777"/>
        <v>0</v>
      </c>
      <c r="G1591" s="58">
        <f t="shared" si="778"/>
        <v>0</v>
      </c>
      <c r="H1591" s="58">
        <f t="shared" si="779"/>
        <v>0</v>
      </c>
      <c r="I1591" s="123">
        <f>'F4.2'!X313</f>
        <v>0</v>
      </c>
      <c r="J1591" s="123">
        <f>'F4.2'!AR313</f>
        <v>0</v>
      </c>
      <c r="K1591" s="58"/>
      <c r="L1591" s="58"/>
      <c r="M1591" s="58">
        <f t="shared" si="774"/>
        <v>0</v>
      </c>
      <c r="N1591" s="58">
        <f t="shared" si="780"/>
        <v>0</v>
      </c>
    </row>
    <row r="1592" spans="1:14" ht="75" hidden="1" outlineLevel="1" x14ac:dyDescent="0.25">
      <c r="A1592" s="9">
        <f t="shared" si="776"/>
        <v>37.700000000000003</v>
      </c>
      <c r="B1592" s="194" t="str">
        <f t="shared" si="775"/>
        <v>Repairing, providing &amp; applying Epoxy Painting and Structural Steel Works to steel structural bridges on kpkd to Kaluma and kpkd to Saoner railway lines as per recommendation of structural stability report at TPS Khaperkheda.</v>
      </c>
      <c r="C1592" s="9">
        <f t="shared" si="783"/>
        <v>0</v>
      </c>
      <c r="D1592" s="65" t="str">
        <f t="shared" si="783"/>
        <v>-</v>
      </c>
      <c r="E1592" s="58">
        <f t="shared" si="783"/>
        <v>0</v>
      </c>
      <c r="F1592" s="58">
        <f t="shared" si="777"/>
        <v>0</v>
      </c>
      <c r="G1592" s="58">
        <f t="shared" si="778"/>
        <v>0</v>
      </c>
      <c r="H1592" s="58">
        <f t="shared" si="779"/>
        <v>0</v>
      </c>
      <c r="I1592" s="123">
        <f>'F4.2'!X314</f>
        <v>0</v>
      </c>
      <c r="J1592" s="123">
        <f>'F4.2'!AR314</f>
        <v>0</v>
      </c>
      <c r="K1592" s="58"/>
      <c r="L1592" s="58"/>
      <c r="M1592" s="58">
        <f t="shared" si="774"/>
        <v>0</v>
      </c>
      <c r="N1592" s="58">
        <f t="shared" si="780"/>
        <v>0</v>
      </c>
    </row>
    <row r="1593" spans="1:14" ht="15.75" hidden="1" outlineLevel="1" x14ac:dyDescent="0.25">
      <c r="A1593" s="9">
        <f t="shared" si="776"/>
        <v>37.799999999999997</v>
      </c>
      <c r="B1593" s="194" t="str">
        <f t="shared" si="775"/>
        <v>Construction of  compound wall KPKD Colony</v>
      </c>
      <c r="C1593" s="9">
        <f t="shared" si="783"/>
        <v>0</v>
      </c>
      <c r="D1593" s="65" t="str">
        <f t="shared" si="783"/>
        <v>-</v>
      </c>
      <c r="E1593" s="58">
        <f t="shared" si="783"/>
        <v>0</v>
      </c>
      <c r="F1593" s="58">
        <f t="shared" si="777"/>
        <v>0</v>
      </c>
      <c r="G1593" s="58">
        <f t="shared" si="778"/>
        <v>0</v>
      </c>
      <c r="H1593" s="58">
        <f t="shared" si="779"/>
        <v>0</v>
      </c>
      <c r="I1593" s="123">
        <f>'F4.2'!X315</f>
        <v>0</v>
      </c>
      <c r="J1593" s="123">
        <f>'F4.2'!AR315</f>
        <v>0</v>
      </c>
      <c r="K1593" s="58"/>
      <c r="L1593" s="58"/>
      <c r="M1593" s="58">
        <f t="shared" si="774"/>
        <v>0</v>
      </c>
      <c r="N1593" s="58">
        <f t="shared" si="780"/>
        <v>0</v>
      </c>
    </row>
    <row r="1594" spans="1:14" ht="63" hidden="1" outlineLevel="1" x14ac:dyDescent="0.25">
      <c r="A1594" s="9">
        <f t="shared" si="776"/>
        <v>38</v>
      </c>
      <c r="B1594" s="27" t="str">
        <f t="shared" si="775"/>
        <v xml:space="preserve">Work of Strengthening and modification of Main Plant,   construction of roads, strengthening of IDCT 1 to 4  in plant area, 4x210 MW, TPS, Khaperkheda. </v>
      </c>
      <c r="C1594" s="9">
        <f t="shared" si="783"/>
        <v>0</v>
      </c>
      <c r="D1594" s="65" t="str">
        <f t="shared" si="783"/>
        <v>-</v>
      </c>
      <c r="E1594" s="58">
        <f t="shared" si="783"/>
        <v>0</v>
      </c>
      <c r="F1594" s="58">
        <f t="shared" si="777"/>
        <v>0</v>
      </c>
      <c r="G1594" s="58">
        <f t="shared" si="778"/>
        <v>0</v>
      </c>
      <c r="H1594" s="58">
        <f t="shared" si="779"/>
        <v>0</v>
      </c>
      <c r="I1594" s="123">
        <f>'F4.2'!X316</f>
        <v>0</v>
      </c>
      <c r="J1594" s="123">
        <f>'F4.2'!AR316</f>
        <v>0</v>
      </c>
      <c r="K1594" s="58"/>
      <c r="L1594" s="58"/>
      <c r="M1594" s="58">
        <f t="shared" si="774"/>
        <v>0</v>
      </c>
      <c r="N1594" s="58">
        <f t="shared" si="780"/>
        <v>0</v>
      </c>
    </row>
    <row r="1595" spans="1:14" ht="60" hidden="1" outlineLevel="1" x14ac:dyDescent="0.25">
      <c r="A1595" s="9">
        <f t="shared" si="776"/>
        <v>38.1</v>
      </c>
      <c r="B1595" s="194" t="str">
        <f t="shared" si="775"/>
        <v>Work of attending additional works based on structural report at Induced Draft Cooling Towers(IDCT) unit 1,2,3 &amp; 4 at 4 x 210MW, TPS, Khaperkheda.</v>
      </c>
      <c r="C1595" s="9">
        <f t="shared" si="783"/>
        <v>0</v>
      </c>
      <c r="D1595" s="65" t="str">
        <f t="shared" si="783"/>
        <v>-</v>
      </c>
      <c r="E1595" s="58">
        <f t="shared" si="783"/>
        <v>0</v>
      </c>
      <c r="F1595" s="58">
        <f t="shared" si="777"/>
        <v>0</v>
      </c>
      <c r="G1595" s="58">
        <f t="shared" si="778"/>
        <v>0</v>
      </c>
      <c r="H1595" s="58">
        <f t="shared" si="779"/>
        <v>0</v>
      </c>
      <c r="I1595" s="123">
        <f>'F4.2'!X317</f>
        <v>0</v>
      </c>
      <c r="J1595" s="123">
        <f>'F4.2'!AR317</f>
        <v>0</v>
      </c>
      <c r="K1595" s="58"/>
      <c r="L1595" s="58"/>
      <c r="M1595" s="58">
        <f t="shared" si="774"/>
        <v>0</v>
      </c>
      <c r="N1595" s="58">
        <f t="shared" si="780"/>
        <v>0</v>
      </c>
    </row>
    <row r="1596" spans="1:14" ht="45" hidden="1" outlineLevel="1" x14ac:dyDescent="0.25">
      <c r="A1596" s="9">
        <f t="shared" si="776"/>
        <v>38.200000000000003</v>
      </c>
      <c r="B1596" s="194" t="str">
        <f t="shared" si="775"/>
        <v>Work of constructon of roadside drains from VIP gate no.3 to IDCT No.1 at 4 x 210MW TPS Khaperkheda.</v>
      </c>
      <c r="C1596" s="9">
        <f t="shared" si="783"/>
        <v>0</v>
      </c>
      <c r="D1596" s="65" t="str">
        <f t="shared" si="783"/>
        <v>-</v>
      </c>
      <c r="E1596" s="58">
        <f t="shared" si="783"/>
        <v>0</v>
      </c>
      <c r="F1596" s="58">
        <f t="shared" si="777"/>
        <v>0</v>
      </c>
      <c r="G1596" s="58">
        <f t="shared" si="778"/>
        <v>0</v>
      </c>
      <c r="H1596" s="58">
        <f t="shared" si="779"/>
        <v>0</v>
      </c>
      <c r="I1596" s="123">
        <f>'F4.2'!X318</f>
        <v>3.61</v>
      </c>
      <c r="J1596" s="123">
        <f>'F4.2'!AR318</f>
        <v>3.61</v>
      </c>
      <c r="K1596" s="58"/>
      <c r="L1596" s="58"/>
      <c r="M1596" s="58">
        <f t="shared" si="774"/>
        <v>3.61</v>
      </c>
      <c r="N1596" s="58">
        <f t="shared" si="780"/>
        <v>0</v>
      </c>
    </row>
    <row r="1597" spans="1:14" ht="45" hidden="1" outlineLevel="1" x14ac:dyDescent="0.25">
      <c r="A1597" s="9">
        <f t="shared" si="776"/>
        <v>38.299999999999997</v>
      </c>
      <c r="B1597" s="194" t="str">
        <f t="shared" si="775"/>
        <v>Construction of bituminous macadam road from Administrative Building to GCR Road near Service Building of 4X210MW TPS Khaperkheda.</v>
      </c>
      <c r="C1597" s="9">
        <f t="shared" si="783"/>
        <v>0</v>
      </c>
      <c r="D1597" s="65" t="str">
        <f t="shared" si="783"/>
        <v>-</v>
      </c>
      <c r="E1597" s="58">
        <f t="shared" si="783"/>
        <v>0</v>
      </c>
      <c r="F1597" s="58">
        <f t="shared" si="777"/>
        <v>0</v>
      </c>
      <c r="G1597" s="58">
        <f t="shared" si="778"/>
        <v>0</v>
      </c>
      <c r="H1597" s="58">
        <f t="shared" si="779"/>
        <v>0</v>
      </c>
      <c r="I1597" s="123">
        <f>'F4.2'!X319</f>
        <v>2.7</v>
      </c>
      <c r="J1597" s="123">
        <f>'F4.2'!AR319</f>
        <v>2.7</v>
      </c>
      <c r="K1597" s="58"/>
      <c r="L1597" s="58"/>
      <c r="M1597" s="58">
        <f t="shared" si="774"/>
        <v>2.7</v>
      </c>
      <c r="N1597" s="58">
        <f t="shared" si="780"/>
        <v>0</v>
      </c>
    </row>
    <row r="1598" spans="1:14" ht="60" hidden="1" outlineLevel="1" x14ac:dyDescent="0.25">
      <c r="A1598" s="9">
        <f t="shared" si="776"/>
        <v>38.4</v>
      </c>
      <c r="B1598" s="194" t="str">
        <f t="shared" si="775"/>
        <v>Work for Construction of cement concrete road for equipment movement for salt lagoon (WTP-I), FGD(System), H2(cylinders) plant etc. inside plant premises in 4x  210MW, TPS, Khaperkheda.</v>
      </c>
      <c r="C1598" s="9">
        <f t="shared" si="783"/>
        <v>0</v>
      </c>
      <c r="D1598" s="65" t="str">
        <f t="shared" si="783"/>
        <v>-</v>
      </c>
      <c r="E1598" s="58">
        <f t="shared" si="783"/>
        <v>0</v>
      </c>
      <c r="F1598" s="58">
        <f t="shared" si="777"/>
        <v>0</v>
      </c>
      <c r="G1598" s="58">
        <f t="shared" si="778"/>
        <v>0</v>
      </c>
      <c r="H1598" s="58">
        <f t="shared" si="779"/>
        <v>0</v>
      </c>
      <c r="I1598" s="123">
        <f>'F4.2'!X320</f>
        <v>3.63</v>
      </c>
      <c r="J1598" s="123">
        <f>'F4.2'!AR320</f>
        <v>3.63</v>
      </c>
      <c r="K1598" s="58"/>
      <c r="L1598" s="58"/>
      <c r="M1598" s="58">
        <f t="shared" si="774"/>
        <v>3.63</v>
      </c>
      <c r="N1598" s="58">
        <f t="shared" si="780"/>
        <v>0</v>
      </c>
    </row>
    <row r="1599" spans="1:14" ht="30" hidden="1" outlineLevel="1" x14ac:dyDescent="0.25">
      <c r="A1599" s="9">
        <f t="shared" si="776"/>
        <v>38.5</v>
      </c>
      <c r="B1599" s="194" t="str">
        <f t="shared" si="775"/>
        <v>Construction of cement concrete road outside BTG area of Power Plant 4 x 210MW TPS Khaperkheda.</v>
      </c>
      <c r="C1599" s="9">
        <f t="shared" si="783"/>
        <v>0</v>
      </c>
      <c r="D1599" s="65" t="str">
        <f t="shared" si="783"/>
        <v>-</v>
      </c>
      <c r="E1599" s="58">
        <f t="shared" si="783"/>
        <v>0</v>
      </c>
      <c r="F1599" s="58">
        <f t="shared" si="777"/>
        <v>0</v>
      </c>
      <c r="G1599" s="58">
        <f t="shared" si="778"/>
        <v>0</v>
      </c>
      <c r="H1599" s="58">
        <f t="shared" si="779"/>
        <v>0</v>
      </c>
      <c r="I1599" s="123">
        <f>'F4.2'!X321</f>
        <v>0</v>
      </c>
      <c r="J1599" s="123">
        <f>'F4.2'!AR321</f>
        <v>0</v>
      </c>
      <c r="K1599" s="58"/>
      <c r="L1599" s="58"/>
      <c r="M1599" s="58">
        <f t="shared" si="774"/>
        <v>0</v>
      </c>
      <c r="N1599" s="58">
        <f t="shared" si="780"/>
        <v>0</v>
      </c>
    </row>
    <row r="1600" spans="1:14" ht="45" hidden="1" outlineLevel="1" x14ac:dyDescent="0.25">
      <c r="A1600" s="9">
        <f t="shared" si="776"/>
        <v>38.6</v>
      </c>
      <c r="B1600" s="194" t="str">
        <f t="shared" si="775"/>
        <v>Construction of cement concrete road for material transportation from D-Point CHP to reject coal Dumping yard in 4x  210MW, TPS, Khaperkheda.</v>
      </c>
      <c r="C1600" s="9">
        <f t="shared" si="783"/>
        <v>0</v>
      </c>
      <c r="D1600" s="65" t="str">
        <f t="shared" si="783"/>
        <v>-</v>
      </c>
      <c r="E1600" s="58">
        <f t="shared" si="783"/>
        <v>0</v>
      </c>
      <c r="F1600" s="58">
        <f t="shared" si="777"/>
        <v>0</v>
      </c>
      <c r="G1600" s="58">
        <f t="shared" si="778"/>
        <v>0</v>
      </c>
      <c r="H1600" s="58">
        <f t="shared" si="779"/>
        <v>0</v>
      </c>
      <c r="I1600" s="123">
        <f>'F4.2'!X322</f>
        <v>5.94</v>
      </c>
      <c r="J1600" s="123">
        <f>'F4.2'!AR322</f>
        <v>5.94</v>
      </c>
      <c r="K1600" s="58"/>
      <c r="L1600" s="58"/>
      <c r="M1600" s="58">
        <f t="shared" si="774"/>
        <v>5.94</v>
      </c>
      <c r="N1600" s="58">
        <f t="shared" si="780"/>
        <v>0</v>
      </c>
    </row>
    <row r="1601" spans="1:14" ht="45" hidden="1" outlineLevel="1" x14ac:dyDescent="0.25">
      <c r="A1601" s="9">
        <f t="shared" si="776"/>
        <v>38.700000000000003</v>
      </c>
      <c r="B1601" s="194" t="str">
        <f t="shared" si="775"/>
        <v xml:space="preserve">Work of Strengthening and modification of Main Plant,  Major Stores,  Auxiliary  in plant area, 4x210 MW, TPS, Khaperkheda. </v>
      </c>
      <c r="C1601" s="9">
        <f t="shared" si="783"/>
        <v>0</v>
      </c>
      <c r="D1601" s="65" t="str">
        <f t="shared" si="783"/>
        <v>-</v>
      </c>
      <c r="E1601" s="58">
        <f t="shared" si="783"/>
        <v>0</v>
      </c>
      <c r="F1601" s="58">
        <f t="shared" si="777"/>
        <v>0</v>
      </c>
      <c r="G1601" s="58">
        <f t="shared" si="778"/>
        <v>0</v>
      </c>
      <c r="H1601" s="58">
        <f t="shared" si="779"/>
        <v>0</v>
      </c>
      <c r="I1601" s="123">
        <f>'F4.2'!X323</f>
        <v>0</v>
      </c>
      <c r="J1601" s="123">
        <f>'F4.2'!AR323</f>
        <v>0</v>
      </c>
      <c r="K1601" s="58"/>
      <c r="L1601" s="58"/>
      <c r="M1601" s="58">
        <f t="shared" si="774"/>
        <v>0</v>
      </c>
      <c r="N1601" s="58">
        <f t="shared" si="780"/>
        <v>0</v>
      </c>
    </row>
    <row r="1602" spans="1:14" ht="30" hidden="1" outlineLevel="1" x14ac:dyDescent="0.25">
      <c r="A1602" s="9">
        <f t="shared" si="776"/>
        <v>38.799999999999997</v>
      </c>
      <c r="B1602" s="194" t="str">
        <f t="shared" si="775"/>
        <v xml:space="preserve">Construction of diversion road along with RCC bridge from rejct coal yard CHP-I &amp; CHP-II </v>
      </c>
      <c r="C1602" s="9">
        <f t="shared" si="783"/>
        <v>0</v>
      </c>
      <c r="D1602" s="65" t="str">
        <f t="shared" si="783"/>
        <v>-</v>
      </c>
      <c r="E1602" s="58">
        <f t="shared" si="783"/>
        <v>0</v>
      </c>
      <c r="F1602" s="58">
        <f t="shared" si="777"/>
        <v>0</v>
      </c>
      <c r="G1602" s="58">
        <f t="shared" si="778"/>
        <v>0</v>
      </c>
      <c r="H1602" s="58">
        <f t="shared" si="779"/>
        <v>0</v>
      </c>
      <c r="I1602" s="123">
        <f>'F4.2'!X324</f>
        <v>0</v>
      </c>
      <c r="J1602" s="123">
        <f>'F4.2'!AR324</f>
        <v>0</v>
      </c>
      <c r="K1602" s="58"/>
      <c r="L1602" s="58"/>
      <c r="M1602" s="58">
        <f t="shared" si="774"/>
        <v>0</v>
      </c>
      <c r="N1602" s="58">
        <f t="shared" si="780"/>
        <v>0</v>
      </c>
    </row>
    <row r="1603" spans="1:14" ht="30" hidden="1" outlineLevel="1" x14ac:dyDescent="0.25">
      <c r="A1603" s="9">
        <f t="shared" si="776"/>
        <v>38.9</v>
      </c>
      <c r="B1603" s="194" t="str">
        <f t="shared" si="775"/>
        <v>Upgradation of existing ETP plant consist civil works, electrification and pumps.</v>
      </c>
      <c r="C1603" s="9">
        <f t="shared" si="783"/>
        <v>0</v>
      </c>
      <c r="D1603" s="65" t="str">
        <f t="shared" si="783"/>
        <v>-</v>
      </c>
      <c r="E1603" s="58">
        <f t="shared" si="783"/>
        <v>0</v>
      </c>
      <c r="F1603" s="58">
        <f t="shared" si="777"/>
        <v>0</v>
      </c>
      <c r="G1603" s="58">
        <f t="shared" si="778"/>
        <v>0</v>
      </c>
      <c r="H1603" s="58">
        <f t="shared" si="779"/>
        <v>0</v>
      </c>
      <c r="I1603" s="123">
        <f>'F4.2'!X325</f>
        <v>0</v>
      </c>
      <c r="J1603" s="123">
        <f>'F4.2'!AR325</f>
        <v>0</v>
      </c>
      <c r="K1603" s="58"/>
      <c r="L1603" s="58"/>
      <c r="M1603" s="58">
        <f t="shared" si="774"/>
        <v>0</v>
      </c>
      <c r="N1603" s="58">
        <f t="shared" si="780"/>
        <v>0</v>
      </c>
    </row>
    <row r="1604" spans="1:14" ht="31.5" hidden="1" outlineLevel="1" x14ac:dyDescent="0.25">
      <c r="A1604" s="9">
        <f t="shared" si="776"/>
        <v>39</v>
      </c>
      <c r="B1604" s="27" t="str">
        <f t="shared" si="775"/>
        <v xml:space="preserve">Work of 5th Raising of Waregaon Ash Bund,   4x210 MW, TPS, Khaperkheda. </v>
      </c>
      <c r="C1604" s="9">
        <f t="shared" si="783"/>
        <v>0</v>
      </c>
      <c r="D1604" s="65" t="str">
        <f t="shared" si="783"/>
        <v>-</v>
      </c>
      <c r="E1604" s="58">
        <f t="shared" si="783"/>
        <v>0</v>
      </c>
      <c r="F1604" s="58">
        <f t="shared" si="777"/>
        <v>0</v>
      </c>
      <c r="G1604" s="58">
        <f t="shared" si="778"/>
        <v>0</v>
      </c>
      <c r="H1604" s="58">
        <f t="shared" si="779"/>
        <v>0</v>
      </c>
      <c r="I1604" s="123">
        <f>'F4.2'!X326</f>
        <v>0</v>
      </c>
      <c r="J1604" s="123">
        <f>'F4.2'!AR326</f>
        <v>0</v>
      </c>
      <c r="K1604" s="58"/>
      <c r="L1604" s="58"/>
      <c r="M1604" s="58">
        <f t="shared" ref="M1604:M1667" si="784">SUM(J1604:L1604)</f>
        <v>0</v>
      </c>
      <c r="N1604" s="58">
        <f t="shared" si="780"/>
        <v>0</v>
      </c>
    </row>
    <row r="1605" spans="1:14" ht="30" hidden="1" outlineLevel="1" x14ac:dyDescent="0.25">
      <c r="A1605" s="9">
        <f t="shared" si="776"/>
        <v>39.1</v>
      </c>
      <c r="B1605" s="194" t="str">
        <f t="shared" si="775"/>
        <v xml:space="preserve">Work of 5th Raising of Waregaon Ash Bund,   4x210 MW, TPS, Khaperkheda. </v>
      </c>
      <c r="C1605" s="9">
        <f t="shared" si="783"/>
        <v>0</v>
      </c>
      <c r="D1605" s="65" t="str">
        <f t="shared" si="783"/>
        <v>-</v>
      </c>
      <c r="E1605" s="58">
        <f t="shared" si="783"/>
        <v>0</v>
      </c>
      <c r="F1605" s="58">
        <f t="shared" si="777"/>
        <v>0</v>
      </c>
      <c r="G1605" s="58">
        <f t="shared" si="778"/>
        <v>0</v>
      </c>
      <c r="H1605" s="58">
        <f t="shared" si="779"/>
        <v>0</v>
      </c>
      <c r="I1605" s="123">
        <f>'F4.2'!X327</f>
        <v>0</v>
      </c>
      <c r="J1605" s="123">
        <f>'F4.2'!AR327</f>
        <v>0</v>
      </c>
      <c r="K1605" s="58"/>
      <c r="L1605" s="58"/>
      <c r="M1605" s="58">
        <f t="shared" si="784"/>
        <v>0</v>
      </c>
      <c r="N1605" s="58">
        <f t="shared" si="780"/>
        <v>0</v>
      </c>
    </row>
    <row r="1606" spans="1:14" ht="63" hidden="1" outlineLevel="1" x14ac:dyDescent="0.25">
      <c r="A1606" s="9">
        <f t="shared" si="776"/>
        <v>40</v>
      </c>
      <c r="B1606" s="27" t="str">
        <f t="shared" ref="B1606:B1669" si="785">B1180</f>
        <v>Work of CTR(Complete Track Removal),TTR(TRAIN TRAVLER REGULATOR) and Yard Remoulding incl. misc. works at Mahagenco Khaperkheda Plant.</v>
      </c>
      <c r="C1606" s="9">
        <f t="shared" si="783"/>
        <v>0</v>
      </c>
      <c r="D1606" s="65" t="str">
        <f t="shared" si="783"/>
        <v>-</v>
      </c>
      <c r="E1606" s="58">
        <f t="shared" si="783"/>
        <v>0</v>
      </c>
      <c r="F1606" s="58">
        <f t="shared" si="777"/>
        <v>0</v>
      </c>
      <c r="G1606" s="58">
        <f t="shared" si="778"/>
        <v>0</v>
      </c>
      <c r="H1606" s="58">
        <f t="shared" si="779"/>
        <v>0</v>
      </c>
      <c r="I1606" s="123">
        <f>'F4.2'!X328</f>
        <v>0</v>
      </c>
      <c r="J1606" s="123">
        <f>'F4.2'!AR328</f>
        <v>0</v>
      </c>
      <c r="K1606" s="58"/>
      <c r="L1606" s="58"/>
      <c r="M1606" s="58">
        <f t="shared" si="784"/>
        <v>0</v>
      </c>
      <c r="N1606" s="58">
        <f t="shared" si="780"/>
        <v>0</v>
      </c>
    </row>
    <row r="1607" spans="1:14" ht="45" hidden="1" outlineLevel="1" x14ac:dyDescent="0.25">
      <c r="A1607" s="9">
        <f t="shared" si="776"/>
        <v>40.1</v>
      </c>
      <c r="B1607" s="194" t="str">
        <f t="shared" si="785"/>
        <v>Work of CTR(Complete Track Removal),TTR(TRAIN TRAVLER REGULATOR) and Yard Remoulding incl. misc. works at Mahagenco Khaperkheda Plant.</v>
      </c>
      <c r="C1607" s="9">
        <f t="shared" si="783"/>
        <v>0</v>
      </c>
      <c r="D1607" s="65" t="str">
        <f t="shared" si="783"/>
        <v>-</v>
      </c>
      <c r="E1607" s="58">
        <f t="shared" si="783"/>
        <v>0</v>
      </c>
      <c r="F1607" s="58">
        <f t="shared" si="777"/>
        <v>0</v>
      </c>
      <c r="G1607" s="58">
        <f t="shared" si="778"/>
        <v>0</v>
      </c>
      <c r="H1607" s="58">
        <f t="shared" si="779"/>
        <v>0</v>
      </c>
      <c r="I1607" s="123">
        <f>'F4.2'!X329</f>
        <v>0</v>
      </c>
      <c r="J1607" s="123">
        <f>'F4.2'!AR329</f>
        <v>0</v>
      </c>
      <c r="K1607" s="58"/>
      <c r="L1607" s="58"/>
      <c r="M1607" s="58">
        <f t="shared" si="784"/>
        <v>0</v>
      </c>
      <c r="N1607" s="58">
        <f t="shared" si="780"/>
        <v>0</v>
      </c>
    </row>
    <row r="1608" spans="1:14" ht="78.75" hidden="1" outlineLevel="1" x14ac:dyDescent="0.25">
      <c r="A1608" s="9">
        <f t="shared" si="776"/>
        <v>41</v>
      </c>
      <c r="B1608" s="27" t="str">
        <f t="shared" si="785"/>
        <v>Various WTP 210MW improvement schemes i.e. Up-gradation of SWAS SYSTEM UNIT- 1 to 4 at WTP-I 210 MW along with coal sampling lab upgradation, Comissioning of  CW Chemical Dosing system etc</v>
      </c>
      <c r="C1608" s="9">
        <f t="shared" si="783"/>
        <v>0</v>
      </c>
      <c r="D1608" s="65" t="str">
        <f t="shared" si="783"/>
        <v>-</v>
      </c>
      <c r="E1608" s="58">
        <f t="shared" si="783"/>
        <v>0</v>
      </c>
      <c r="F1608" s="58">
        <f t="shared" si="777"/>
        <v>0</v>
      </c>
      <c r="G1608" s="58">
        <f t="shared" si="778"/>
        <v>0</v>
      </c>
      <c r="H1608" s="58">
        <f t="shared" si="779"/>
        <v>0</v>
      </c>
      <c r="I1608" s="123">
        <f>'F4.2'!X330</f>
        <v>0</v>
      </c>
      <c r="J1608" s="123">
        <f>'F4.2'!AR330</f>
        <v>0</v>
      </c>
      <c r="K1608" s="58"/>
      <c r="L1608" s="58"/>
      <c r="M1608" s="58">
        <f t="shared" si="784"/>
        <v>0</v>
      </c>
      <c r="N1608" s="58">
        <f t="shared" si="780"/>
        <v>0</v>
      </c>
    </row>
    <row r="1609" spans="1:14" ht="45" hidden="1" outlineLevel="1" x14ac:dyDescent="0.25">
      <c r="A1609" s="9">
        <f t="shared" si="776"/>
        <v>41.1</v>
      </c>
      <c r="B1609" s="194" t="str">
        <f t="shared" si="785"/>
        <v>Upgradation of Existing ETP system viz. Plate Settler, Settling tank, Sludge Drying bed, Chemical dosing system etc.)as per MPCB consent condition</v>
      </c>
      <c r="C1609" s="9">
        <f t="shared" si="783"/>
        <v>0</v>
      </c>
      <c r="D1609" s="65" t="str">
        <f t="shared" si="783"/>
        <v>-</v>
      </c>
      <c r="E1609" s="58">
        <f t="shared" si="783"/>
        <v>0</v>
      </c>
      <c r="F1609" s="58">
        <f t="shared" si="777"/>
        <v>0</v>
      </c>
      <c r="G1609" s="58">
        <f t="shared" si="778"/>
        <v>0</v>
      </c>
      <c r="H1609" s="58">
        <f t="shared" si="779"/>
        <v>0</v>
      </c>
      <c r="I1609" s="123">
        <f>'F4.2'!X331</f>
        <v>5</v>
      </c>
      <c r="J1609" s="123">
        <f>'F4.2'!AR331</f>
        <v>5</v>
      </c>
      <c r="K1609" s="58"/>
      <c r="L1609" s="58"/>
      <c r="M1609" s="58">
        <f t="shared" si="784"/>
        <v>5</v>
      </c>
      <c r="N1609" s="58">
        <f t="shared" si="780"/>
        <v>0</v>
      </c>
    </row>
    <row r="1610" spans="1:14" ht="15.75" hidden="1" outlineLevel="1" x14ac:dyDescent="0.25">
      <c r="A1610" s="9">
        <f t="shared" ref="A1610:A1673" si="786">A1184</f>
        <v>41.2</v>
      </c>
      <c r="B1610" s="194" t="str">
        <f t="shared" si="785"/>
        <v>Upgradation of SWAS Lab 3&amp; 4 at WTP-210 MW</v>
      </c>
      <c r="C1610" s="9">
        <f t="shared" ref="C1610:E1629" si="787">C1184</f>
        <v>0</v>
      </c>
      <c r="D1610" s="65" t="str">
        <f t="shared" si="787"/>
        <v>-</v>
      </c>
      <c r="E1610" s="58">
        <f t="shared" si="787"/>
        <v>0</v>
      </c>
      <c r="F1610" s="58">
        <f t="shared" ref="F1610:F1673" si="788">F1184+I1184</f>
        <v>0</v>
      </c>
      <c r="G1610" s="58">
        <f t="shared" ref="G1610:G1673" si="789">G1184+M1184</f>
        <v>0</v>
      </c>
      <c r="H1610" s="58">
        <f t="shared" si="779"/>
        <v>0</v>
      </c>
      <c r="I1610" s="123">
        <f>'F4.2'!X332</f>
        <v>9</v>
      </c>
      <c r="J1610" s="123">
        <f>'F4.2'!AR332</f>
        <v>9</v>
      </c>
      <c r="K1610" s="58"/>
      <c r="L1610" s="58"/>
      <c r="M1610" s="58">
        <f t="shared" si="784"/>
        <v>9</v>
      </c>
      <c r="N1610" s="58">
        <f t="shared" si="780"/>
        <v>0</v>
      </c>
    </row>
    <row r="1611" spans="1:14" ht="90" hidden="1" outlineLevel="1" x14ac:dyDescent="0.25">
      <c r="A1611" s="9">
        <f t="shared" si="786"/>
        <v>41.3</v>
      </c>
      <c r="B1611" s="194" t="str">
        <f t="shared" si="785"/>
        <v>Revamping of Chlorination Plant Stream  (A+ B) &amp;  Installation, Comissioning of  CW Chemical Dosing system (Viz. Scale inhibitor, Scale Dispersant, Biodispersant, Corossion Inhibitor &amp; H2SO4 dosing) and Online CW Chemical parameter monitoring system at KPKD TPS</v>
      </c>
      <c r="C1611" s="9">
        <f t="shared" si="787"/>
        <v>0</v>
      </c>
      <c r="D1611" s="65" t="str">
        <f t="shared" si="787"/>
        <v>-</v>
      </c>
      <c r="E1611" s="58">
        <f t="shared" si="787"/>
        <v>0</v>
      </c>
      <c r="F1611" s="58">
        <f t="shared" si="788"/>
        <v>0</v>
      </c>
      <c r="G1611" s="58">
        <f t="shared" si="789"/>
        <v>0</v>
      </c>
      <c r="H1611" s="58">
        <f t="shared" ref="H1611:H1674" si="790">F1611-G1611</f>
        <v>0</v>
      </c>
      <c r="I1611" s="123">
        <f>'F4.2'!X333</f>
        <v>0</v>
      </c>
      <c r="J1611" s="123">
        <f>'F4.2'!AR333</f>
        <v>0</v>
      </c>
      <c r="K1611" s="58"/>
      <c r="L1611" s="58"/>
      <c r="M1611" s="58">
        <f t="shared" si="784"/>
        <v>0</v>
      </c>
      <c r="N1611" s="58">
        <f t="shared" ref="N1611:N1674" si="791">H1611+I1611-M1611</f>
        <v>0</v>
      </c>
    </row>
    <row r="1612" spans="1:14" ht="15.75" hidden="1" outlineLevel="1" x14ac:dyDescent="0.25">
      <c r="A1612" s="9">
        <f t="shared" si="786"/>
        <v>41.4</v>
      </c>
      <c r="B1612" s="194" t="str">
        <f t="shared" si="785"/>
        <v>Upgradation of SWAS Lab 1&amp; 2 at WTP-210 MW</v>
      </c>
      <c r="C1612" s="9">
        <f t="shared" si="787"/>
        <v>0</v>
      </c>
      <c r="D1612" s="65" t="str">
        <f t="shared" si="787"/>
        <v>-</v>
      </c>
      <c r="E1612" s="58">
        <f t="shared" si="787"/>
        <v>0</v>
      </c>
      <c r="F1612" s="58">
        <f t="shared" si="788"/>
        <v>0</v>
      </c>
      <c r="G1612" s="58">
        <f t="shared" si="789"/>
        <v>0</v>
      </c>
      <c r="H1612" s="58">
        <f t="shared" si="790"/>
        <v>0</v>
      </c>
      <c r="I1612" s="123">
        <f>'F4.2'!X334</f>
        <v>0</v>
      </c>
      <c r="J1612" s="123">
        <f>'F4.2'!AR334</f>
        <v>0</v>
      </c>
      <c r="K1612" s="58"/>
      <c r="L1612" s="58"/>
      <c r="M1612" s="58">
        <f t="shared" si="784"/>
        <v>0</v>
      </c>
      <c r="N1612" s="58">
        <f t="shared" si="791"/>
        <v>0</v>
      </c>
    </row>
    <row r="1613" spans="1:14" ht="75" hidden="1" outlineLevel="1" x14ac:dyDescent="0.25">
      <c r="A1613" s="9">
        <f t="shared" si="786"/>
        <v>41.5</v>
      </c>
      <c r="B1613" s="194" t="str">
        <f t="shared" si="785"/>
        <v>Upgradation of Water &amp;Coal testing Lab at WTP-210 MW &amp;Procurement of Coal Lab Instruments and upgradation of  coal sampling Room  &amp;   Instruments related to Coal sample Preparation. at WTP-210 MW</v>
      </c>
      <c r="C1613" s="9">
        <f t="shared" si="787"/>
        <v>0</v>
      </c>
      <c r="D1613" s="65" t="str">
        <f t="shared" si="787"/>
        <v>-</v>
      </c>
      <c r="E1613" s="58">
        <f t="shared" si="787"/>
        <v>0</v>
      </c>
      <c r="F1613" s="58">
        <f t="shared" si="788"/>
        <v>0</v>
      </c>
      <c r="G1613" s="58">
        <f t="shared" si="789"/>
        <v>0</v>
      </c>
      <c r="H1613" s="58">
        <f t="shared" si="790"/>
        <v>0</v>
      </c>
      <c r="I1613" s="123">
        <f>'F4.2'!X335</f>
        <v>0</v>
      </c>
      <c r="J1613" s="123">
        <f>'F4.2'!AR335</f>
        <v>0</v>
      </c>
      <c r="K1613" s="58"/>
      <c r="L1613" s="58"/>
      <c r="M1613" s="58">
        <f t="shared" si="784"/>
        <v>0</v>
      </c>
      <c r="N1613" s="58">
        <f t="shared" si="791"/>
        <v>0</v>
      </c>
    </row>
    <row r="1614" spans="1:14" ht="126" hidden="1" outlineLevel="1" x14ac:dyDescent="0.25">
      <c r="A1614" s="9">
        <f t="shared" si="786"/>
        <v>42</v>
      </c>
      <c r="B1614" s="215" t="str">
        <f t="shared" si="785"/>
        <v>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v>
      </c>
      <c r="C1614" s="9">
        <f t="shared" si="787"/>
        <v>0</v>
      </c>
      <c r="D1614" s="65" t="str">
        <f t="shared" si="787"/>
        <v>-</v>
      </c>
      <c r="E1614" s="58">
        <f t="shared" si="787"/>
        <v>0</v>
      </c>
      <c r="F1614" s="58">
        <f t="shared" si="788"/>
        <v>0</v>
      </c>
      <c r="G1614" s="58">
        <f t="shared" si="789"/>
        <v>0</v>
      </c>
      <c r="H1614" s="58">
        <f t="shared" si="790"/>
        <v>0</v>
      </c>
      <c r="I1614" s="123">
        <f>'F4.2'!X336</f>
        <v>0</v>
      </c>
      <c r="J1614" s="123">
        <f>'F4.2'!AR336</f>
        <v>0</v>
      </c>
      <c r="K1614" s="58"/>
      <c r="L1614" s="58"/>
      <c r="M1614" s="58">
        <f t="shared" si="784"/>
        <v>0</v>
      </c>
      <c r="N1614" s="58">
        <f t="shared" si="791"/>
        <v>0</v>
      </c>
    </row>
    <row r="1615" spans="1:14" ht="30" hidden="1" outlineLevel="1" x14ac:dyDescent="0.25">
      <c r="A1615" s="9">
        <f t="shared" si="786"/>
        <v>42.1</v>
      </c>
      <c r="B1615" s="194" t="str">
        <f t="shared" si="785"/>
        <v xml:space="preserve"> Revamping/ refurbishment, capacity restoration and upgradation for beetle charger No. 1 </v>
      </c>
      <c r="C1615" s="9">
        <f t="shared" si="787"/>
        <v>0</v>
      </c>
      <c r="D1615" s="65" t="str">
        <f t="shared" si="787"/>
        <v>-</v>
      </c>
      <c r="E1615" s="58">
        <f t="shared" si="787"/>
        <v>0</v>
      </c>
      <c r="F1615" s="58">
        <f t="shared" si="788"/>
        <v>0</v>
      </c>
      <c r="G1615" s="58">
        <f t="shared" si="789"/>
        <v>0</v>
      </c>
      <c r="H1615" s="58">
        <f t="shared" si="790"/>
        <v>0</v>
      </c>
      <c r="I1615" s="123">
        <f>'F4.2'!X337</f>
        <v>0</v>
      </c>
      <c r="J1615" s="123">
        <f>'F4.2'!AR337</f>
        <v>0</v>
      </c>
      <c r="K1615" s="58"/>
      <c r="L1615" s="58"/>
      <c r="M1615" s="58">
        <f t="shared" si="784"/>
        <v>0</v>
      </c>
      <c r="N1615" s="58">
        <f t="shared" si="791"/>
        <v>0</v>
      </c>
    </row>
    <row r="1616" spans="1:14" ht="30" hidden="1" outlineLevel="1" x14ac:dyDescent="0.25">
      <c r="A1616" s="9">
        <f t="shared" si="786"/>
        <v>42.2</v>
      </c>
      <c r="B1616" s="194" t="str">
        <f t="shared" si="785"/>
        <v xml:space="preserve">Revamping/ refurbishment, capacity restoration and upgradation for Wagon Tippler No. 1 </v>
      </c>
      <c r="C1616" s="9">
        <f t="shared" si="787"/>
        <v>0</v>
      </c>
      <c r="D1616" s="65" t="str">
        <f t="shared" si="787"/>
        <v>-</v>
      </c>
      <c r="E1616" s="58">
        <f t="shared" si="787"/>
        <v>0</v>
      </c>
      <c r="F1616" s="58">
        <f t="shared" si="788"/>
        <v>0</v>
      </c>
      <c r="G1616" s="58">
        <f t="shared" si="789"/>
        <v>0</v>
      </c>
      <c r="H1616" s="58">
        <f t="shared" si="790"/>
        <v>0</v>
      </c>
      <c r="I1616" s="123">
        <f>'F4.2'!X338</f>
        <v>6</v>
      </c>
      <c r="J1616" s="123">
        <f>'F4.2'!AR338</f>
        <v>6</v>
      </c>
      <c r="K1616" s="58"/>
      <c r="L1616" s="58"/>
      <c r="M1616" s="58">
        <f t="shared" si="784"/>
        <v>6</v>
      </c>
      <c r="N1616" s="58">
        <f t="shared" si="791"/>
        <v>0</v>
      </c>
    </row>
    <row r="1617" spans="1:14" ht="30" hidden="1" outlineLevel="1" x14ac:dyDescent="0.25">
      <c r="A1617" s="9">
        <f t="shared" si="786"/>
        <v>42.3</v>
      </c>
      <c r="B1617" s="194" t="str">
        <f t="shared" si="785"/>
        <v xml:space="preserve">Revamping/ refurbishment, capacity restoration and upgradation for Apron Feeder No. 1 </v>
      </c>
      <c r="C1617" s="9">
        <f t="shared" si="787"/>
        <v>0</v>
      </c>
      <c r="D1617" s="65" t="str">
        <f t="shared" si="787"/>
        <v>-</v>
      </c>
      <c r="E1617" s="58">
        <f t="shared" si="787"/>
        <v>0</v>
      </c>
      <c r="F1617" s="58">
        <f t="shared" si="788"/>
        <v>0</v>
      </c>
      <c r="G1617" s="58">
        <f t="shared" si="789"/>
        <v>0</v>
      </c>
      <c r="H1617" s="58">
        <f t="shared" si="790"/>
        <v>0</v>
      </c>
      <c r="I1617" s="123">
        <f>'F4.2'!X339</f>
        <v>0</v>
      </c>
      <c r="J1617" s="123">
        <f>'F4.2'!AR339</f>
        <v>0</v>
      </c>
      <c r="K1617" s="58"/>
      <c r="L1617" s="58"/>
      <c r="M1617" s="58">
        <f t="shared" si="784"/>
        <v>0</v>
      </c>
      <c r="N1617" s="58">
        <f t="shared" si="791"/>
        <v>0</v>
      </c>
    </row>
    <row r="1618" spans="1:14" ht="45" hidden="1" outlineLevel="1" x14ac:dyDescent="0.25">
      <c r="A1618" s="9">
        <f t="shared" si="786"/>
        <v>42.4</v>
      </c>
      <c r="B1618" s="194" t="str">
        <f t="shared" si="785"/>
        <v xml:space="preserve">Work of complete revamping/ refurbishment, capacity restoration and upgradation for conveyor system from Conv. 2C, 3A, 4A, 8A, 9 </v>
      </c>
      <c r="C1618" s="9">
        <f t="shared" si="787"/>
        <v>0</v>
      </c>
      <c r="D1618" s="65" t="str">
        <f t="shared" si="787"/>
        <v>-</v>
      </c>
      <c r="E1618" s="58">
        <f t="shared" si="787"/>
        <v>0</v>
      </c>
      <c r="F1618" s="58">
        <f t="shared" si="788"/>
        <v>0</v>
      </c>
      <c r="G1618" s="58">
        <f t="shared" si="789"/>
        <v>0</v>
      </c>
      <c r="H1618" s="58">
        <f t="shared" si="790"/>
        <v>0</v>
      </c>
      <c r="I1618" s="123">
        <f>'F4.2'!X340</f>
        <v>25</v>
      </c>
      <c r="J1618" s="123">
        <f>'F4.2'!AR340</f>
        <v>25</v>
      </c>
      <c r="K1618" s="58"/>
      <c r="L1618" s="58"/>
      <c r="M1618" s="58">
        <f t="shared" si="784"/>
        <v>25</v>
      </c>
      <c r="N1618" s="58">
        <f t="shared" si="791"/>
        <v>0</v>
      </c>
    </row>
    <row r="1619" spans="1:14" ht="45" hidden="1" outlineLevel="1" x14ac:dyDescent="0.25">
      <c r="A1619" s="9">
        <f t="shared" si="786"/>
        <v>42.5</v>
      </c>
      <c r="B1619" s="194" t="str">
        <f t="shared" si="785"/>
        <v xml:space="preserve">Work of complete revamping/ refurbishment, capacity restoration and upgradation for impact crusher and wobbler feeder No. 1 &amp; 3 </v>
      </c>
      <c r="C1619" s="9">
        <f t="shared" si="787"/>
        <v>0</v>
      </c>
      <c r="D1619" s="65" t="str">
        <f t="shared" si="787"/>
        <v>-</v>
      </c>
      <c r="E1619" s="58">
        <f t="shared" si="787"/>
        <v>0</v>
      </c>
      <c r="F1619" s="58">
        <f t="shared" si="788"/>
        <v>0</v>
      </c>
      <c r="G1619" s="58">
        <f t="shared" si="789"/>
        <v>0</v>
      </c>
      <c r="H1619" s="58">
        <f t="shared" si="790"/>
        <v>0</v>
      </c>
      <c r="I1619" s="123">
        <f>'F4.2'!X341</f>
        <v>0</v>
      </c>
      <c r="J1619" s="123">
        <f>'F4.2'!AR341</f>
        <v>0</v>
      </c>
      <c r="K1619" s="58"/>
      <c r="L1619" s="58"/>
      <c r="M1619" s="58">
        <f t="shared" si="784"/>
        <v>0</v>
      </c>
      <c r="N1619" s="58">
        <f t="shared" si="791"/>
        <v>0</v>
      </c>
    </row>
    <row r="1620" spans="1:14" ht="45" hidden="1" outlineLevel="1" x14ac:dyDescent="0.25">
      <c r="A1620" s="9">
        <f t="shared" si="786"/>
        <v>42.6</v>
      </c>
      <c r="B1620" s="194" t="str">
        <f t="shared" si="785"/>
        <v>Work of complete revamping/ refurbishment, capacity restoration and upgradation for Stacker/Reclaimer No. 1.</v>
      </c>
      <c r="C1620" s="9">
        <f t="shared" si="787"/>
        <v>0</v>
      </c>
      <c r="D1620" s="65" t="str">
        <f t="shared" si="787"/>
        <v>-</v>
      </c>
      <c r="E1620" s="58">
        <f t="shared" si="787"/>
        <v>0</v>
      </c>
      <c r="F1620" s="58">
        <f t="shared" si="788"/>
        <v>0</v>
      </c>
      <c r="G1620" s="58">
        <f t="shared" si="789"/>
        <v>0</v>
      </c>
      <c r="H1620" s="58">
        <f t="shared" si="790"/>
        <v>0</v>
      </c>
      <c r="I1620" s="123">
        <f>'F4.2'!X342</f>
        <v>10</v>
      </c>
      <c r="J1620" s="123">
        <f>'F4.2'!AR342</f>
        <v>10</v>
      </c>
      <c r="K1620" s="58"/>
      <c r="L1620" s="58"/>
      <c r="M1620" s="58">
        <f t="shared" si="784"/>
        <v>10</v>
      </c>
      <c r="N1620" s="58">
        <f t="shared" si="791"/>
        <v>0</v>
      </c>
    </row>
    <row r="1621" spans="1:14" ht="90" hidden="1" outlineLevel="1" x14ac:dyDescent="0.25">
      <c r="A1621" s="9">
        <f t="shared" si="786"/>
        <v>42.7</v>
      </c>
      <c r="B1621" s="194" t="str">
        <f t="shared" si="785"/>
        <v>Design, development, modification, manufacturing, supply, erection and commissioning of modular chutes for Conv. 3C to 3A, Conv. 3A to 4A, Conv. 4A to 8A and Conv. 9 by using Anti-wear Tungsten Carbide Plates in CHP-I (4 x 210 MW), TPS Khaperkheda</v>
      </c>
      <c r="C1621" s="9">
        <f t="shared" si="787"/>
        <v>0</v>
      </c>
      <c r="D1621" s="65" t="str">
        <f t="shared" si="787"/>
        <v>-</v>
      </c>
      <c r="E1621" s="58">
        <f t="shared" si="787"/>
        <v>0</v>
      </c>
      <c r="F1621" s="58">
        <f t="shared" si="788"/>
        <v>0</v>
      </c>
      <c r="G1621" s="58">
        <f t="shared" si="789"/>
        <v>0</v>
      </c>
      <c r="H1621" s="58">
        <f t="shared" si="790"/>
        <v>0</v>
      </c>
      <c r="I1621" s="123">
        <f>'F4.2'!X343</f>
        <v>0</v>
      </c>
      <c r="J1621" s="123">
        <f>'F4.2'!AR343</f>
        <v>0</v>
      </c>
      <c r="K1621" s="58"/>
      <c r="L1621" s="58"/>
      <c r="M1621" s="58">
        <f t="shared" si="784"/>
        <v>0</v>
      </c>
      <c r="N1621" s="58">
        <f t="shared" si="791"/>
        <v>0</v>
      </c>
    </row>
    <row r="1622" spans="1:14" ht="90" hidden="1" outlineLevel="1" x14ac:dyDescent="0.25">
      <c r="A1622" s="9">
        <f t="shared" si="786"/>
        <v>42.8</v>
      </c>
      <c r="B1622" s="194" t="str">
        <f t="shared" si="785"/>
        <v>Design, Supply, Erection, Commissioning and Upgradation of complete electrical system for drive units of beetle Charger, wagon tippler, apron feeder, covneyors (Conv. 2C, 3A, 4A, 8A, 9), crushers/ wobbler feeder No. 1 &amp; 3 and Stacker/Reclaimer No. 1 in CHP-1 (4 x 210 MW)</v>
      </c>
      <c r="C1622" s="9">
        <f t="shared" si="787"/>
        <v>0</v>
      </c>
      <c r="D1622" s="65" t="str">
        <f t="shared" si="787"/>
        <v>-</v>
      </c>
      <c r="E1622" s="58">
        <f t="shared" si="787"/>
        <v>0</v>
      </c>
      <c r="F1622" s="58">
        <f t="shared" si="788"/>
        <v>0</v>
      </c>
      <c r="G1622" s="58">
        <f t="shared" si="789"/>
        <v>0</v>
      </c>
      <c r="H1622" s="58">
        <f t="shared" si="790"/>
        <v>0</v>
      </c>
      <c r="I1622" s="123">
        <f>'F4.2'!X344</f>
        <v>0</v>
      </c>
      <c r="J1622" s="123">
        <f>'F4.2'!AR344</f>
        <v>0</v>
      </c>
      <c r="K1622" s="58"/>
      <c r="L1622" s="58"/>
      <c r="M1622" s="58">
        <f t="shared" si="784"/>
        <v>0</v>
      </c>
      <c r="N1622" s="58">
        <f t="shared" si="791"/>
        <v>0</v>
      </c>
    </row>
    <row r="1623" spans="1:14" ht="47.25" hidden="1" outlineLevel="1" x14ac:dyDescent="0.25">
      <c r="A1623" s="9">
        <f t="shared" si="786"/>
        <v>43</v>
      </c>
      <c r="B1623" s="215" t="str">
        <f t="shared" si="785"/>
        <v>DPR fo Capacity restoration of bunkering stream from Conv. 5A to 7A/B/C/D including shuttle conveyors in CHP-I (4 x 210 MW)</v>
      </c>
      <c r="C1623" s="9">
        <f t="shared" si="787"/>
        <v>0</v>
      </c>
      <c r="D1623" s="65" t="str">
        <f t="shared" si="787"/>
        <v>-</v>
      </c>
      <c r="E1623" s="58">
        <f t="shared" si="787"/>
        <v>0</v>
      </c>
      <c r="F1623" s="58">
        <f t="shared" si="788"/>
        <v>0</v>
      </c>
      <c r="G1623" s="58">
        <f t="shared" si="789"/>
        <v>0</v>
      </c>
      <c r="H1623" s="58">
        <f t="shared" si="790"/>
        <v>0</v>
      </c>
      <c r="I1623" s="123">
        <f>'F4.2'!X345</f>
        <v>0</v>
      </c>
      <c r="J1623" s="123">
        <f>'F4.2'!AR345</f>
        <v>0</v>
      </c>
      <c r="K1623" s="58"/>
      <c r="L1623" s="58"/>
      <c r="M1623" s="58">
        <f t="shared" si="784"/>
        <v>0</v>
      </c>
      <c r="N1623" s="58">
        <f t="shared" si="791"/>
        <v>0</v>
      </c>
    </row>
    <row r="1624" spans="1:14" ht="60" hidden="1" outlineLevel="1" x14ac:dyDescent="0.25">
      <c r="A1624" s="9">
        <f t="shared" si="786"/>
        <v>43.1</v>
      </c>
      <c r="B1624" s="194" t="str">
        <f t="shared" si="785"/>
        <v xml:space="preserve">Work of complete revamping/ refurbishment, capacity restoration and upgradation for conveyor system from Conv. 5A, 6B, 7A, 7B, 7C, 7D and Shuttle Conv. 1 to 4 in CHP-I (4 x 210 MW) </v>
      </c>
      <c r="C1624" s="9">
        <f t="shared" si="787"/>
        <v>0</v>
      </c>
      <c r="D1624" s="65" t="str">
        <f t="shared" si="787"/>
        <v>-</v>
      </c>
      <c r="E1624" s="58">
        <f t="shared" si="787"/>
        <v>0</v>
      </c>
      <c r="F1624" s="58">
        <f t="shared" si="788"/>
        <v>0</v>
      </c>
      <c r="G1624" s="58">
        <f t="shared" si="789"/>
        <v>0</v>
      </c>
      <c r="H1624" s="58">
        <f t="shared" si="790"/>
        <v>0</v>
      </c>
      <c r="I1624" s="123">
        <f>'F4.2'!X346</f>
        <v>25</v>
      </c>
      <c r="J1624" s="123">
        <f>'F4.2'!AR346</f>
        <v>25</v>
      </c>
      <c r="K1624" s="58"/>
      <c r="L1624" s="58"/>
      <c r="M1624" s="58">
        <f t="shared" si="784"/>
        <v>25</v>
      </c>
      <c r="N1624" s="58">
        <f t="shared" si="791"/>
        <v>0</v>
      </c>
    </row>
    <row r="1625" spans="1:14" ht="105" hidden="1" outlineLevel="1" x14ac:dyDescent="0.25">
      <c r="A1625" s="13">
        <f t="shared" si="786"/>
        <v>43.2</v>
      </c>
      <c r="B1625" s="194" t="str">
        <f t="shared" si="785"/>
        <v>Design, development, modification, manufacturing, supply, erection and commissioning of modular chutes for Conv.Conv. 4D to 5A/B , 5A to 6B, Conv. 6B to 7A &amp; 7B, Conv. 7B to 7D upto shuttle conveyor, Conv. 7A to 7C upto shuttle conveyor by using Anti-wear Tungsten Carbide Plates in CHP-I (4 x 210 MW), TPS Khaperkheda</v>
      </c>
      <c r="C1625" s="9">
        <f t="shared" si="787"/>
        <v>0</v>
      </c>
      <c r="D1625" s="65" t="str">
        <f t="shared" si="787"/>
        <v>-</v>
      </c>
      <c r="E1625" s="58">
        <f t="shared" si="787"/>
        <v>0</v>
      </c>
      <c r="F1625" s="58">
        <f t="shared" si="788"/>
        <v>0</v>
      </c>
      <c r="G1625" s="58">
        <f t="shared" si="789"/>
        <v>0</v>
      </c>
      <c r="H1625" s="58">
        <f t="shared" si="790"/>
        <v>0</v>
      </c>
      <c r="I1625" s="123">
        <f>'F4.2'!X347</f>
        <v>0</v>
      </c>
      <c r="J1625" s="123">
        <f>'F4.2'!AR347</f>
        <v>0</v>
      </c>
      <c r="K1625" s="58"/>
      <c r="L1625" s="58"/>
      <c r="M1625" s="58">
        <f t="shared" si="784"/>
        <v>0</v>
      </c>
      <c r="N1625" s="58">
        <f t="shared" si="791"/>
        <v>0</v>
      </c>
    </row>
    <row r="1626" spans="1:14" ht="60" hidden="1" outlineLevel="1" x14ac:dyDescent="0.25">
      <c r="A1626" s="9">
        <f t="shared" si="786"/>
        <v>43.3</v>
      </c>
      <c r="B1626" s="194" t="str">
        <f t="shared" si="785"/>
        <v>Design, Supply, Erection, Commissioning and Upgradation of complete electrical system for drive units of covneyors (Conv. 5A, 6B, 7A/B/C/D &amp; Shuttle Conv. 1 to 4 in CHP-1 (4 x 210 MW)</v>
      </c>
      <c r="C1626" s="9">
        <f t="shared" si="787"/>
        <v>0</v>
      </c>
      <c r="D1626" s="65" t="str">
        <f t="shared" si="787"/>
        <v>-</v>
      </c>
      <c r="E1626" s="58">
        <f t="shared" si="787"/>
        <v>0</v>
      </c>
      <c r="F1626" s="58">
        <f t="shared" si="788"/>
        <v>0</v>
      </c>
      <c r="G1626" s="58">
        <f t="shared" si="789"/>
        <v>0</v>
      </c>
      <c r="H1626" s="58">
        <f t="shared" si="790"/>
        <v>0</v>
      </c>
      <c r="I1626" s="123">
        <f>'F4.2'!X348</f>
        <v>10</v>
      </c>
      <c r="J1626" s="123">
        <f>'F4.2'!AR348</f>
        <v>10</v>
      </c>
      <c r="K1626" s="58"/>
      <c r="L1626" s="58"/>
      <c r="M1626" s="58">
        <f t="shared" si="784"/>
        <v>10</v>
      </c>
      <c r="N1626" s="58">
        <f t="shared" si="791"/>
        <v>0</v>
      </c>
    </row>
    <row r="1627" spans="1:14" ht="63" hidden="1" outlineLevel="1" x14ac:dyDescent="0.25">
      <c r="A1627" s="9">
        <f t="shared" si="786"/>
        <v>44</v>
      </c>
      <c r="B1627" s="215" t="str">
        <f t="shared" si="785"/>
        <v>Work of capacity restoration of unloading stream from Beetle Charger No. 2 to Stacker/Reclaimer No. 2 for perfromance improvement of CHP-I (4 x 210 MW).</v>
      </c>
      <c r="C1627" s="9">
        <f t="shared" si="787"/>
        <v>0</v>
      </c>
      <c r="D1627" s="65" t="str">
        <f t="shared" si="787"/>
        <v>-</v>
      </c>
      <c r="E1627" s="58">
        <f t="shared" si="787"/>
        <v>0</v>
      </c>
      <c r="F1627" s="58">
        <f t="shared" si="788"/>
        <v>0</v>
      </c>
      <c r="G1627" s="58">
        <f t="shared" si="789"/>
        <v>0</v>
      </c>
      <c r="H1627" s="58">
        <f t="shared" si="790"/>
        <v>0</v>
      </c>
      <c r="I1627" s="123">
        <f>'F4.2'!X349</f>
        <v>0</v>
      </c>
      <c r="J1627" s="123">
        <f>'F4.2'!AR349</f>
        <v>0</v>
      </c>
      <c r="K1627" s="58"/>
      <c r="L1627" s="58"/>
      <c r="M1627" s="58">
        <f t="shared" si="784"/>
        <v>0</v>
      </c>
      <c r="N1627" s="58">
        <f t="shared" si="791"/>
        <v>0</v>
      </c>
    </row>
    <row r="1628" spans="1:14" ht="45" hidden="1" outlineLevel="1" x14ac:dyDescent="0.25">
      <c r="A1628" s="9">
        <f t="shared" si="786"/>
        <v>44.1</v>
      </c>
      <c r="B1628" s="194" t="str">
        <f t="shared" si="785"/>
        <v xml:space="preserve">Work of complete revamping/ refurbishment, capacity restoration and upgradation for beetle charger No. 2 </v>
      </c>
      <c r="C1628" s="9">
        <f t="shared" si="787"/>
        <v>0</v>
      </c>
      <c r="D1628" s="65" t="str">
        <f t="shared" si="787"/>
        <v>-</v>
      </c>
      <c r="E1628" s="58">
        <f t="shared" si="787"/>
        <v>0</v>
      </c>
      <c r="F1628" s="58">
        <f t="shared" si="788"/>
        <v>0</v>
      </c>
      <c r="G1628" s="58">
        <f t="shared" si="789"/>
        <v>0</v>
      </c>
      <c r="H1628" s="58">
        <f t="shared" si="790"/>
        <v>0</v>
      </c>
      <c r="I1628" s="123">
        <f>'F4.2'!X350</f>
        <v>3</v>
      </c>
      <c r="J1628" s="123">
        <f>'F4.2'!AR350</f>
        <v>3</v>
      </c>
      <c r="K1628" s="58"/>
      <c r="L1628" s="58"/>
      <c r="M1628" s="58">
        <f t="shared" si="784"/>
        <v>3</v>
      </c>
      <c r="N1628" s="58">
        <f t="shared" si="791"/>
        <v>0</v>
      </c>
    </row>
    <row r="1629" spans="1:14" ht="45" hidden="1" outlineLevel="1" x14ac:dyDescent="0.25">
      <c r="A1629" s="9">
        <f t="shared" si="786"/>
        <v>44.2</v>
      </c>
      <c r="B1629" s="194" t="str">
        <f t="shared" si="785"/>
        <v xml:space="preserve">Work of complete revamping/ refurbishment, capacity restoration and upgradation for Wagon Tippler No. 2 </v>
      </c>
      <c r="C1629" s="9">
        <f t="shared" si="787"/>
        <v>0</v>
      </c>
      <c r="D1629" s="65" t="str">
        <f t="shared" si="787"/>
        <v>-</v>
      </c>
      <c r="E1629" s="58">
        <f t="shared" si="787"/>
        <v>0</v>
      </c>
      <c r="F1629" s="58">
        <f t="shared" si="788"/>
        <v>0</v>
      </c>
      <c r="G1629" s="58">
        <f t="shared" si="789"/>
        <v>0</v>
      </c>
      <c r="H1629" s="58">
        <f t="shared" si="790"/>
        <v>0</v>
      </c>
      <c r="I1629" s="123">
        <f>'F4.2'!X351</f>
        <v>0</v>
      </c>
      <c r="J1629" s="123">
        <f>'F4.2'!AR351</f>
        <v>0</v>
      </c>
      <c r="K1629" s="58"/>
      <c r="L1629" s="58"/>
      <c r="M1629" s="58">
        <f t="shared" si="784"/>
        <v>0</v>
      </c>
      <c r="N1629" s="58">
        <f t="shared" si="791"/>
        <v>0</v>
      </c>
    </row>
    <row r="1630" spans="1:14" ht="45" hidden="1" outlineLevel="1" x14ac:dyDescent="0.25">
      <c r="A1630" s="9">
        <f t="shared" si="786"/>
        <v>44.3</v>
      </c>
      <c r="B1630" s="194" t="str">
        <f t="shared" si="785"/>
        <v xml:space="preserve">Work of complete revamping/ refurbishment, capacity restoration and upgradation for Apron Feeder No. 2 </v>
      </c>
      <c r="C1630" s="9">
        <f t="shared" ref="C1630:E1649" si="792">C1204</f>
        <v>0</v>
      </c>
      <c r="D1630" s="65" t="str">
        <f t="shared" si="792"/>
        <v>-</v>
      </c>
      <c r="E1630" s="58">
        <f t="shared" si="792"/>
        <v>0</v>
      </c>
      <c r="F1630" s="58">
        <f t="shared" si="788"/>
        <v>0</v>
      </c>
      <c r="G1630" s="58">
        <f t="shared" si="789"/>
        <v>0</v>
      </c>
      <c r="H1630" s="58">
        <f t="shared" si="790"/>
        <v>0</v>
      </c>
      <c r="I1630" s="123">
        <f>'F4.2'!X352</f>
        <v>3</v>
      </c>
      <c r="J1630" s="123">
        <f>'F4.2'!AR352</f>
        <v>3</v>
      </c>
      <c r="K1630" s="58"/>
      <c r="L1630" s="58"/>
      <c r="M1630" s="58">
        <f t="shared" si="784"/>
        <v>3</v>
      </c>
      <c r="N1630" s="58">
        <f t="shared" si="791"/>
        <v>0</v>
      </c>
    </row>
    <row r="1631" spans="1:14" ht="45" hidden="1" outlineLevel="1" x14ac:dyDescent="0.25">
      <c r="A1631" s="13">
        <f t="shared" si="786"/>
        <v>44.4</v>
      </c>
      <c r="B1631" s="194" t="str">
        <f t="shared" si="785"/>
        <v xml:space="preserve">Work of complete revamping/ refurbishment, capacity restoration and upgradation for conveyor system from Conv. 2D, 3B, 4B, 8B, 10 </v>
      </c>
      <c r="C1631" s="9">
        <f t="shared" si="792"/>
        <v>0</v>
      </c>
      <c r="D1631" s="65" t="str">
        <f t="shared" si="792"/>
        <v>-</v>
      </c>
      <c r="E1631" s="58">
        <f t="shared" si="792"/>
        <v>0</v>
      </c>
      <c r="F1631" s="58">
        <f t="shared" si="788"/>
        <v>0</v>
      </c>
      <c r="G1631" s="58">
        <f t="shared" si="789"/>
        <v>0</v>
      </c>
      <c r="H1631" s="58">
        <f t="shared" si="790"/>
        <v>0</v>
      </c>
      <c r="I1631" s="123">
        <f>'F4.2'!X353</f>
        <v>0</v>
      </c>
      <c r="J1631" s="123">
        <f>'F4.2'!AR353</f>
        <v>0</v>
      </c>
      <c r="K1631" s="58"/>
      <c r="L1631" s="58"/>
      <c r="M1631" s="58">
        <f t="shared" si="784"/>
        <v>0</v>
      </c>
      <c r="N1631" s="58">
        <f t="shared" si="791"/>
        <v>0</v>
      </c>
    </row>
    <row r="1632" spans="1:14" ht="45" hidden="1" outlineLevel="1" x14ac:dyDescent="0.25">
      <c r="A1632" s="13">
        <f t="shared" si="786"/>
        <v>44.5</v>
      </c>
      <c r="B1632" s="194" t="str">
        <f t="shared" si="785"/>
        <v xml:space="preserve">Work of complete revamping/ refurbishment, capacity restoration and upgradation for impact crusher and wobbler feeder No. 2 &amp; 4 </v>
      </c>
      <c r="C1632" s="9">
        <f t="shared" si="792"/>
        <v>0</v>
      </c>
      <c r="D1632" s="65" t="str">
        <f t="shared" si="792"/>
        <v>-</v>
      </c>
      <c r="E1632" s="58">
        <f t="shared" si="792"/>
        <v>0</v>
      </c>
      <c r="F1632" s="58">
        <f t="shared" si="788"/>
        <v>0</v>
      </c>
      <c r="G1632" s="58">
        <f t="shared" si="789"/>
        <v>0</v>
      </c>
      <c r="H1632" s="58">
        <f t="shared" si="790"/>
        <v>0</v>
      </c>
      <c r="I1632" s="123">
        <f>'F4.2'!X354</f>
        <v>0</v>
      </c>
      <c r="J1632" s="123">
        <f>'F4.2'!AR354</f>
        <v>0</v>
      </c>
      <c r="K1632" s="58"/>
      <c r="L1632" s="58"/>
      <c r="M1632" s="58">
        <f t="shared" si="784"/>
        <v>0</v>
      </c>
      <c r="N1632" s="58">
        <f t="shared" si="791"/>
        <v>0</v>
      </c>
    </row>
    <row r="1633" spans="1:14" ht="45" hidden="1" outlineLevel="1" x14ac:dyDescent="0.25">
      <c r="A1633" s="9">
        <f t="shared" si="786"/>
        <v>44.6</v>
      </c>
      <c r="B1633" s="194" t="str">
        <f t="shared" si="785"/>
        <v>Work of complete revamping/ refurbishment, capacity restoration and upgradation for Stacker/Reclaimer No. 2.</v>
      </c>
      <c r="C1633" s="9">
        <f t="shared" si="792"/>
        <v>0</v>
      </c>
      <c r="D1633" s="65" t="str">
        <f t="shared" si="792"/>
        <v>-</v>
      </c>
      <c r="E1633" s="58">
        <f t="shared" si="792"/>
        <v>0</v>
      </c>
      <c r="F1633" s="58">
        <f t="shared" si="788"/>
        <v>0</v>
      </c>
      <c r="G1633" s="58">
        <f t="shared" si="789"/>
        <v>0</v>
      </c>
      <c r="H1633" s="58">
        <f t="shared" si="790"/>
        <v>0</v>
      </c>
      <c r="I1633" s="123">
        <f>'F4.2'!X355</f>
        <v>0</v>
      </c>
      <c r="J1633" s="123">
        <f>'F4.2'!AR355</f>
        <v>0</v>
      </c>
      <c r="K1633" s="58"/>
      <c r="L1633" s="58"/>
      <c r="M1633" s="58">
        <f t="shared" si="784"/>
        <v>0</v>
      </c>
      <c r="N1633" s="58">
        <f t="shared" si="791"/>
        <v>0</v>
      </c>
    </row>
    <row r="1634" spans="1:14" ht="90" hidden="1" outlineLevel="1" x14ac:dyDescent="0.25">
      <c r="A1634" s="9">
        <f t="shared" si="786"/>
        <v>44.7</v>
      </c>
      <c r="B1634" s="194" t="str">
        <f t="shared" si="785"/>
        <v>Design, development, modification, manufacturing, supply, erection and commissioning of modular chutes for Conv. 2D to 3B, Conv. 3B to 4B, Conv. 4B to 8B and Conv. 10 by using Anti-wear Tungsten Carbide Plates in CHP-I (4 x 210 MW), TPS Khaperkheda</v>
      </c>
      <c r="C1634" s="9">
        <f t="shared" si="792"/>
        <v>0</v>
      </c>
      <c r="D1634" s="65" t="str">
        <f t="shared" si="792"/>
        <v>-</v>
      </c>
      <c r="E1634" s="58">
        <f t="shared" si="792"/>
        <v>0</v>
      </c>
      <c r="F1634" s="58">
        <f t="shared" si="788"/>
        <v>0</v>
      </c>
      <c r="G1634" s="58">
        <f t="shared" si="789"/>
        <v>0</v>
      </c>
      <c r="H1634" s="58">
        <f t="shared" si="790"/>
        <v>0</v>
      </c>
      <c r="I1634" s="123">
        <f>'F4.2'!X356</f>
        <v>0</v>
      </c>
      <c r="J1634" s="123">
        <f>'F4.2'!AR356</f>
        <v>0</v>
      </c>
      <c r="K1634" s="58"/>
      <c r="L1634" s="58"/>
      <c r="M1634" s="58">
        <f t="shared" si="784"/>
        <v>0</v>
      </c>
      <c r="N1634" s="58">
        <f t="shared" si="791"/>
        <v>0</v>
      </c>
    </row>
    <row r="1635" spans="1:14" ht="90" hidden="1" outlineLevel="1" x14ac:dyDescent="0.25">
      <c r="A1635" s="9">
        <f t="shared" si="786"/>
        <v>44.8</v>
      </c>
      <c r="B1635" s="194" t="str">
        <f t="shared" si="785"/>
        <v>Design, Supply, Erection, Commissioning and Upgradation of complete electrical system for drive units of beetle Charger, wagon tippler, apron feeder, covneyors (Conv. 2D, 3B, 4B, 8B, 10), crushers/ wobbler feeder No. 2 &amp; 4 and Stacker/Reclaimer No. 2 in CHP-1 (4 x 210 MW)</v>
      </c>
      <c r="C1635" s="9">
        <f t="shared" si="792"/>
        <v>0</v>
      </c>
      <c r="D1635" s="65" t="str">
        <f t="shared" si="792"/>
        <v>-</v>
      </c>
      <c r="E1635" s="58">
        <f t="shared" si="792"/>
        <v>0</v>
      </c>
      <c r="F1635" s="58">
        <f t="shared" si="788"/>
        <v>0</v>
      </c>
      <c r="G1635" s="58">
        <f t="shared" si="789"/>
        <v>0</v>
      </c>
      <c r="H1635" s="58">
        <f t="shared" si="790"/>
        <v>0</v>
      </c>
      <c r="I1635" s="123">
        <f>'F4.2'!X357</f>
        <v>0</v>
      </c>
      <c r="J1635" s="123">
        <f>'F4.2'!AR357</f>
        <v>0</v>
      </c>
      <c r="K1635" s="58"/>
      <c r="L1635" s="58"/>
      <c r="M1635" s="58">
        <f t="shared" si="784"/>
        <v>0</v>
      </c>
      <c r="N1635" s="58">
        <f t="shared" si="791"/>
        <v>0</v>
      </c>
    </row>
    <row r="1636" spans="1:14" ht="63" hidden="1" outlineLevel="1" x14ac:dyDescent="0.25">
      <c r="A1636" s="27">
        <f t="shared" si="786"/>
        <v>45</v>
      </c>
      <c r="B1636" s="215" t="str">
        <f t="shared" si="785"/>
        <v>Work of capacity restoration of bunkering stream from Conv. 1A/B, 2A/B, 5B to 7E/F/G/H including shuttle conveyors in CHP-I (4 x 210 MW)</v>
      </c>
      <c r="C1636" s="9">
        <f t="shared" si="792"/>
        <v>0</v>
      </c>
      <c r="D1636" s="65" t="str">
        <f t="shared" si="792"/>
        <v>-</v>
      </c>
      <c r="E1636" s="58">
        <f t="shared" si="792"/>
        <v>0</v>
      </c>
      <c r="F1636" s="58">
        <f t="shared" si="788"/>
        <v>0</v>
      </c>
      <c r="G1636" s="58">
        <f t="shared" si="789"/>
        <v>0</v>
      </c>
      <c r="H1636" s="58">
        <f t="shared" si="790"/>
        <v>0</v>
      </c>
      <c r="I1636" s="123">
        <f>'F4.2'!X358</f>
        <v>0</v>
      </c>
      <c r="J1636" s="123">
        <f>'F4.2'!AR358</f>
        <v>0</v>
      </c>
      <c r="K1636" s="58"/>
      <c r="L1636" s="58"/>
      <c r="M1636" s="58">
        <f t="shared" si="784"/>
        <v>0</v>
      </c>
      <c r="N1636" s="58">
        <f t="shared" si="791"/>
        <v>0</v>
      </c>
    </row>
    <row r="1637" spans="1:14" ht="60" hidden="1" outlineLevel="1" x14ac:dyDescent="0.25">
      <c r="A1637" s="9">
        <f t="shared" si="786"/>
        <v>45.1</v>
      </c>
      <c r="B1637" s="194" t="str">
        <f t="shared" si="785"/>
        <v>Work of complete revamping/ refurbishment, capacity restoration and upgradation for conveyor system from Conv. 1A/B, 2A/B, 5B, 6A, 7E, 7F, 7G, 7H and Shuttle Conv. 5 to 8 in CHP-I (4 x 210 MW)</v>
      </c>
      <c r="C1637" s="9">
        <f t="shared" si="792"/>
        <v>0</v>
      </c>
      <c r="D1637" s="65" t="str">
        <f t="shared" si="792"/>
        <v>-</v>
      </c>
      <c r="E1637" s="58">
        <f t="shared" si="792"/>
        <v>0</v>
      </c>
      <c r="F1637" s="58">
        <f t="shared" si="788"/>
        <v>0</v>
      </c>
      <c r="G1637" s="58">
        <f t="shared" si="789"/>
        <v>0</v>
      </c>
      <c r="H1637" s="58">
        <f t="shared" si="790"/>
        <v>0</v>
      </c>
      <c r="I1637" s="123">
        <f>'F4.2'!X359</f>
        <v>30</v>
      </c>
      <c r="J1637" s="123">
        <f>'F4.2'!AR359</f>
        <v>30</v>
      </c>
      <c r="K1637" s="58"/>
      <c r="L1637" s="58"/>
      <c r="M1637" s="58">
        <f t="shared" si="784"/>
        <v>30</v>
      </c>
      <c r="N1637" s="58">
        <f t="shared" si="791"/>
        <v>0</v>
      </c>
    </row>
    <row r="1638" spans="1:14" ht="120" hidden="1" outlineLevel="1" x14ac:dyDescent="0.25">
      <c r="A1638" s="13">
        <f t="shared" si="786"/>
        <v>45.2</v>
      </c>
      <c r="B1638" s="194" t="str">
        <f t="shared" si="785"/>
        <v>Design, development, modification, manufacturing, supply, erection and commissioning of modular chutes for Conv. 1A/b to 2A/B,Conv. 4C to 5A/B, Conv. 5B to 6A, Conv. 6A to 7E &amp; 7F, Conv. 7E to 7G upto shuttle conveyor, Conv. 7F to 7H upto shuttle conveyor by using Anti-wear Tungsten Carbide Plates in CHP-I (4 x 210 MW), TPS Khaperkheda</v>
      </c>
      <c r="C1638" s="9">
        <f t="shared" si="792"/>
        <v>0</v>
      </c>
      <c r="D1638" s="65" t="str">
        <f t="shared" si="792"/>
        <v>-</v>
      </c>
      <c r="E1638" s="58">
        <f t="shared" si="792"/>
        <v>0</v>
      </c>
      <c r="F1638" s="58">
        <f t="shared" si="788"/>
        <v>0</v>
      </c>
      <c r="G1638" s="58">
        <f t="shared" si="789"/>
        <v>0</v>
      </c>
      <c r="H1638" s="58">
        <f t="shared" si="790"/>
        <v>0</v>
      </c>
      <c r="I1638" s="123">
        <f>'F4.2'!X360</f>
        <v>0</v>
      </c>
      <c r="J1638" s="123">
        <f>'F4.2'!AR360</f>
        <v>0</v>
      </c>
      <c r="K1638" s="58"/>
      <c r="L1638" s="58"/>
      <c r="M1638" s="58">
        <f t="shared" si="784"/>
        <v>0</v>
      </c>
      <c r="N1638" s="58">
        <f t="shared" si="791"/>
        <v>0</v>
      </c>
    </row>
    <row r="1639" spans="1:14" ht="75" hidden="1" outlineLevel="1" x14ac:dyDescent="0.25">
      <c r="A1639" s="13">
        <f t="shared" si="786"/>
        <v>45.3</v>
      </c>
      <c r="B1639" s="194" t="str">
        <f t="shared" si="785"/>
        <v>Design, Supply, Erection, Commissioning and Upgradation of complete electrical system for drive units of conveyor system from Conv. 1A/B, 2A/B, 5B, 6A, 7E, 7F, 7G, 7H and Shuttle Conv. 5 to 8 in CHP-1 (4 x 210 MW)</v>
      </c>
      <c r="C1639" s="9">
        <f t="shared" si="792"/>
        <v>0</v>
      </c>
      <c r="D1639" s="65" t="str">
        <f t="shared" si="792"/>
        <v>-</v>
      </c>
      <c r="E1639" s="58">
        <f t="shared" si="792"/>
        <v>0</v>
      </c>
      <c r="F1639" s="58">
        <f t="shared" si="788"/>
        <v>0</v>
      </c>
      <c r="G1639" s="58">
        <f t="shared" si="789"/>
        <v>0</v>
      </c>
      <c r="H1639" s="58">
        <f t="shared" si="790"/>
        <v>0</v>
      </c>
      <c r="I1639" s="123">
        <f>'F4.2'!X361</f>
        <v>20</v>
      </c>
      <c r="J1639" s="123">
        <f>'F4.2'!AR361</f>
        <v>20</v>
      </c>
      <c r="K1639" s="58"/>
      <c r="L1639" s="58"/>
      <c r="M1639" s="58">
        <f t="shared" si="784"/>
        <v>20</v>
      </c>
      <c r="N1639" s="58">
        <f t="shared" si="791"/>
        <v>0</v>
      </c>
    </row>
    <row r="1640" spans="1:14" ht="60" hidden="1" outlineLevel="1" x14ac:dyDescent="0.25">
      <c r="A1640" s="9">
        <f t="shared" si="786"/>
        <v>45.4</v>
      </c>
      <c r="B1640" s="194" t="str">
        <f t="shared" si="785"/>
        <v xml:space="preserve">Work of complete revamping/ refurbishment, capacity restoration and upgradation for Paddel Feeder No. 1 to 4 and truck hopper in CHP-I (4 x 210 MW) </v>
      </c>
      <c r="C1640" s="9">
        <f t="shared" si="792"/>
        <v>0</v>
      </c>
      <c r="D1640" s="65" t="str">
        <f t="shared" si="792"/>
        <v>-</v>
      </c>
      <c r="E1640" s="58">
        <f t="shared" si="792"/>
        <v>0</v>
      </c>
      <c r="F1640" s="58">
        <f t="shared" si="788"/>
        <v>0</v>
      </c>
      <c r="G1640" s="58">
        <f t="shared" si="789"/>
        <v>0</v>
      </c>
      <c r="H1640" s="58">
        <f t="shared" si="790"/>
        <v>0</v>
      </c>
      <c r="I1640" s="123">
        <f>'F4.2'!X362</f>
        <v>0</v>
      </c>
      <c r="J1640" s="123">
        <f>'F4.2'!AR362</f>
        <v>0</v>
      </c>
      <c r="K1640" s="58"/>
      <c r="L1640" s="58"/>
      <c r="M1640" s="58">
        <f t="shared" si="784"/>
        <v>0</v>
      </c>
      <c r="N1640" s="58">
        <f t="shared" si="791"/>
        <v>0</v>
      </c>
    </row>
    <row r="1641" spans="1:14" ht="94.5" hidden="1" outlineLevel="1" x14ac:dyDescent="0.25">
      <c r="A1641" s="27">
        <f t="shared" si="786"/>
        <v>46</v>
      </c>
      <c r="B1641" s="27" t="str">
        <f t="shared" si="785"/>
        <v>Renovation and upgradation of various electrical system for CHP-I (4 x 210 MW) improvement &amp; 
Renovation and upgradation of various electrical system for CHP-I (4 x 210 MW) improvement.</v>
      </c>
      <c r="C1641" s="9">
        <f t="shared" si="792"/>
        <v>0</v>
      </c>
      <c r="D1641" s="65" t="str">
        <f t="shared" si="792"/>
        <v>-</v>
      </c>
      <c r="E1641" s="58">
        <f t="shared" si="792"/>
        <v>0</v>
      </c>
      <c r="F1641" s="58">
        <f t="shared" si="788"/>
        <v>0</v>
      </c>
      <c r="G1641" s="58">
        <f t="shared" si="789"/>
        <v>0</v>
      </c>
      <c r="H1641" s="58">
        <f t="shared" si="790"/>
        <v>0</v>
      </c>
      <c r="I1641" s="123">
        <f>'F4.2'!X363</f>
        <v>0</v>
      </c>
      <c r="J1641" s="123">
        <f>'F4.2'!AR363</f>
        <v>0</v>
      </c>
      <c r="K1641" s="58"/>
      <c r="L1641" s="58"/>
      <c r="M1641" s="58">
        <f t="shared" si="784"/>
        <v>0</v>
      </c>
      <c r="N1641" s="58">
        <f t="shared" si="791"/>
        <v>0</v>
      </c>
    </row>
    <row r="1642" spans="1:14" ht="30" hidden="1" outlineLevel="1" x14ac:dyDescent="0.25">
      <c r="A1642" s="9">
        <f t="shared" si="786"/>
        <v>46.1</v>
      </c>
      <c r="B1642" s="194" t="str">
        <f t="shared" si="785"/>
        <v xml:space="preserve">Design, development and upgradation with circuit breaker VFD of various LT MCC of CHP-I. </v>
      </c>
      <c r="C1642" s="9">
        <f t="shared" si="792"/>
        <v>0</v>
      </c>
      <c r="D1642" s="65" t="str">
        <f t="shared" si="792"/>
        <v>-</v>
      </c>
      <c r="E1642" s="58">
        <f t="shared" si="792"/>
        <v>0</v>
      </c>
      <c r="F1642" s="58">
        <f t="shared" si="788"/>
        <v>0</v>
      </c>
      <c r="G1642" s="58">
        <f t="shared" si="789"/>
        <v>0</v>
      </c>
      <c r="H1642" s="58">
        <f t="shared" si="790"/>
        <v>0</v>
      </c>
      <c r="I1642" s="123">
        <f>'F4.2'!X364</f>
        <v>0</v>
      </c>
      <c r="J1642" s="123">
        <f>'F4.2'!AR364</f>
        <v>0</v>
      </c>
      <c r="K1642" s="58"/>
      <c r="L1642" s="58"/>
      <c r="M1642" s="58">
        <f t="shared" si="784"/>
        <v>0</v>
      </c>
      <c r="N1642" s="58">
        <f t="shared" si="791"/>
        <v>0</v>
      </c>
    </row>
    <row r="1643" spans="1:14" ht="60" hidden="1" outlineLevel="1" x14ac:dyDescent="0.25">
      <c r="A1643" s="9">
        <f t="shared" si="786"/>
        <v>46.2</v>
      </c>
      <c r="B1643" s="194" t="str">
        <f t="shared" si="785"/>
        <v>Design, Supply, Installation, Commissioning and Testing of Energy Chain System for Paddle Feeder, Shuttle Conveyor and Stacker/Reclaimers in CHP-1 (4 x 210 MW), Khaperkheda TPS.</v>
      </c>
      <c r="C1643" s="9">
        <f t="shared" si="792"/>
        <v>0</v>
      </c>
      <c r="D1643" s="65" t="str">
        <f t="shared" si="792"/>
        <v>-</v>
      </c>
      <c r="E1643" s="58">
        <f t="shared" si="792"/>
        <v>0</v>
      </c>
      <c r="F1643" s="58">
        <f t="shared" si="788"/>
        <v>0</v>
      </c>
      <c r="G1643" s="58">
        <f t="shared" si="789"/>
        <v>0</v>
      </c>
      <c r="H1643" s="58">
        <f t="shared" si="790"/>
        <v>0</v>
      </c>
      <c r="I1643" s="123">
        <f>'F4.2'!X365</f>
        <v>10</v>
      </c>
      <c r="J1643" s="123">
        <f>'F4.2'!AR365</f>
        <v>10</v>
      </c>
      <c r="K1643" s="58"/>
      <c r="L1643" s="58"/>
      <c r="M1643" s="58">
        <f t="shared" si="784"/>
        <v>10</v>
      </c>
      <c r="N1643" s="58">
        <f t="shared" si="791"/>
        <v>0</v>
      </c>
    </row>
    <row r="1644" spans="1:14" ht="45" hidden="1" outlineLevel="1" x14ac:dyDescent="0.25">
      <c r="A1644" s="13">
        <f t="shared" si="786"/>
        <v>46.3</v>
      </c>
      <c r="B1644" s="194" t="str">
        <f t="shared" si="785"/>
        <v>Upgradation of relay logic system with PLC &amp; SCADA in CHP-I control room and Wagon Tipplers in CHP-1 (4 x 210 MW), Khaperkheda TPS.</v>
      </c>
      <c r="C1644" s="9">
        <f t="shared" si="792"/>
        <v>0</v>
      </c>
      <c r="D1644" s="65" t="str">
        <f t="shared" si="792"/>
        <v>-</v>
      </c>
      <c r="E1644" s="58">
        <f t="shared" si="792"/>
        <v>0</v>
      </c>
      <c r="F1644" s="58">
        <f t="shared" si="788"/>
        <v>0</v>
      </c>
      <c r="G1644" s="58">
        <f t="shared" si="789"/>
        <v>0</v>
      </c>
      <c r="H1644" s="58">
        <f t="shared" si="790"/>
        <v>0</v>
      </c>
      <c r="I1644" s="123">
        <f>'F4.2'!X366</f>
        <v>0</v>
      </c>
      <c r="J1644" s="123">
        <f>'F4.2'!AR366</f>
        <v>0</v>
      </c>
      <c r="K1644" s="58"/>
      <c r="L1644" s="58"/>
      <c r="M1644" s="58">
        <f t="shared" si="784"/>
        <v>0</v>
      </c>
      <c r="N1644" s="58">
        <f t="shared" si="791"/>
        <v>0</v>
      </c>
    </row>
    <row r="1645" spans="1:14" ht="45" hidden="1" outlineLevel="1" x14ac:dyDescent="0.25">
      <c r="A1645" s="13">
        <f t="shared" si="786"/>
        <v>46.4</v>
      </c>
      <c r="B1645" s="194" t="str">
        <f t="shared" si="785"/>
        <v>Complete upgradation of conveyor lighting system with energey efficient LED lights for CHP-1 (4 x 210 MW), Khaperkheda TPS.</v>
      </c>
      <c r="C1645" s="9">
        <f t="shared" si="792"/>
        <v>0</v>
      </c>
      <c r="D1645" s="65" t="str">
        <f t="shared" si="792"/>
        <v>-</v>
      </c>
      <c r="E1645" s="58">
        <f t="shared" si="792"/>
        <v>0</v>
      </c>
      <c r="F1645" s="58">
        <f t="shared" si="788"/>
        <v>0</v>
      </c>
      <c r="G1645" s="58">
        <f t="shared" si="789"/>
        <v>0</v>
      </c>
      <c r="H1645" s="58">
        <f t="shared" si="790"/>
        <v>0</v>
      </c>
      <c r="I1645" s="123">
        <f>'F4.2'!X367</f>
        <v>8</v>
      </c>
      <c r="J1645" s="123">
        <f>'F4.2'!AR367</f>
        <v>8</v>
      </c>
      <c r="K1645" s="58"/>
      <c r="L1645" s="58"/>
      <c r="M1645" s="58">
        <f t="shared" si="784"/>
        <v>8</v>
      </c>
      <c r="N1645" s="58">
        <f t="shared" si="791"/>
        <v>0</v>
      </c>
    </row>
    <row r="1646" spans="1:14" ht="60" hidden="1" outlineLevel="1" x14ac:dyDescent="0.25">
      <c r="A1646" s="9">
        <f t="shared" si="786"/>
        <v>46.5</v>
      </c>
      <c r="B1646" s="194" t="str">
        <f t="shared" si="785"/>
        <v>Providing, installation, testing commissioning, maintenance and operation of explosion proof &amp; weather proof surveillance system at CHP-I (4 X 210 MW), TPS Khaperkheda.</v>
      </c>
      <c r="C1646" s="9">
        <f t="shared" si="792"/>
        <v>0</v>
      </c>
      <c r="D1646" s="65" t="str">
        <f t="shared" si="792"/>
        <v>-</v>
      </c>
      <c r="E1646" s="58">
        <f t="shared" si="792"/>
        <v>0</v>
      </c>
      <c r="F1646" s="58">
        <f t="shared" si="788"/>
        <v>0</v>
      </c>
      <c r="G1646" s="58">
        <f t="shared" si="789"/>
        <v>0</v>
      </c>
      <c r="H1646" s="58">
        <f t="shared" si="790"/>
        <v>0</v>
      </c>
      <c r="I1646" s="123">
        <f>'F4.2'!X368</f>
        <v>0</v>
      </c>
      <c r="J1646" s="123">
        <f>'F4.2'!AR368</f>
        <v>0</v>
      </c>
      <c r="K1646" s="58"/>
      <c r="L1646" s="58"/>
      <c r="M1646" s="58">
        <f t="shared" si="784"/>
        <v>0</v>
      </c>
      <c r="N1646" s="58">
        <f t="shared" si="791"/>
        <v>0</v>
      </c>
    </row>
    <row r="1647" spans="1:14" ht="45" hidden="1" outlineLevel="1" x14ac:dyDescent="0.25">
      <c r="A1647" s="9">
        <f t="shared" si="786"/>
        <v>46.6</v>
      </c>
      <c r="B1647" s="194" t="str">
        <f t="shared" si="785"/>
        <v>Complete revamping/refurbishment, upgradation and modification of various EOT cranes &amp; hoist installed at CHP-I (4 x 210 MW), TPS Khaperkheda.</v>
      </c>
      <c r="C1647" s="9">
        <f t="shared" si="792"/>
        <v>0</v>
      </c>
      <c r="D1647" s="65" t="str">
        <f t="shared" si="792"/>
        <v>-</v>
      </c>
      <c r="E1647" s="58">
        <f t="shared" si="792"/>
        <v>0</v>
      </c>
      <c r="F1647" s="58">
        <f t="shared" si="788"/>
        <v>0</v>
      </c>
      <c r="G1647" s="58">
        <f t="shared" si="789"/>
        <v>0</v>
      </c>
      <c r="H1647" s="58">
        <f t="shared" si="790"/>
        <v>0</v>
      </c>
      <c r="I1647" s="123">
        <f>'F4.2'!X369</f>
        <v>0</v>
      </c>
      <c r="J1647" s="123">
        <f>'F4.2'!AR369</f>
        <v>0</v>
      </c>
      <c r="K1647" s="58"/>
      <c r="L1647" s="58"/>
      <c r="M1647" s="58">
        <f t="shared" si="784"/>
        <v>0</v>
      </c>
      <c r="N1647" s="58">
        <f t="shared" si="791"/>
        <v>0</v>
      </c>
    </row>
    <row r="1648" spans="1:14" ht="47.25" hidden="1" outlineLevel="1" x14ac:dyDescent="0.25">
      <c r="A1648" s="27">
        <f t="shared" si="786"/>
        <v>47</v>
      </c>
      <c r="B1648" s="215" t="str">
        <f t="shared" si="785"/>
        <v>Procurement of various capacity SAN make locomotives and BEML make loader &amp; bulldozer for CHP-I (4 x 210 MW)</v>
      </c>
      <c r="C1648" s="9">
        <f t="shared" si="792"/>
        <v>0</v>
      </c>
      <c r="D1648" s="65" t="str">
        <f t="shared" si="792"/>
        <v>-</v>
      </c>
      <c r="E1648" s="58">
        <f t="shared" si="792"/>
        <v>0</v>
      </c>
      <c r="F1648" s="58">
        <f t="shared" si="788"/>
        <v>0</v>
      </c>
      <c r="G1648" s="58">
        <f t="shared" si="789"/>
        <v>0</v>
      </c>
      <c r="H1648" s="58">
        <f t="shared" si="790"/>
        <v>0</v>
      </c>
      <c r="I1648" s="123">
        <f>'F4.2'!X370</f>
        <v>0</v>
      </c>
      <c r="J1648" s="123">
        <f>'F4.2'!AR370</f>
        <v>0</v>
      </c>
      <c r="K1648" s="58"/>
      <c r="L1648" s="58"/>
      <c r="M1648" s="58">
        <f t="shared" si="784"/>
        <v>0</v>
      </c>
      <c r="N1648" s="58">
        <f t="shared" si="791"/>
        <v>0</v>
      </c>
    </row>
    <row r="1649" spans="1:14" ht="45" hidden="1" outlineLevel="1" x14ac:dyDescent="0.25">
      <c r="A1649" s="9">
        <f t="shared" si="786"/>
        <v>47.1</v>
      </c>
      <c r="B1649" s="194" t="str">
        <f t="shared" si="785"/>
        <v xml:space="preserve">Procurement of various capacity SAN make locomotives and BEML make loader &amp; bulldozer for CHP-I (4 x 210 MW) </v>
      </c>
      <c r="C1649" s="9">
        <f t="shared" si="792"/>
        <v>0</v>
      </c>
      <c r="D1649" s="65" t="str">
        <f t="shared" si="792"/>
        <v>-</v>
      </c>
      <c r="E1649" s="58">
        <f t="shared" si="792"/>
        <v>0</v>
      </c>
      <c r="F1649" s="58">
        <f t="shared" si="788"/>
        <v>0</v>
      </c>
      <c r="G1649" s="58">
        <f t="shared" si="789"/>
        <v>0</v>
      </c>
      <c r="H1649" s="58">
        <f t="shared" si="790"/>
        <v>0</v>
      </c>
      <c r="I1649" s="123">
        <f>'F4.2'!X371</f>
        <v>25</v>
      </c>
      <c r="J1649" s="123">
        <f>'F4.2'!AR371</f>
        <v>25</v>
      </c>
      <c r="K1649" s="58"/>
      <c r="L1649" s="58"/>
      <c r="M1649" s="58">
        <f t="shared" si="784"/>
        <v>25</v>
      </c>
      <c r="N1649" s="58">
        <f t="shared" si="791"/>
        <v>0</v>
      </c>
    </row>
    <row r="1650" spans="1:14" ht="31.5" hidden="1" outlineLevel="1" x14ac:dyDescent="0.25">
      <c r="A1650" s="27">
        <f t="shared" si="786"/>
        <v>48</v>
      </c>
      <c r="B1650" s="27" t="str">
        <f t="shared" si="785"/>
        <v>CHP Improvement Schemesfor 4x 210 MW units</v>
      </c>
      <c r="C1650" s="9">
        <f t="shared" ref="C1650:E1669" si="793">C1224</f>
        <v>0</v>
      </c>
      <c r="D1650" s="65" t="str">
        <f t="shared" si="793"/>
        <v>-</v>
      </c>
      <c r="E1650" s="58">
        <f t="shared" si="793"/>
        <v>0</v>
      </c>
      <c r="F1650" s="58">
        <f t="shared" si="788"/>
        <v>0</v>
      </c>
      <c r="G1650" s="58">
        <f t="shared" si="789"/>
        <v>0</v>
      </c>
      <c r="H1650" s="58">
        <f t="shared" si="790"/>
        <v>0</v>
      </c>
      <c r="I1650" s="123">
        <f>'F4.2'!X372</f>
        <v>0</v>
      </c>
      <c r="J1650" s="123">
        <f>'F4.2'!AR372</f>
        <v>0</v>
      </c>
      <c r="K1650" s="58"/>
      <c r="L1650" s="58"/>
      <c r="M1650" s="58">
        <f t="shared" si="784"/>
        <v>0</v>
      </c>
      <c r="N1650" s="58">
        <f t="shared" si="791"/>
        <v>0</v>
      </c>
    </row>
    <row r="1651" spans="1:14" ht="45" hidden="1" outlineLevel="1" x14ac:dyDescent="0.25">
      <c r="A1651" s="9">
        <f t="shared" si="786"/>
        <v>48.1</v>
      </c>
      <c r="B1651" s="194" t="str">
        <f t="shared" si="785"/>
        <v>Design, manufacture, supply and installation of suspended magnet for bunkering belts at CHP-I (4 x 210 MW), TPS Khaperkheda.</v>
      </c>
      <c r="C1651" s="9">
        <f t="shared" si="793"/>
        <v>0</v>
      </c>
      <c r="D1651" s="65" t="str">
        <f t="shared" si="793"/>
        <v>-</v>
      </c>
      <c r="E1651" s="58">
        <f t="shared" si="793"/>
        <v>0</v>
      </c>
      <c r="F1651" s="58">
        <f t="shared" si="788"/>
        <v>0</v>
      </c>
      <c r="G1651" s="58">
        <f t="shared" si="789"/>
        <v>0</v>
      </c>
      <c r="H1651" s="58">
        <f t="shared" si="790"/>
        <v>0</v>
      </c>
      <c r="I1651" s="123">
        <f>'F4.2'!X373</f>
        <v>0</v>
      </c>
      <c r="J1651" s="123">
        <f>'F4.2'!AR373</f>
        <v>0</v>
      </c>
      <c r="K1651" s="58"/>
      <c r="L1651" s="58"/>
      <c r="M1651" s="58">
        <f t="shared" si="784"/>
        <v>0</v>
      </c>
      <c r="N1651" s="58">
        <f t="shared" si="791"/>
        <v>0</v>
      </c>
    </row>
    <row r="1652" spans="1:14" ht="45" hidden="1" outlineLevel="1" x14ac:dyDescent="0.25">
      <c r="A1652" s="9">
        <f t="shared" si="786"/>
        <v>48.2</v>
      </c>
      <c r="B1652" s="194" t="str">
        <f t="shared" si="785"/>
        <v>Design, manufacture, supply and installation of travel drive system for shuttle conveyors and conveyors at CHP-I (4 x 210 MW), TPS Khaperkheda.</v>
      </c>
      <c r="C1652" s="9">
        <f t="shared" si="793"/>
        <v>0</v>
      </c>
      <c r="D1652" s="65" t="str">
        <f t="shared" si="793"/>
        <v>-</v>
      </c>
      <c r="E1652" s="58">
        <f t="shared" si="793"/>
        <v>0</v>
      </c>
      <c r="F1652" s="58">
        <f t="shared" si="788"/>
        <v>0</v>
      </c>
      <c r="G1652" s="58">
        <f t="shared" si="789"/>
        <v>0</v>
      </c>
      <c r="H1652" s="58">
        <f t="shared" si="790"/>
        <v>0</v>
      </c>
      <c r="I1652" s="123">
        <f>'F4.2'!X374</f>
        <v>0</v>
      </c>
      <c r="J1652" s="123">
        <f>'F4.2'!AR374</f>
        <v>0</v>
      </c>
      <c r="K1652" s="58"/>
      <c r="L1652" s="58"/>
      <c r="M1652" s="58">
        <f t="shared" si="784"/>
        <v>0</v>
      </c>
      <c r="N1652" s="58">
        <f t="shared" si="791"/>
        <v>0</v>
      </c>
    </row>
    <row r="1653" spans="1:14" ht="60" hidden="1" outlineLevel="1" x14ac:dyDescent="0.25">
      <c r="A1653" s="9">
        <f t="shared" si="786"/>
        <v>48.3</v>
      </c>
      <c r="B1653" s="194" t="str">
        <f t="shared" si="785"/>
        <v>Renovation including replacement of Power &amp; Control cables with  automation &amp; upgradation of Stacker Reclaimer No. 2 in CHP-I (4 X 210MW), TPS Khaperkheda."</v>
      </c>
      <c r="C1653" s="9">
        <f t="shared" si="793"/>
        <v>0</v>
      </c>
      <c r="D1653" s="65" t="str">
        <f t="shared" si="793"/>
        <v>-</v>
      </c>
      <c r="E1653" s="58">
        <f t="shared" si="793"/>
        <v>0</v>
      </c>
      <c r="F1653" s="58">
        <f t="shared" si="788"/>
        <v>0</v>
      </c>
      <c r="G1653" s="58">
        <f t="shared" si="789"/>
        <v>0</v>
      </c>
      <c r="H1653" s="58">
        <f t="shared" si="790"/>
        <v>0</v>
      </c>
      <c r="I1653" s="123">
        <f>'F4.2'!X375</f>
        <v>0</v>
      </c>
      <c r="J1653" s="123">
        <f>'F4.2'!AR375</f>
        <v>0</v>
      </c>
      <c r="K1653" s="58"/>
      <c r="L1653" s="58"/>
      <c r="M1653" s="58">
        <f t="shared" si="784"/>
        <v>0</v>
      </c>
      <c r="N1653" s="58">
        <f t="shared" si="791"/>
        <v>0</v>
      </c>
    </row>
    <row r="1654" spans="1:14" ht="45" hidden="1" outlineLevel="1" x14ac:dyDescent="0.25">
      <c r="A1654" s="9">
        <f t="shared" si="786"/>
        <v>48.4</v>
      </c>
      <c r="B1654" s="194" t="str">
        <f t="shared" si="785"/>
        <v xml:space="preserve">Complete reconditionding &amp; upgradation of LT MCC installed at Unit No. 3 &amp; 4 bunker auxiliareis in CHP-I (4 x 210 MW) </v>
      </c>
      <c r="C1654" s="9">
        <f t="shared" si="793"/>
        <v>0</v>
      </c>
      <c r="D1654" s="65" t="str">
        <f t="shared" si="793"/>
        <v>-</v>
      </c>
      <c r="E1654" s="58">
        <f t="shared" si="793"/>
        <v>0</v>
      </c>
      <c r="F1654" s="58">
        <f t="shared" si="788"/>
        <v>0</v>
      </c>
      <c r="G1654" s="58">
        <f t="shared" si="789"/>
        <v>0</v>
      </c>
      <c r="H1654" s="58">
        <f t="shared" si="790"/>
        <v>0</v>
      </c>
      <c r="I1654" s="123">
        <f>'F4.2'!X376</f>
        <v>0</v>
      </c>
      <c r="J1654" s="123">
        <f>'F4.2'!AR376</f>
        <v>0</v>
      </c>
      <c r="K1654" s="58"/>
      <c r="L1654" s="58"/>
      <c r="M1654" s="58">
        <f t="shared" si="784"/>
        <v>0</v>
      </c>
      <c r="N1654" s="58">
        <f t="shared" si="791"/>
        <v>0</v>
      </c>
    </row>
    <row r="1655" spans="1:14" ht="30" hidden="1" outlineLevel="1" x14ac:dyDescent="0.25">
      <c r="A1655" s="9">
        <f t="shared" si="786"/>
        <v>48.5</v>
      </c>
      <c r="B1655" s="194" t="str">
        <f t="shared" si="785"/>
        <v xml:space="preserve">Complete reconditionding &amp; upgradation of outdoor lighting system in CHP-I (4 x 210 MW) </v>
      </c>
      <c r="C1655" s="9">
        <f t="shared" si="793"/>
        <v>0</v>
      </c>
      <c r="D1655" s="65" t="str">
        <f t="shared" si="793"/>
        <v>-</v>
      </c>
      <c r="E1655" s="58">
        <f t="shared" si="793"/>
        <v>0</v>
      </c>
      <c r="F1655" s="58">
        <f t="shared" si="788"/>
        <v>0</v>
      </c>
      <c r="G1655" s="58">
        <f t="shared" si="789"/>
        <v>0</v>
      </c>
      <c r="H1655" s="58">
        <f t="shared" si="790"/>
        <v>0</v>
      </c>
      <c r="I1655" s="123">
        <f>'F4.2'!X377</f>
        <v>0</v>
      </c>
      <c r="J1655" s="123">
        <f>'F4.2'!AR377</f>
        <v>0</v>
      </c>
      <c r="K1655" s="58"/>
      <c r="L1655" s="58"/>
      <c r="M1655" s="58">
        <f t="shared" si="784"/>
        <v>0</v>
      </c>
      <c r="N1655" s="58">
        <f t="shared" si="791"/>
        <v>0</v>
      </c>
    </row>
    <row r="1656" spans="1:14" ht="45" hidden="1" outlineLevel="1" x14ac:dyDescent="0.25">
      <c r="A1656" s="9">
        <f t="shared" si="786"/>
        <v>48.6</v>
      </c>
      <c r="B1656" s="194" t="str">
        <f t="shared" si="785"/>
        <v xml:space="preserve">Complete reconditionding &amp; upgradation of HT breaker, control circuits &amp; protection relays in CHP-I (4 x 210 MW) </v>
      </c>
      <c r="C1656" s="9">
        <f t="shared" si="793"/>
        <v>0</v>
      </c>
      <c r="D1656" s="65" t="str">
        <f t="shared" si="793"/>
        <v>-</v>
      </c>
      <c r="E1656" s="58">
        <f t="shared" si="793"/>
        <v>0</v>
      </c>
      <c r="F1656" s="58">
        <f t="shared" si="788"/>
        <v>0</v>
      </c>
      <c r="G1656" s="58">
        <f t="shared" si="789"/>
        <v>0</v>
      </c>
      <c r="H1656" s="58">
        <f t="shared" si="790"/>
        <v>0</v>
      </c>
      <c r="I1656" s="123">
        <f>'F4.2'!X378</f>
        <v>0</v>
      </c>
      <c r="J1656" s="123">
        <f>'F4.2'!AR378</f>
        <v>0</v>
      </c>
      <c r="K1656" s="58"/>
      <c r="L1656" s="58"/>
      <c r="M1656" s="58">
        <f t="shared" si="784"/>
        <v>0</v>
      </c>
      <c r="N1656" s="58">
        <f t="shared" si="791"/>
        <v>0</v>
      </c>
    </row>
    <row r="1657" spans="1:14" ht="60" hidden="1" outlineLevel="1" x14ac:dyDescent="0.25">
      <c r="A1657" s="9">
        <f t="shared" si="786"/>
        <v>48.7</v>
      </c>
      <c r="B1657" s="194" t="str">
        <f t="shared" si="785"/>
        <v>Complete revamping/refurbishment, upgradation and modification of various monorail hoists &amp; winch machine  installed at CHP-I (4 x 210 MW), TPS Khaperkheda.</v>
      </c>
      <c r="C1657" s="9">
        <f t="shared" si="793"/>
        <v>0</v>
      </c>
      <c r="D1657" s="65" t="str">
        <f t="shared" si="793"/>
        <v>-</v>
      </c>
      <c r="E1657" s="58">
        <f t="shared" si="793"/>
        <v>0</v>
      </c>
      <c r="F1657" s="58">
        <f t="shared" si="788"/>
        <v>0</v>
      </c>
      <c r="G1657" s="58">
        <f t="shared" si="789"/>
        <v>0</v>
      </c>
      <c r="H1657" s="58">
        <f t="shared" si="790"/>
        <v>0</v>
      </c>
      <c r="I1657" s="123">
        <f>'F4.2'!X379</f>
        <v>0</v>
      </c>
      <c r="J1657" s="123">
        <f>'F4.2'!AR379</f>
        <v>0</v>
      </c>
      <c r="K1657" s="58"/>
      <c r="L1657" s="58"/>
      <c r="M1657" s="58">
        <f t="shared" si="784"/>
        <v>0</v>
      </c>
      <c r="N1657" s="58">
        <f t="shared" si="791"/>
        <v>0</v>
      </c>
    </row>
    <row r="1658" spans="1:14" ht="30" hidden="1" outlineLevel="1" x14ac:dyDescent="0.25">
      <c r="A1658" s="9">
        <f t="shared" si="786"/>
        <v>48.8</v>
      </c>
      <c r="B1658" s="194" t="str">
        <f t="shared" si="785"/>
        <v xml:space="preserve">Procurement of hydra 14 Ton above capacity and heavy vehicles for CHP- I &amp; II. </v>
      </c>
      <c r="C1658" s="9">
        <f t="shared" si="793"/>
        <v>0</v>
      </c>
      <c r="D1658" s="65" t="str">
        <f t="shared" si="793"/>
        <v>-</v>
      </c>
      <c r="E1658" s="58">
        <f t="shared" si="793"/>
        <v>0</v>
      </c>
      <c r="F1658" s="58">
        <f t="shared" si="788"/>
        <v>0</v>
      </c>
      <c r="G1658" s="58">
        <f t="shared" si="789"/>
        <v>0</v>
      </c>
      <c r="H1658" s="58">
        <f t="shared" si="790"/>
        <v>0</v>
      </c>
      <c r="I1658" s="123">
        <f>'F4.2'!X380</f>
        <v>0</v>
      </c>
      <c r="J1658" s="123">
        <f>'F4.2'!AR380</f>
        <v>0</v>
      </c>
      <c r="K1658" s="58"/>
      <c r="L1658" s="58"/>
      <c r="M1658" s="58">
        <f t="shared" si="784"/>
        <v>0</v>
      </c>
      <c r="N1658" s="58">
        <f t="shared" si="791"/>
        <v>0</v>
      </c>
    </row>
    <row r="1659" spans="1:14" ht="31.5" hidden="1" outlineLevel="1" x14ac:dyDescent="0.25">
      <c r="A1659" s="27">
        <f t="shared" si="786"/>
        <v>49</v>
      </c>
      <c r="B1659" s="215" t="str">
        <f t="shared" si="785"/>
        <v>Installation of Real Time Coal Analyzer at all TPS of Mahagenco</v>
      </c>
      <c r="C1659" s="9">
        <f t="shared" si="793"/>
        <v>0</v>
      </c>
      <c r="D1659" s="65" t="str">
        <f t="shared" si="793"/>
        <v>-</v>
      </c>
      <c r="E1659" s="58">
        <f t="shared" si="793"/>
        <v>0</v>
      </c>
      <c r="F1659" s="58">
        <f t="shared" si="788"/>
        <v>0</v>
      </c>
      <c r="G1659" s="58">
        <f t="shared" si="789"/>
        <v>0</v>
      </c>
      <c r="H1659" s="58">
        <f t="shared" si="790"/>
        <v>0</v>
      </c>
      <c r="I1659" s="123">
        <f>'F4.2'!X381</f>
        <v>0</v>
      </c>
      <c r="J1659" s="123">
        <f>'F4.2'!AR381</f>
        <v>0</v>
      </c>
      <c r="K1659" s="58"/>
      <c r="L1659" s="58"/>
      <c r="M1659" s="58">
        <f t="shared" si="784"/>
        <v>0</v>
      </c>
      <c r="N1659" s="58">
        <f t="shared" si="791"/>
        <v>0</v>
      </c>
    </row>
    <row r="1660" spans="1:14" ht="30" hidden="1" outlineLevel="1" x14ac:dyDescent="0.25">
      <c r="A1660" s="9">
        <f t="shared" si="786"/>
        <v>49.1</v>
      </c>
      <c r="B1660" s="194" t="str">
        <f t="shared" si="785"/>
        <v>Installation of Real time Coal  Analyzer at Khaperkheda TPS</v>
      </c>
      <c r="C1660" s="9">
        <f t="shared" si="793"/>
        <v>0</v>
      </c>
      <c r="D1660" s="65" t="str">
        <f t="shared" si="793"/>
        <v>-</v>
      </c>
      <c r="E1660" s="58">
        <f t="shared" si="793"/>
        <v>0</v>
      </c>
      <c r="F1660" s="58">
        <f t="shared" si="788"/>
        <v>0</v>
      </c>
      <c r="G1660" s="58">
        <f t="shared" si="789"/>
        <v>0</v>
      </c>
      <c r="H1660" s="58">
        <f t="shared" si="790"/>
        <v>0</v>
      </c>
      <c r="I1660" s="123">
        <f>'F4.2'!X382</f>
        <v>0</v>
      </c>
      <c r="J1660" s="123">
        <f>'F4.2'!AR382</f>
        <v>0</v>
      </c>
      <c r="K1660" s="58"/>
      <c r="L1660" s="58"/>
      <c r="M1660" s="58">
        <f t="shared" si="784"/>
        <v>0</v>
      </c>
      <c r="N1660" s="58">
        <f t="shared" si="791"/>
        <v>0</v>
      </c>
    </row>
    <row r="1661" spans="1:14" ht="31.5" hidden="1" outlineLevel="1" x14ac:dyDescent="0.25">
      <c r="A1661" s="27">
        <f t="shared" si="786"/>
        <v>50</v>
      </c>
      <c r="B1661" s="215" t="str">
        <f t="shared" si="785"/>
        <v xml:space="preserve">Railway expenses for refurbishment of  OHE lines at CHP-I (4 x 210 MW) </v>
      </c>
      <c r="C1661" s="9">
        <f t="shared" si="793"/>
        <v>0</v>
      </c>
      <c r="D1661" s="65" t="str">
        <f t="shared" si="793"/>
        <v>-</v>
      </c>
      <c r="E1661" s="58">
        <f t="shared" si="793"/>
        <v>0</v>
      </c>
      <c r="F1661" s="58">
        <f t="shared" si="788"/>
        <v>0</v>
      </c>
      <c r="G1661" s="58">
        <f t="shared" si="789"/>
        <v>0</v>
      </c>
      <c r="H1661" s="58">
        <f t="shared" si="790"/>
        <v>0</v>
      </c>
      <c r="I1661" s="123">
        <f>'F4.2'!X383</f>
        <v>0</v>
      </c>
      <c r="J1661" s="123">
        <f>'F4.2'!AR383</f>
        <v>0</v>
      </c>
      <c r="K1661" s="58"/>
      <c r="L1661" s="58"/>
      <c r="M1661" s="58">
        <f t="shared" si="784"/>
        <v>0</v>
      </c>
      <c r="N1661" s="58">
        <f t="shared" si="791"/>
        <v>0</v>
      </c>
    </row>
    <row r="1662" spans="1:14" ht="30" hidden="1" outlineLevel="1" x14ac:dyDescent="0.25">
      <c r="A1662" s="9">
        <f t="shared" si="786"/>
        <v>50.1</v>
      </c>
      <c r="B1662" s="195" t="str">
        <f t="shared" si="785"/>
        <v xml:space="preserve">Railway expenses for refurbishment of  OHE lines at CHP-I (4 x 210 MW) </v>
      </c>
      <c r="C1662" s="9">
        <f t="shared" si="793"/>
        <v>0</v>
      </c>
      <c r="D1662" s="65" t="str">
        <f t="shared" si="793"/>
        <v>-</v>
      </c>
      <c r="E1662" s="58">
        <f t="shared" si="793"/>
        <v>0</v>
      </c>
      <c r="F1662" s="58">
        <f t="shared" si="788"/>
        <v>0</v>
      </c>
      <c r="G1662" s="58">
        <f t="shared" si="789"/>
        <v>0</v>
      </c>
      <c r="H1662" s="58">
        <f t="shared" si="790"/>
        <v>0</v>
      </c>
      <c r="I1662" s="123">
        <f>'F4.2'!X384</f>
        <v>0</v>
      </c>
      <c r="J1662" s="123">
        <f>'F4.2'!AR384</f>
        <v>0</v>
      </c>
      <c r="K1662" s="58"/>
      <c r="L1662" s="58"/>
      <c r="M1662" s="58">
        <f t="shared" si="784"/>
        <v>0</v>
      </c>
      <c r="N1662" s="58">
        <f t="shared" si="791"/>
        <v>0</v>
      </c>
    </row>
    <row r="1663" spans="1:14" ht="15.75" hidden="1" outlineLevel="1" x14ac:dyDescent="0.25">
      <c r="A1663" s="31">
        <f t="shared" si="786"/>
        <v>0</v>
      </c>
      <c r="B1663" s="127">
        <f t="shared" si="785"/>
        <v>0</v>
      </c>
      <c r="C1663" s="9">
        <f t="shared" si="793"/>
        <v>0</v>
      </c>
      <c r="D1663" s="65" t="str">
        <f t="shared" si="793"/>
        <v>-</v>
      </c>
      <c r="E1663" s="58">
        <f t="shared" si="793"/>
        <v>0</v>
      </c>
      <c r="F1663" s="58">
        <f t="shared" si="788"/>
        <v>0</v>
      </c>
      <c r="G1663" s="58">
        <f t="shared" si="789"/>
        <v>0</v>
      </c>
      <c r="H1663" s="58">
        <f t="shared" si="790"/>
        <v>0</v>
      </c>
      <c r="I1663" s="123">
        <f>'F4.2'!X385</f>
        <v>0</v>
      </c>
      <c r="J1663" s="123">
        <f>'F4.2'!AR385</f>
        <v>0</v>
      </c>
      <c r="K1663" s="58"/>
      <c r="L1663" s="58"/>
      <c r="M1663" s="58">
        <f t="shared" si="784"/>
        <v>0</v>
      </c>
      <c r="N1663" s="58">
        <f t="shared" si="791"/>
        <v>0</v>
      </c>
    </row>
    <row r="1664" spans="1:14" ht="15.75" hidden="1" outlineLevel="1" x14ac:dyDescent="0.25">
      <c r="A1664" s="9">
        <f t="shared" si="786"/>
        <v>0</v>
      </c>
      <c r="B1664" s="194">
        <f t="shared" si="785"/>
        <v>0</v>
      </c>
      <c r="C1664" s="9">
        <f t="shared" si="793"/>
        <v>0</v>
      </c>
      <c r="D1664" s="65" t="str">
        <f t="shared" si="793"/>
        <v>-</v>
      </c>
      <c r="E1664" s="58">
        <f t="shared" si="793"/>
        <v>0</v>
      </c>
      <c r="F1664" s="58">
        <f t="shared" si="788"/>
        <v>0</v>
      </c>
      <c r="G1664" s="58">
        <f t="shared" si="789"/>
        <v>0</v>
      </c>
      <c r="H1664" s="58">
        <f t="shared" si="790"/>
        <v>0</v>
      </c>
      <c r="I1664" s="123">
        <f>'F4.2'!X386</f>
        <v>0</v>
      </c>
      <c r="J1664" s="123">
        <f>'F4.2'!AR386</f>
        <v>0</v>
      </c>
      <c r="K1664" s="58"/>
      <c r="L1664" s="58"/>
      <c r="M1664" s="58">
        <f t="shared" si="784"/>
        <v>0</v>
      </c>
      <c r="N1664" s="58">
        <f t="shared" si="791"/>
        <v>0</v>
      </c>
    </row>
    <row r="1665" spans="1:14" ht="15.75" hidden="1" outlineLevel="1" x14ac:dyDescent="0.25">
      <c r="A1665" s="9">
        <f t="shared" si="786"/>
        <v>0</v>
      </c>
      <c r="B1665" s="160">
        <f t="shared" si="785"/>
        <v>0</v>
      </c>
      <c r="C1665" s="9">
        <f t="shared" si="793"/>
        <v>0</v>
      </c>
      <c r="D1665" s="65" t="str">
        <f t="shared" si="793"/>
        <v>-</v>
      </c>
      <c r="E1665" s="58">
        <f t="shared" si="793"/>
        <v>0</v>
      </c>
      <c r="F1665" s="58">
        <f t="shared" si="788"/>
        <v>0</v>
      </c>
      <c r="G1665" s="58">
        <f t="shared" si="789"/>
        <v>0</v>
      </c>
      <c r="H1665" s="58">
        <f t="shared" si="790"/>
        <v>0</v>
      </c>
      <c r="I1665" s="123">
        <f>'F4.2'!X387</f>
        <v>0</v>
      </c>
      <c r="J1665" s="123">
        <f>'F4.2'!AR387</f>
        <v>0</v>
      </c>
      <c r="K1665" s="58"/>
      <c r="L1665" s="58"/>
      <c r="M1665" s="58">
        <f t="shared" si="784"/>
        <v>0</v>
      </c>
      <c r="N1665" s="58">
        <f t="shared" si="791"/>
        <v>0</v>
      </c>
    </row>
    <row r="1666" spans="1:14" ht="15.75" hidden="1" outlineLevel="1" x14ac:dyDescent="0.25">
      <c r="A1666" s="9">
        <f t="shared" si="786"/>
        <v>0</v>
      </c>
      <c r="B1666" s="74" t="str">
        <f t="shared" si="785"/>
        <v>B) Non-DPR Schemes</v>
      </c>
      <c r="C1666" s="9">
        <f t="shared" si="793"/>
        <v>0</v>
      </c>
      <c r="D1666" s="65" t="str">
        <f t="shared" si="793"/>
        <v>-</v>
      </c>
      <c r="E1666" s="58">
        <f t="shared" si="793"/>
        <v>0</v>
      </c>
      <c r="F1666" s="58">
        <f t="shared" si="788"/>
        <v>0</v>
      </c>
      <c r="G1666" s="58">
        <f t="shared" si="789"/>
        <v>0</v>
      </c>
      <c r="H1666" s="58">
        <f t="shared" si="790"/>
        <v>0</v>
      </c>
      <c r="I1666" s="123">
        <f>'F4.2'!X388</f>
        <v>0</v>
      </c>
      <c r="J1666" s="123">
        <f>'F4.2'!AR388</f>
        <v>0</v>
      </c>
      <c r="K1666" s="58"/>
      <c r="L1666" s="58"/>
      <c r="M1666" s="58">
        <f t="shared" si="784"/>
        <v>0</v>
      </c>
      <c r="N1666" s="58">
        <f t="shared" si="791"/>
        <v>0</v>
      </c>
    </row>
    <row r="1667" spans="1:14" ht="45" hidden="1" outlineLevel="1" x14ac:dyDescent="0.25">
      <c r="A1667" s="31">
        <f t="shared" si="786"/>
        <v>1</v>
      </c>
      <c r="B1667" s="194" t="str">
        <f t="shared" si="785"/>
        <v>PROCUREMENT COMPLETE Gear BOX ASSEMBLIES FOR 803 1/2 HP &amp; XRP 883 COAL MILLS OF UNIT NO. 1&amp; 2 AT KHAPERKHEDA TPS.</v>
      </c>
      <c r="C1667" s="9" t="str">
        <f t="shared" si="793"/>
        <v>N.A.</v>
      </c>
      <c r="D1667" s="65" t="str">
        <f t="shared" si="793"/>
        <v>-</v>
      </c>
      <c r="E1667" s="58">
        <f t="shared" si="793"/>
        <v>0</v>
      </c>
      <c r="F1667" s="58">
        <f t="shared" si="788"/>
        <v>4.5548000000000002</v>
      </c>
      <c r="G1667" s="58">
        <f t="shared" si="789"/>
        <v>4.5548000000000002</v>
      </c>
      <c r="H1667" s="58">
        <f t="shared" si="790"/>
        <v>0</v>
      </c>
      <c r="I1667" s="123">
        <f>'F4.2'!X389</f>
        <v>0</v>
      </c>
      <c r="J1667" s="123">
        <f>'F4.2'!AR389</f>
        <v>0</v>
      </c>
      <c r="K1667" s="58"/>
      <c r="L1667" s="58"/>
      <c r="M1667" s="58">
        <f t="shared" si="784"/>
        <v>0</v>
      </c>
      <c r="N1667" s="58">
        <f t="shared" si="791"/>
        <v>0</v>
      </c>
    </row>
    <row r="1668" spans="1:14" ht="45" hidden="1" outlineLevel="1" x14ac:dyDescent="0.25">
      <c r="A1668" s="31">
        <f t="shared" si="786"/>
        <v>2</v>
      </c>
      <c r="B1668" s="219" t="str">
        <f t="shared" si="785"/>
        <v>Supply Erection and commissioning of Oil Cooled Suspended magnets at Conv 6A &amp; 6B at Khaperkheda TPS.</v>
      </c>
      <c r="C1668" s="9" t="str">
        <f t="shared" si="793"/>
        <v>N.A.</v>
      </c>
      <c r="D1668" s="65" t="str">
        <f t="shared" si="793"/>
        <v>-</v>
      </c>
      <c r="E1668" s="58">
        <f t="shared" si="793"/>
        <v>0</v>
      </c>
      <c r="F1668" s="58">
        <f t="shared" si="788"/>
        <v>1.1483524000000001</v>
      </c>
      <c r="G1668" s="58">
        <f t="shared" si="789"/>
        <v>1.1483524000000001</v>
      </c>
      <c r="H1668" s="58">
        <f t="shared" si="790"/>
        <v>0</v>
      </c>
      <c r="I1668" s="123">
        <f>'F4.2'!X390</f>
        <v>0</v>
      </c>
      <c r="J1668" s="123">
        <f>'F4.2'!AR390</f>
        <v>0</v>
      </c>
      <c r="K1668" s="58"/>
      <c r="L1668" s="58"/>
      <c r="M1668" s="58">
        <f t="shared" ref="M1668:M1708" si="794">SUM(J1668:L1668)</f>
        <v>0</v>
      </c>
      <c r="N1668" s="58">
        <f t="shared" si="791"/>
        <v>0</v>
      </c>
    </row>
    <row r="1669" spans="1:14" ht="45" hidden="1" outlineLevel="1" x14ac:dyDescent="0.25">
      <c r="A1669" s="31">
        <f t="shared" si="786"/>
        <v>3</v>
      </c>
      <c r="B1669" s="219" t="str">
        <f t="shared" si="785"/>
        <v>Procurment of new 02 Ambulance Van  &amp; 2 Truck for KPKD TPS(Asset Nos. 170100512,             170100513,        170100514,         170100515)</v>
      </c>
      <c r="C1669" s="9" t="str">
        <f t="shared" si="793"/>
        <v>N.A.</v>
      </c>
      <c r="D1669" s="65" t="str">
        <f t="shared" si="793"/>
        <v>-</v>
      </c>
      <c r="E1669" s="58">
        <f t="shared" si="793"/>
        <v>0</v>
      </c>
      <c r="F1669" s="58">
        <f t="shared" si="788"/>
        <v>0.41055119800000001</v>
      </c>
      <c r="G1669" s="58">
        <f t="shared" si="789"/>
        <v>0.41055119800000001</v>
      </c>
      <c r="H1669" s="58">
        <f t="shared" si="790"/>
        <v>0</v>
      </c>
      <c r="I1669" s="123">
        <f>'F4.2'!X391</f>
        <v>0</v>
      </c>
      <c r="J1669" s="123">
        <f>'F4.2'!AR391</f>
        <v>0</v>
      </c>
      <c r="K1669" s="58"/>
      <c r="L1669" s="58"/>
      <c r="M1669" s="58">
        <f t="shared" si="794"/>
        <v>0</v>
      </c>
      <c r="N1669" s="58">
        <f t="shared" si="791"/>
        <v>0</v>
      </c>
    </row>
    <row r="1670" spans="1:14" ht="15.75" hidden="1" outlineLevel="1" x14ac:dyDescent="0.25">
      <c r="A1670" s="31">
        <f t="shared" si="786"/>
        <v>4</v>
      </c>
      <c r="B1670" s="217" t="str">
        <f t="shared" ref="B1670:B1704" si="795">B1244</f>
        <v>GEHO PUMP (Valve housing assembly)</v>
      </c>
      <c r="C1670" s="9" t="str">
        <f t="shared" ref="C1670:E1689" si="796">C1244</f>
        <v>N.A.</v>
      </c>
      <c r="D1670" s="65" t="str">
        <f t="shared" si="796"/>
        <v>-</v>
      </c>
      <c r="E1670" s="58">
        <f t="shared" si="796"/>
        <v>0</v>
      </c>
      <c r="F1670" s="58">
        <f t="shared" si="788"/>
        <v>8.7932900670000009</v>
      </c>
      <c r="G1670" s="58">
        <f t="shared" si="789"/>
        <v>8.7932900670000009</v>
      </c>
      <c r="H1670" s="58">
        <f t="shared" si="790"/>
        <v>0</v>
      </c>
      <c r="I1670" s="123">
        <f>'F4.2'!X392</f>
        <v>0</v>
      </c>
      <c r="J1670" s="123">
        <f>'F4.2'!AR392</f>
        <v>0</v>
      </c>
      <c r="K1670" s="58"/>
      <c r="L1670" s="58"/>
      <c r="M1670" s="58">
        <f t="shared" si="794"/>
        <v>0</v>
      </c>
      <c r="N1670" s="58">
        <f t="shared" si="791"/>
        <v>0</v>
      </c>
    </row>
    <row r="1671" spans="1:14" ht="30" hidden="1" outlineLevel="1" x14ac:dyDescent="0.25">
      <c r="A1671" s="208">
        <f t="shared" si="786"/>
        <v>5</v>
      </c>
      <c r="B1671" s="218" t="str">
        <f t="shared" si="795"/>
        <v>RESTORATION OF AHP OUTLET TO ESP INLET DUCTS U#1&amp;2(Unit #2 Part only)</v>
      </c>
      <c r="C1671" s="9" t="str">
        <f t="shared" si="796"/>
        <v>N.A.</v>
      </c>
      <c r="D1671" s="65" t="str">
        <f t="shared" si="796"/>
        <v>-</v>
      </c>
      <c r="E1671" s="58">
        <f t="shared" si="796"/>
        <v>0</v>
      </c>
      <c r="F1671" s="58">
        <f t="shared" si="788"/>
        <v>7.004179336</v>
      </c>
      <c r="G1671" s="58">
        <f t="shared" si="789"/>
        <v>7.004179336</v>
      </c>
      <c r="H1671" s="58">
        <f t="shared" si="790"/>
        <v>0</v>
      </c>
      <c r="I1671" s="123">
        <f>'F4.2'!X393</f>
        <v>0</v>
      </c>
      <c r="J1671" s="123">
        <f>'F4.2'!AR393</f>
        <v>0</v>
      </c>
      <c r="K1671" s="58"/>
      <c r="L1671" s="58"/>
      <c r="M1671" s="58">
        <f t="shared" si="794"/>
        <v>0</v>
      </c>
      <c r="N1671" s="58">
        <f t="shared" si="791"/>
        <v>0</v>
      </c>
    </row>
    <row r="1672" spans="1:14" ht="30" hidden="1" outlineLevel="1" x14ac:dyDescent="0.25">
      <c r="A1672" s="31">
        <f t="shared" si="786"/>
        <v>6</v>
      </c>
      <c r="B1672" s="194" t="str">
        <f t="shared" si="795"/>
        <v>ABC powder type and foam type composite Fire Extinguisher</v>
      </c>
      <c r="C1672" s="9" t="str">
        <f t="shared" si="796"/>
        <v>N.A.</v>
      </c>
      <c r="D1672" s="65" t="str">
        <f t="shared" si="796"/>
        <v>-</v>
      </c>
      <c r="E1672" s="58">
        <f t="shared" si="796"/>
        <v>0</v>
      </c>
      <c r="F1672" s="58">
        <f t="shared" si="788"/>
        <v>0.71399994599999994</v>
      </c>
      <c r="G1672" s="58">
        <f t="shared" si="789"/>
        <v>0.71399994599999994</v>
      </c>
      <c r="H1672" s="58">
        <f t="shared" si="790"/>
        <v>0</v>
      </c>
      <c r="I1672" s="123">
        <f>'F4.2'!X394</f>
        <v>0</v>
      </c>
      <c r="J1672" s="123">
        <f>'F4.2'!AR394</f>
        <v>0</v>
      </c>
      <c r="K1672" s="58"/>
      <c r="L1672" s="58"/>
      <c r="M1672" s="58">
        <f t="shared" si="794"/>
        <v>0</v>
      </c>
      <c r="N1672" s="58">
        <f t="shared" si="791"/>
        <v>0</v>
      </c>
    </row>
    <row r="1673" spans="1:14" ht="15.75" hidden="1" outlineLevel="1" x14ac:dyDescent="0.25">
      <c r="A1673" s="31">
        <f t="shared" si="786"/>
        <v>7</v>
      </c>
      <c r="B1673" s="217" t="str">
        <f t="shared" si="795"/>
        <v>FFEQUIP  HYDRAULIC JACK (BM-I)</v>
      </c>
      <c r="C1673" s="9" t="str">
        <f t="shared" si="796"/>
        <v>N.A.</v>
      </c>
      <c r="D1673" s="65" t="str">
        <f t="shared" si="796"/>
        <v>-</v>
      </c>
      <c r="E1673" s="58">
        <f t="shared" si="796"/>
        <v>0</v>
      </c>
      <c r="F1673" s="58">
        <f t="shared" si="788"/>
        <v>0.57696099999999995</v>
      </c>
      <c r="G1673" s="58">
        <f t="shared" si="789"/>
        <v>0.57696099999999995</v>
      </c>
      <c r="H1673" s="58">
        <f t="shared" si="790"/>
        <v>0</v>
      </c>
      <c r="I1673" s="123">
        <f>'F4.2'!X395</f>
        <v>0</v>
      </c>
      <c r="J1673" s="123">
        <f>'F4.2'!AR395</f>
        <v>0</v>
      </c>
      <c r="K1673" s="58"/>
      <c r="L1673" s="58"/>
      <c r="M1673" s="58">
        <f t="shared" si="794"/>
        <v>0</v>
      </c>
      <c r="N1673" s="58">
        <f t="shared" si="791"/>
        <v>0</v>
      </c>
    </row>
    <row r="1674" spans="1:14" ht="15.75" hidden="1" outlineLevel="1" x14ac:dyDescent="0.25">
      <c r="A1674" s="31">
        <f t="shared" ref="A1674:A1704" si="797">A1248</f>
        <v>8</v>
      </c>
      <c r="B1674" s="217" t="str">
        <f t="shared" si="795"/>
        <v>MOBILE COAL SAMPLING EQUIP-AUGER (FMC) CHP-I</v>
      </c>
      <c r="C1674" s="9" t="str">
        <f t="shared" si="796"/>
        <v>N.A.</v>
      </c>
      <c r="D1674" s="65" t="str">
        <f t="shared" si="796"/>
        <v>-</v>
      </c>
      <c r="E1674" s="58">
        <f t="shared" si="796"/>
        <v>0</v>
      </c>
      <c r="F1674" s="58">
        <f t="shared" ref="F1674:F1708" si="798">F1248+I1248</f>
        <v>1.5823799999999999</v>
      </c>
      <c r="G1674" s="58">
        <f t="shared" ref="G1674:G1708" si="799">G1248+M1248</f>
        <v>1.5823799999999999</v>
      </c>
      <c r="H1674" s="58">
        <f t="shared" si="790"/>
        <v>0</v>
      </c>
      <c r="I1674" s="123">
        <f>'F4.2'!X396</f>
        <v>0</v>
      </c>
      <c r="J1674" s="123">
        <f>'F4.2'!AR396</f>
        <v>0</v>
      </c>
      <c r="K1674" s="58"/>
      <c r="L1674" s="58"/>
      <c r="M1674" s="58">
        <f t="shared" si="794"/>
        <v>0</v>
      </c>
      <c r="N1674" s="58">
        <f t="shared" si="791"/>
        <v>0</v>
      </c>
    </row>
    <row r="1675" spans="1:14" ht="60" hidden="1" outlineLevel="1" x14ac:dyDescent="0.25">
      <c r="A1675" s="31">
        <f t="shared" si="797"/>
        <v>9</v>
      </c>
      <c r="B1675" s="194" t="str">
        <f t="shared" si="795"/>
        <v>Replacement of ash slurry disposal pump to improve performance &amp; capacity enhancement of ash slurry disposal system at AHP-1 Khaperkheda TPS</v>
      </c>
      <c r="C1675" s="9">
        <f t="shared" si="796"/>
        <v>0</v>
      </c>
      <c r="D1675" s="65" t="str">
        <f t="shared" si="796"/>
        <v>-</v>
      </c>
      <c r="E1675" s="58">
        <f t="shared" si="796"/>
        <v>0</v>
      </c>
      <c r="F1675" s="58">
        <f t="shared" si="798"/>
        <v>4.92</v>
      </c>
      <c r="G1675" s="58">
        <f t="shared" si="799"/>
        <v>4.92</v>
      </c>
      <c r="H1675" s="58">
        <f t="shared" ref="H1675:H1708" si="800">F1675-G1675</f>
        <v>0</v>
      </c>
      <c r="I1675" s="123">
        <f>'F4.2'!X397</f>
        <v>0</v>
      </c>
      <c r="J1675" s="123">
        <f>'F4.2'!AR397</f>
        <v>0</v>
      </c>
      <c r="K1675" s="58"/>
      <c r="L1675" s="58"/>
      <c r="M1675" s="58">
        <f t="shared" si="794"/>
        <v>0</v>
      </c>
      <c r="N1675" s="58">
        <f t="shared" ref="N1675:N1708" si="801">H1675+I1675-M1675</f>
        <v>0</v>
      </c>
    </row>
    <row r="1676" spans="1:14" ht="45" hidden="1" outlineLevel="1" x14ac:dyDescent="0.25">
      <c r="A1676" s="31">
        <f t="shared" si="797"/>
        <v>10</v>
      </c>
      <c r="B1676" s="194" t="str">
        <f t="shared" si="795"/>
        <v>Procurement of Pillow Block Dodge Bearing Assemblies (Expansion &amp; Non-Expansion) for PA fans in Unit- n1 to 4, at Khaperkheda TPS</v>
      </c>
      <c r="C1676" s="9">
        <f t="shared" si="796"/>
        <v>0</v>
      </c>
      <c r="D1676" s="65" t="str">
        <f t="shared" si="796"/>
        <v>-</v>
      </c>
      <c r="E1676" s="58">
        <f t="shared" si="796"/>
        <v>0</v>
      </c>
      <c r="F1676" s="58">
        <f t="shared" si="798"/>
        <v>5.1100000000000003</v>
      </c>
      <c r="G1676" s="58">
        <f t="shared" si="799"/>
        <v>5.1100000000000003</v>
      </c>
      <c r="H1676" s="58">
        <f t="shared" si="800"/>
        <v>0</v>
      </c>
      <c r="I1676" s="123">
        <f>'F4.2'!X398</f>
        <v>0</v>
      </c>
      <c r="J1676" s="123">
        <f>'F4.2'!AR398</f>
        <v>0</v>
      </c>
      <c r="K1676" s="58"/>
      <c r="L1676" s="58"/>
      <c r="M1676" s="58">
        <f t="shared" si="794"/>
        <v>0</v>
      </c>
      <c r="N1676" s="58">
        <f t="shared" si="801"/>
        <v>0</v>
      </c>
    </row>
    <row r="1677" spans="1:14" ht="45" hidden="1" outlineLevel="1" x14ac:dyDescent="0.25">
      <c r="A1677" s="31">
        <f t="shared" si="797"/>
        <v>11</v>
      </c>
      <c r="B1677" s="194" t="str">
        <f t="shared" si="795"/>
        <v>Replacement of Economizer outlet to APH outlet common duct in unit no. 3 (210MW), Khaperkheda TPS</v>
      </c>
      <c r="C1677" s="9">
        <f t="shared" si="796"/>
        <v>0</v>
      </c>
      <c r="D1677" s="65" t="str">
        <f t="shared" si="796"/>
        <v>-</v>
      </c>
      <c r="E1677" s="58">
        <f t="shared" si="796"/>
        <v>0</v>
      </c>
      <c r="F1677" s="58">
        <f t="shared" si="798"/>
        <v>6.24</v>
      </c>
      <c r="G1677" s="58">
        <f t="shared" si="799"/>
        <v>6.24</v>
      </c>
      <c r="H1677" s="58">
        <f t="shared" si="800"/>
        <v>0</v>
      </c>
      <c r="I1677" s="123">
        <f>'F4.2'!X399</f>
        <v>0</v>
      </c>
      <c r="J1677" s="123">
        <f>'F4.2'!AR399</f>
        <v>0</v>
      </c>
      <c r="K1677" s="58"/>
      <c r="L1677" s="58"/>
      <c r="M1677" s="58">
        <f t="shared" si="794"/>
        <v>0</v>
      </c>
      <c r="N1677" s="58">
        <f t="shared" si="801"/>
        <v>0</v>
      </c>
    </row>
    <row r="1678" spans="1:14" ht="60" hidden="1" outlineLevel="1" x14ac:dyDescent="0.25">
      <c r="A1678" s="31">
        <f t="shared" si="797"/>
        <v>12</v>
      </c>
      <c r="B1678" s="194" t="str">
        <f t="shared" si="795"/>
        <v>PROCUREMENT OF OIL COOLED  SUSPENSION MAGNET FOR 210MW AND MODIFICATION &amp; REPLACEMENT OF VIBRATING FEEDER WITH VIBRATING TRANSFER CHUTE FOR 210MW</v>
      </c>
      <c r="C1678" s="9">
        <f t="shared" si="796"/>
        <v>0</v>
      </c>
      <c r="D1678" s="65" t="str">
        <f t="shared" si="796"/>
        <v>-</v>
      </c>
      <c r="E1678" s="58">
        <f t="shared" si="796"/>
        <v>0</v>
      </c>
      <c r="F1678" s="58">
        <f t="shared" si="798"/>
        <v>3.09</v>
      </c>
      <c r="G1678" s="58">
        <f t="shared" si="799"/>
        <v>3.09</v>
      </c>
      <c r="H1678" s="58">
        <f t="shared" si="800"/>
        <v>0</v>
      </c>
      <c r="I1678" s="123">
        <f>'F4.2'!X400</f>
        <v>0</v>
      </c>
      <c r="J1678" s="123">
        <f>'F4.2'!AR400</f>
        <v>0</v>
      </c>
      <c r="K1678" s="58"/>
      <c r="L1678" s="58"/>
      <c r="M1678" s="58">
        <f t="shared" si="794"/>
        <v>0</v>
      </c>
      <c r="N1678" s="58">
        <f t="shared" si="801"/>
        <v>0</v>
      </c>
    </row>
    <row r="1679" spans="1:14" ht="45" hidden="1" outlineLevel="1" x14ac:dyDescent="0.25">
      <c r="A1679" s="31">
        <f t="shared" si="797"/>
        <v>13</v>
      </c>
      <c r="B1679" s="194" t="str">
        <f t="shared" si="795"/>
        <v>DESIGN,ENGINEERING,MODIFICATION ,ERECTION AND COMMISSIONING OF DRIVE UNIT ARRANGEMENT FOR CONVEYOR 10 AT CHP1</v>
      </c>
      <c r="C1679" s="9">
        <f t="shared" si="796"/>
        <v>0</v>
      </c>
      <c r="D1679" s="65" t="str">
        <f t="shared" si="796"/>
        <v>-</v>
      </c>
      <c r="E1679" s="58">
        <f t="shared" si="796"/>
        <v>0</v>
      </c>
      <c r="F1679" s="58">
        <f t="shared" si="798"/>
        <v>1.65</v>
      </c>
      <c r="G1679" s="58">
        <f t="shared" si="799"/>
        <v>1.65</v>
      </c>
      <c r="H1679" s="58">
        <f t="shared" si="800"/>
        <v>0</v>
      </c>
      <c r="I1679" s="123">
        <f>'F4.2'!X401</f>
        <v>0</v>
      </c>
      <c r="J1679" s="123">
        <f>'F4.2'!AR401</f>
        <v>0</v>
      </c>
      <c r="K1679" s="58"/>
      <c r="L1679" s="58"/>
      <c r="M1679" s="58">
        <f t="shared" si="794"/>
        <v>0</v>
      </c>
      <c r="N1679" s="58">
        <f t="shared" si="801"/>
        <v>0</v>
      </c>
    </row>
    <row r="1680" spans="1:14" ht="30" hidden="1" outlineLevel="1" x14ac:dyDescent="0.25">
      <c r="A1680" s="31">
        <f t="shared" si="797"/>
        <v>14</v>
      </c>
      <c r="B1680" s="194" t="str">
        <f t="shared" si="795"/>
        <v>ENERGY EFFICIENT PLANT LIGHTING AND COLONY LIGHTING MODIFICATIONS</v>
      </c>
      <c r="C1680" s="9">
        <f t="shared" si="796"/>
        <v>0</v>
      </c>
      <c r="D1680" s="65" t="str">
        <f t="shared" si="796"/>
        <v>-</v>
      </c>
      <c r="E1680" s="58">
        <f t="shared" si="796"/>
        <v>0</v>
      </c>
      <c r="F1680" s="58">
        <f t="shared" si="798"/>
        <v>21.04</v>
      </c>
      <c r="G1680" s="58">
        <f t="shared" si="799"/>
        <v>21.04</v>
      </c>
      <c r="H1680" s="58">
        <f t="shared" si="800"/>
        <v>0</v>
      </c>
      <c r="I1680" s="123">
        <f>'F4.2'!X402</f>
        <v>0</v>
      </c>
      <c r="J1680" s="123">
        <f>'F4.2'!AR402</f>
        <v>0</v>
      </c>
      <c r="K1680" s="58"/>
      <c r="L1680" s="58"/>
      <c r="M1680" s="58">
        <f t="shared" si="794"/>
        <v>0</v>
      </c>
      <c r="N1680" s="58">
        <f t="shared" si="801"/>
        <v>0</v>
      </c>
    </row>
    <row r="1681" spans="1:14" ht="45" hidden="1" outlineLevel="1" x14ac:dyDescent="0.25">
      <c r="A1681" s="31">
        <f t="shared" si="797"/>
        <v>15</v>
      </c>
      <c r="B1681" s="194" t="str">
        <f t="shared" si="795"/>
        <v>Supply installation testing and commisioning of various battery sets at unit No 1 &amp; 2 of Khaperkheda TPS</v>
      </c>
      <c r="C1681" s="9">
        <f t="shared" si="796"/>
        <v>0</v>
      </c>
      <c r="D1681" s="65" t="str">
        <f t="shared" si="796"/>
        <v>-</v>
      </c>
      <c r="E1681" s="58">
        <f t="shared" si="796"/>
        <v>0</v>
      </c>
      <c r="F1681" s="58">
        <f t="shared" si="798"/>
        <v>9.31</v>
      </c>
      <c r="G1681" s="58">
        <f t="shared" si="799"/>
        <v>9.31</v>
      </c>
      <c r="H1681" s="58">
        <f t="shared" si="800"/>
        <v>0</v>
      </c>
      <c r="I1681" s="123">
        <f>'F4.2'!X403</f>
        <v>0</v>
      </c>
      <c r="J1681" s="123">
        <f>'F4.2'!AR403</f>
        <v>0</v>
      </c>
      <c r="K1681" s="58"/>
      <c r="L1681" s="58"/>
      <c r="M1681" s="58">
        <f t="shared" si="794"/>
        <v>0</v>
      </c>
      <c r="N1681" s="58">
        <f t="shared" si="801"/>
        <v>0</v>
      </c>
    </row>
    <row r="1682" spans="1:14" ht="60" hidden="1" outlineLevel="1" x14ac:dyDescent="0.25">
      <c r="A1682" s="31">
        <f t="shared" si="797"/>
        <v>16</v>
      </c>
      <c r="B1682" s="194" t="str">
        <f t="shared" si="795"/>
        <v>Revamping and modification of existing alarm and protection system from fire and provide rapid extinguishing Clean Agent (CA) system at Unit #1 &amp; 2 (210 MW) units, KPKD TPS</v>
      </c>
      <c r="C1682" s="9">
        <f t="shared" si="796"/>
        <v>0</v>
      </c>
      <c r="D1682" s="65" t="str">
        <f t="shared" si="796"/>
        <v>-</v>
      </c>
      <c r="E1682" s="58">
        <f t="shared" si="796"/>
        <v>0</v>
      </c>
      <c r="F1682" s="58">
        <f t="shared" si="798"/>
        <v>8.2100000000000009</v>
      </c>
      <c r="G1682" s="58">
        <f t="shared" si="799"/>
        <v>8.2100000000000009</v>
      </c>
      <c r="H1682" s="58">
        <f t="shared" si="800"/>
        <v>0</v>
      </c>
      <c r="I1682" s="123">
        <f>'F4.2'!X404</f>
        <v>0</v>
      </c>
      <c r="J1682" s="123">
        <f>'F4.2'!AR404</f>
        <v>0</v>
      </c>
      <c r="K1682" s="58"/>
      <c r="L1682" s="58"/>
      <c r="M1682" s="58">
        <f t="shared" si="794"/>
        <v>0</v>
      </c>
      <c r="N1682" s="58">
        <f t="shared" si="801"/>
        <v>0</v>
      </c>
    </row>
    <row r="1683" spans="1:14" ht="30" hidden="1" outlineLevel="1" x14ac:dyDescent="0.25">
      <c r="A1683" s="31">
        <f t="shared" si="797"/>
        <v>17</v>
      </c>
      <c r="B1683" s="194" t="str">
        <f t="shared" si="795"/>
        <v>Supply of electronic modules for Procontrol DCS system in unit 1 to 4 of 210 MW Khaperkheda TPS</v>
      </c>
      <c r="C1683" s="9">
        <f t="shared" si="796"/>
        <v>0</v>
      </c>
      <c r="D1683" s="65" t="str">
        <f t="shared" si="796"/>
        <v>-</v>
      </c>
      <c r="E1683" s="58">
        <f t="shared" si="796"/>
        <v>0</v>
      </c>
      <c r="F1683" s="58">
        <f t="shared" si="798"/>
        <v>1.18</v>
      </c>
      <c r="G1683" s="58">
        <f t="shared" si="799"/>
        <v>1.18</v>
      </c>
      <c r="H1683" s="58">
        <f t="shared" si="800"/>
        <v>0</v>
      </c>
      <c r="I1683" s="123">
        <f>'F4.2'!X405</f>
        <v>0</v>
      </c>
      <c r="J1683" s="123">
        <f>'F4.2'!AR405</f>
        <v>0</v>
      </c>
      <c r="K1683" s="58"/>
      <c r="L1683" s="58"/>
      <c r="M1683" s="58">
        <f t="shared" si="794"/>
        <v>0</v>
      </c>
      <c r="N1683" s="58">
        <f t="shared" si="801"/>
        <v>0</v>
      </c>
    </row>
    <row r="1684" spans="1:14" ht="30" hidden="1" outlineLevel="1" x14ac:dyDescent="0.25">
      <c r="A1684" s="31">
        <f t="shared" si="797"/>
        <v>18</v>
      </c>
      <c r="B1684" s="194" t="str">
        <f t="shared" si="795"/>
        <v>Revamping &amp; UPGRADATION of SWAS system in unit 3 &amp; 4 of 210 MW Khaperkheda TPS</v>
      </c>
      <c r="C1684" s="9">
        <f t="shared" si="796"/>
        <v>0</v>
      </c>
      <c r="D1684" s="65" t="str">
        <f t="shared" si="796"/>
        <v>-</v>
      </c>
      <c r="E1684" s="58">
        <f t="shared" si="796"/>
        <v>0</v>
      </c>
      <c r="F1684" s="58">
        <f t="shared" si="798"/>
        <v>8.56</v>
      </c>
      <c r="G1684" s="58">
        <f t="shared" si="799"/>
        <v>8.56</v>
      </c>
      <c r="H1684" s="58">
        <f t="shared" si="800"/>
        <v>0</v>
      </c>
      <c r="I1684" s="123">
        <f>'F4.2'!X406</f>
        <v>0</v>
      </c>
      <c r="J1684" s="123">
        <f>'F4.2'!AR406</f>
        <v>0</v>
      </c>
      <c r="K1684" s="58"/>
      <c r="L1684" s="58"/>
      <c r="M1684" s="58">
        <f t="shared" si="794"/>
        <v>0</v>
      </c>
      <c r="N1684" s="58">
        <f t="shared" si="801"/>
        <v>0</v>
      </c>
    </row>
    <row r="1685" spans="1:14" ht="30" hidden="1" outlineLevel="1" x14ac:dyDescent="0.25">
      <c r="A1685" s="31">
        <f t="shared" si="797"/>
        <v>19</v>
      </c>
      <c r="B1685" s="194" t="str">
        <f t="shared" si="795"/>
        <v>Upgradation of process instrumentation in unit 1 to 2 of 210 MW Khaperkheda TPS</v>
      </c>
      <c r="C1685" s="9">
        <f t="shared" si="796"/>
        <v>0</v>
      </c>
      <c r="D1685" s="65" t="str">
        <f t="shared" si="796"/>
        <v>-</v>
      </c>
      <c r="E1685" s="58">
        <f t="shared" si="796"/>
        <v>0</v>
      </c>
      <c r="F1685" s="58">
        <f t="shared" si="798"/>
        <v>4.6399999999999997</v>
      </c>
      <c r="G1685" s="58">
        <f t="shared" si="799"/>
        <v>4.6399999999999997</v>
      </c>
      <c r="H1685" s="58">
        <f t="shared" si="800"/>
        <v>0</v>
      </c>
      <c r="I1685" s="123">
        <f>'F4.2'!X407</f>
        <v>0</v>
      </c>
      <c r="J1685" s="123">
        <f>'F4.2'!AR407</f>
        <v>0</v>
      </c>
      <c r="K1685" s="58"/>
      <c r="L1685" s="58"/>
      <c r="M1685" s="58">
        <f t="shared" si="794"/>
        <v>0</v>
      </c>
      <c r="N1685" s="58">
        <f t="shared" si="801"/>
        <v>0</v>
      </c>
    </row>
    <row r="1686" spans="1:14" ht="30" hidden="1" outlineLevel="1" x14ac:dyDescent="0.25">
      <c r="A1686" s="31">
        <f t="shared" si="797"/>
        <v>20</v>
      </c>
      <c r="B1686" s="194" t="str">
        <f t="shared" si="795"/>
        <v>Replacement of flue gas duct from air heater outlet to esp inlet for U 1 &amp; 2 (S+W)</v>
      </c>
      <c r="C1686" s="9">
        <f t="shared" si="796"/>
        <v>0</v>
      </c>
      <c r="D1686" s="65" t="str">
        <f t="shared" si="796"/>
        <v>-</v>
      </c>
      <c r="E1686" s="58">
        <f t="shared" si="796"/>
        <v>0</v>
      </c>
      <c r="F1686" s="58">
        <f t="shared" si="798"/>
        <v>0</v>
      </c>
      <c r="G1686" s="58">
        <f t="shared" si="799"/>
        <v>0</v>
      </c>
      <c r="H1686" s="58">
        <f t="shared" si="800"/>
        <v>0</v>
      </c>
      <c r="I1686" s="123">
        <f>'F4.2'!X408</f>
        <v>8.0299999999999994</v>
      </c>
      <c r="J1686" s="123">
        <f>'F4.2'!AR408</f>
        <v>8.0299999999999994</v>
      </c>
      <c r="K1686" s="58"/>
      <c r="L1686" s="58"/>
      <c r="M1686" s="58">
        <f t="shared" si="794"/>
        <v>8.0299999999999994</v>
      </c>
      <c r="N1686" s="58">
        <f t="shared" si="801"/>
        <v>0</v>
      </c>
    </row>
    <row r="1687" spans="1:14" ht="45" hidden="1" outlineLevel="1" x14ac:dyDescent="0.25">
      <c r="A1687" s="31">
        <f t="shared" si="797"/>
        <v>21</v>
      </c>
      <c r="B1687" s="194" t="str">
        <f t="shared" si="795"/>
        <v>PROCUREMENT OF COMPLETE ROTOR ASSEMBLY FOR NDZV 31 SIDOR IN UNIT NO. 1 &amp; 2 KHAPERKHEDA TPS (ID FAN).</v>
      </c>
      <c r="C1687" s="9">
        <f t="shared" si="796"/>
        <v>0</v>
      </c>
      <c r="D1687" s="65" t="str">
        <f t="shared" si="796"/>
        <v>-</v>
      </c>
      <c r="E1687" s="58">
        <f t="shared" si="796"/>
        <v>0</v>
      </c>
      <c r="F1687" s="58">
        <f t="shared" si="798"/>
        <v>0</v>
      </c>
      <c r="G1687" s="58">
        <f t="shared" si="799"/>
        <v>0</v>
      </c>
      <c r="H1687" s="58">
        <f t="shared" si="800"/>
        <v>0</v>
      </c>
      <c r="I1687" s="123">
        <f>'F4.2'!X409</f>
        <v>14.52</v>
      </c>
      <c r="J1687" s="123">
        <f>'F4.2'!AR409</f>
        <v>14.52</v>
      </c>
      <c r="K1687" s="58"/>
      <c r="L1687" s="58"/>
      <c r="M1687" s="58">
        <f t="shared" si="794"/>
        <v>14.52</v>
      </c>
      <c r="N1687" s="58">
        <f t="shared" si="801"/>
        <v>0</v>
      </c>
    </row>
    <row r="1688" spans="1:14" ht="30" hidden="1" outlineLevel="1" x14ac:dyDescent="0.25">
      <c r="A1688" s="31">
        <f t="shared" si="797"/>
        <v>22</v>
      </c>
      <c r="B1688" s="194" t="str">
        <f t="shared" si="795"/>
        <v>UPGRADATION OF BELT CONVEYOR CAPACITY OF 2C &amp;2D AND 8A &amp; 8B AT CHP1</v>
      </c>
      <c r="C1688" s="9">
        <f t="shared" si="796"/>
        <v>0</v>
      </c>
      <c r="D1688" s="65" t="str">
        <f t="shared" si="796"/>
        <v>-</v>
      </c>
      <c r="E1688" s="58">
        <f t="shared" si="796"/>
        <v>0</v>
      </c>
      <c r="F1688" s="58">
        <f t="shared" si="798"/>
        <v>0</v>
      </c>
      <c r="G1688" s="58">
        <f t="shared" si="799"/>
        <v>0</v>
      </c>
      <c r="H1688" s="58">
        <f t="shared" si="800"/>
        <v>0</v>
      </c>
      <c r="I1688" s="123">
        <f>'F4.2'!X410</f>
        <v>3.94</v>
      </c>
      <c r="J1688" s="123">
        <f>'F4.2'!AR410</f>
        <v>3.94</v>
      </c>
      <c r="K1688" s="58"/>
      <c r="L1688" s="58"/>
      <c r="M1688" s="58">
        <f t="shared" si="794"/>
        <v>3.94</v>
      </c>
      <c r="N1688" s="58">
        <f t="shared" si="801"/>
        <v>0</v>
      </c>
    </row>
    <row r="1689" spans="1:14" ht="45" hidden="1" outlineLevel="1" x14ac:dyDescent="0.25">
      <c r="A1689" s="31">
        <f t="shared" si="797"/>
        <v>23</v>
      </c>
      <c r="B1689" s="194" t="str">
        <f t="shared" si="795"/>
        <v>WORK OF DESIGN,ENGINEERING,ERECTION AND UPGRADATION OF  DRIVE UNITS OF BELT CONVEYOR 3A &amp; 3BAT CHP1</v>
      </c>
      <c r="C1689" s="9">
        <f t="shared" si="796"/>
        <v>0</v>
      </c>
      <c r="D1689" s="65" t="str">
        <f t="shared" si="796"/>
        <v>-</v>
      </c>
      <c r="E1689" s="58">
        <f t="shared" si="796"/>
        <v>0</v>
      </c>
      <c r="F1689" s="58">
        <f t="shared" si="798"/>
        <v>0</v>
      </c>
      <c r="G1689" s="58">
        <f t="shared" si="799"/>
        <v>0</v>
      </c>
      <c r="H1689" s="58">
        <f t="shared" si="800"/>
        <v>0</v>
      </c>
      <c r="I1689" s="123">
        <f>'F4.2'!X411</f>
        <v>8.34</v>
      </c>
      <c r="J1689" s="123">
        <f>'F4.2'!AR411</f>
        <v>8.34</v>
      </c>
      <c r="K1689" s="58"/>
      <c r="L1689" s="58"/>
      <c r="M1689" s="58">
        <f t="shared" si="794"/>
        <v>8.34</v>
      </c>
      <c r="N1689" s="58">
        <f t="shared" si="801"/>
        <v>0</v>
      </c>
    </row>
    <row r="1690" spans="1:14" ht="30" hidden="1" outlineLevel="1" x14ac:dyDescent="0.25">
      <c r="A1690" s="31">
        <f t="shared" si="797"/>
        <v>24</v>
      </c>
      <c r="B1690" s="194" t="str">
        <f t="shared" si="795"/>
        <v>Procurement of 1500 KW ID Fan Synchronous Motor at Unit 3 &amp; 4 Khaperkheda TPS.</v>
      </c>
      <c r="C1690" s="9">
        <f t="shared" ref="C1690:E1704" si="802">C1264</f>
        <v>0</v>
      </c>
      <c r="D1690" s="65" t="str">
        <f t="shared" si="802"/>
        <v>-</v>
      </c>
      <c r="E1690" s="58">
        <f t="shared" si="802"/>
        <v>0</v>
      </c>
      <c r="F1690" s="58">
        <f t="shared" si="798"/>
        <v>0</v>
      </c>
      <c r="G1690" s="58">
        <f t="shared" si="799"/>
        <v>0</v>
      </c>
      <c r="H1690" s="58">
        <f t="shared" si="800"/>
        <v>0</v>
      </c>
      <c r="I1690" s="123">
        <f>'F4.2'!X412</f>
        <v>3.12</v>
      </c>
      <c r="J1690" s="123">
        <f>'F4.2'!AR412</f>
        <v>3.12</v>
      </c>
      <c r="K1690" s="58"/>
      <c r="L1690" s="58"/>
      <c r="M1690" s="58">
        <f t="shared" si="794"/>
        <v>3.12</v>
      </c>
      <c r="N1690" s="58">
        <f t="shared" si="801"/>
        <v>0</v>
      </c>
    </row>
    <row r="1691" spans="1:14" ht="45" hidden="1" outlineLevel="1" x14ac:dyDescent="0.25">
      <c r="A1691" s="31">
        <f t="shared" si="797"/>
        <v>25</v>
      </c>
      <c r="B1691" s="194" t="str">
        <f t="shared" si="795"/>
        <v>Procurement of Steam and Water Analysis System(SWAS) for Unit 1&amp;2 (210MW) KPKD TPS, Khaperkheda.</v>
      </c>
      <c r="C1691" s="9">
        <f t="shared" si="802"/>
        <v>0</v>
      </c>
      <c r="D1691" s="65" t="str">
        <f t="shared" si="802"/>
        <v>-</v>
      </c>
      <c r="E1691" s="58">
        <f t="shared" si="802"/>
        <v>0</v>
      </c>
      <c r="F1691" s="58">
        <f t="shared" si="798"/>
        <v>0</v>
      </c>
      <c r="G1691" s="58">
        <f t="shared" si="799"/>
        <v>0</v>
      </c>
      <c r="H1691" s="58">
        <f t="shared" si="800"/>
        <v>0</v>
      </c>
      <c r="I1691" s="123">
        <f>'F4.2'!X413</f>
        <v>9.65</v>
      </c>
      <c r="J1691" s="123">
        <f>'F4.2'!AR413</f>
        <v>9.65</v>
      </c>
      <c r="K1691" s="58"/>
      <c r="L1691" s="58"/>
      <c r="M1691" s="58">
        <f t="shared" si="794"/>
        <v>9.65</v>
      </c>
      <c r="N1691" s="58">
        <f t="shared" si="801"/>
        <v>0</v>
      </c>
    </row>
    <row r="1692" spans="1:14" ht="45" hidden="1" outlineLevel="1" x14ac:dyDescent="0.25">
      <c r="A1692" s="31">
        <f t="shared" si="797"/>
        <v>26</v>
      </c>
      <c r="B1692" s="194" t="str">
        <f t="shared" si="795"/>
        <v>Supply and replacement of complete PVC fills of cell of cooling tower of unit 1-4 (210 MW) at Khaperkheda TPS</v>
      </c>
      <c r="C1692" s="9">
        <f t="shared" si="802"/>
        <v>0</v>
      </c>
      <c r="D1692" s="65" t="str">
        <f t="shared" si="802"/>
        <v>-</v>
      </c>
      <c r="E1692" s="58">
        <f t="shared" si="802"/>
        <v>0</v>
      </c>
      <c r="F1692" s="58">
        <f t="shared" si="798"/>
        <v>0</v>
      </c>
      <c r="G1692" s="58">
        <f t="shared" si="799"/>
        <v>0</v>
      </c>
      <c r="H1692" s="58">
        <f t="shared" si="800"/>
        <v>0</v>
      </c>
      <c r="I1692" s="123">
        <f>'F4.2'!X414</f>
        <v>8.52</v>
      </c>
      <c r="J1692" s="123">
        <f>'F4.2'!AR414</f>
        <v>8.52</v>
      </c>
      <c r="K1692" s="58"/>
      <c r="L1692" s="58"/>
      <c r="M1692" s="58">
        <f t="shared" si="794"/>
        <v>8.52</v>
      </c>
      <c r="N1692" s="58">
        <f t="shared" si="801"/>
        <v>0</v>
      </c>
    </row>
    <row r="1693" spans="1:14" ht="30" hidden="1" outlineLevel="1" x14ac:dyDescent="0.25">
      <c r="A1693" s="31">
        <f t="shared" si="797"/>
        <v>27</v>
      </c>
      <c r="B1693" s="220" t="str">
        <f t="shared" si="795"/>
        <v>PROCUREMENT OF FD FAN (BHEL AP 1-20/11) ASSEMBLY FOR UNIT 1 TO 4 ATKHAPERKHEDA TPS.</v>
      </c>
      <c r="C1693" s="9">
        <f t="shared" si="802"/>
        <v>0</v>
      </c>
      <c r="D1693" s="65" t="str">
        <f t="shared" si="802"/>
        <v>-</v>
      </c>
      <c r="E1693" s="58">
        <f t="shared" si="802"/>
        <v>0</v>
      </c>
      <c r="F1693" s="58">
        <f t="shared" si="798"/>
        <v>4.37</v>
      </c>
      <c r="G1693" s="58">
        <f t="shared" si="799"/>
        <v>4.37</v>
      </c>
      <c r="H1693" s="58">
        <f t="shared" si="800"/>
        <v>0</v>
      </c>
      <c r="I1693" s="123">
        <f>'F4.2'!X415</f>
        <v>0</v>
      </c>
      <c r="J1693" s="123">
        <f>'F4.2'!AR415</f>
        <v>0</v>
      </c>
      <c r="K1693" s="58"/>
      <c r="L1693" s="58"/>
      <c r="M1693" s="58">
        <f t="shared" si="794"/>
        <v>0</v>
      </c>
      <c r="N1693" s="58">
        <f t="shared" si="801"/>
        <v>0</v>
      </c>
    </row>
    <row r="1694" spans="1:14" ht="45" hidden="1" outlineLevel="1" x14ac:dyDescent="0.25">
      <c r="A1694" s="31">
        <f t="shared" si="797"/>
        <v>28</v>
      </c>
      <c r="B1694" s="221" t="str">
        <f t="shared" si="795"/>
        <v>CHP performance improvement scheme for capacity restoration of drive units installed at CHP-1 (4 x 210 MW), TPS Khaperkheda.</v>
      </c>
      <c r="C1694" s="9">
        <f t="shared" si="802"/>
        <v>0</v>
      </c>
      <c r="D1694" s="65" t="str">
        <f t="shared" si="802"/>
        <v>-</v>
      </c>
      <c r="E1694" s="58">
        <f t="shared" si="802"/>
        <v>0</v>
      </c>
      <c r="F1694" s="58">
        <f t="shared" si="798"/>
        <v>14.5</v>
      </c>
      <c r="G1694" s="58">
        <f t="shared" si="799"/>
        <v>14.5</v>
      </c>
      <c r="H1694" s="58">
        <f t="shared" si="800"/>
        <v>0</v>
      </c>
      <c r="I1694" s="123">
        <f>'F4.2'!X416</f>
        <v>0</v>
      </c>
      <c r="J1694" s="123">
        <f>'F4.2'!AR416</f>
        <v>0</v>
      </c>
      <c r="K1694" s="58"/>
      <c r="L1694" s="58"/>
      <c r="M1694" s="58">
        <f t="shared" si="794"/>
        <v>0</v>
      </c>
      <c r="N1694" s="58">
        <f t="shared" si="801"/>
        <v>0</v>
      </c>
    </row>
    <row r="1695" spans="1:14" ht="75" hidden="1" outlineLevel="1" x14ac:dyDescent="0.25">
      <c r="A1695" s="31">
        <f t="shared" si="797"/>
        <v>29</v>
      </c>
      <c r="B1695" s="221" t="str">
        <f t="shared" si="795"/>
        <v>Work of Design, Supply, Erection, Commissioning and Upgradation of complete electrical system for drive units of belt conveyor 8A &amp; 8B and belt conveyor 2C &amp; 2D at CHP-1 (4 x 210 MW), Khaperkheda TPS.</v>
      </c>
      <c r="C1695" s="9">
        <f t="shared" si="802"/>
        <v>0</v>
      </c>
      <c r="D1695" s="65" t="str">
        <f t="shared" si="802"/>
        <v>-</v>
      </c>
      <c r="E1695" s="58">
        <f t="shared" si="802"/>
        <v>0</v>
      </c>
      <c r="F1695" s="58">
        <f t="shared" si="798"/>
        <v>2.15</v>
      </c>
      <c r="G1695" s="58">
        <f t="shared" si="799"/>
        <v>2.15</v>
      </c>
      <c r="H1695" s="58">
        <f t="shared" si="800"/>
        <v>0</v>
      </c>
      <c r="I1695" s="123">
        <f>'F4.2'!X417</f>
        <v>0</v>
      </c>
      <c r="J1695" s="123">
        <f>'F4.2'!AR417</f>
        <v>0</v>
      </c>
      <c r="K1695" s="58"/>
      <c r="L1695" s="58"/>
      <c r="M1695" s="58">
        <f t="shared" si="794"/>
        <v>0</v>
      </c>
      <c r="N1695" s="58">
        <f t="shared" si="801"/>
        <v>0</v>
      </c>
    </row>
    <row r="1696" spans="1:14" ht="75" hidden="1" outlineLevel="1" x14ac:dyDescent="0.25">
      <c r="A1696" s="31">
        <f t="shared" si="797"/>
        <v>30</v>
      </c>
      <c r="B1696" s="221" t="str">
        <f t="shared" si="795"/>
        <v>WORK OF DESING,SUPPLY ,ERECTION,COMMISSIONG AND UPGRADATION OF COMPLETE ELECTRICAL SYSTEM FOR DRIVE UNITS OF BELT CONVEYOR 3A &amp; 3B AND BELT CONVEYOR 4A,4B,4C &amp; 4D AT CHP1 Khaperkheda TPS.</v>
      </c>
      <c r="C1696" s="9">
        <f t="shared" si="802"/>
        <v>0</v>
      </c>
      <c r="D1696" s="65" t="str">
        <f t="shared" si="802"/>
        <v>-</v>
      </c>
      <c r="E1696" s="58">
        <f t="shared" si="802"/>
        <v>0</v>
      </c>
      <c r="F1696" s="58">
        <f t="shared" si="798"/>
        <v>2.29</v>
      </c>
      <c r="G1696" s="58">
        <f t="shared" si="799"/>
        <v>2.29</v>
      </c>
      <c r="H1696" s="58">
        <f t="shared" si="800"/>
        <v>0</v>
      </c>
      <c r="I1696" s="123">
        <f>'F4.2'!X418</f>
        <v>0</v>
      </c>
      <c r="J1696" s="123">
        <f>'F4.2'!AR418</f>
        <v>0</v>
      </c>
      <c r="K1696" s="58"/>
      <c r="L1696" s="58"/>
      <c r="M1696" s="58">
        <f t="shared" si="794"/>
        <v>0</v>
      </c>
      <c r="N1696" s="58">
        <f t="shared" si="801"/>
        <v>0</v>
      </c>
    </row>
    <row r="1697" spans="1:14" ht="45" hidden="1" outlineLevel="1" x14ac:dyDescent="0.25">
      <c r="A1697" s="31">
        <f t="shared" si="797"/>
        <v>31</v>
      </c>
      <c r="B1697" s="222" t="str">
        <f t="shared" si="795"/>
        <v>Supply, Installation, &amp; Commissioning of Instruments at coal Testing Lab, WTP-I, TPS Khaperkheda.</v>
      </c>
      <c r="C1697" s="9">
        <f t="shared" si="802"/>
        <v>0</v>
      </c>
      <c r="D1697" s="65" t="str">
        <f t="shared" si="802"/>
        <v>-</v>
      </c>
      <c r="E1697" s="58">
        <f t="shared" si="802"/>
        <v>0</v>
      </c>
      <c r="F1697" s="58">
        <f t="shared" si="798"/>
        <v>0.45</v>
      </c>
      <c r="G1697" s="58">
        <f t="shared" si="799"/>
        <v>0.45</v>
      </c>
      <c r="H1697" s="58">
        <f t="shared" si="800"/>
        <v>0</v>
      </c>
      <c r="I1697" s="123">
        <f>'F4.2'!X419</f>
        <v>0</v>
      </c>
      <c r="J1697" s="123">
        <f>'F4.2'!AR419</f>
        <v>0</v>
      </c>
      <c r="K1697" s="58"/>
      <c r="L1697" s="58"/>
      <c r="M1697" s="58">
        <f t="shared" si="794"/>
        <v>0</v>
      </c>
      <c r="N1697" s="58">
        <f t="shared" si="801"/>
        <v>0</v>
      </c>
    </row>
    <row r="1698" spans="1:14" ht="60" hidden="1" outlineLevel="1" x14ac:dyDescent="0.25">
      <c r="A1698" s="31">
        <f t="shared" si="797"/>
        <v>32</v>
      </c>
      <c r="B1698" s="221" t="str">
        <f t="shared" si="795"/>
        <v>Supply, Installation &amp; Commissioning and Refurbishment of asbestos based H2 Generator and compressor to convert it to non-asbestos based H2 Generator for Unit 1 to 5, Khaperkheda TPS.</v>
      </c>
      <c r="C1698" s="9">
        <f t="shared" si="802"/>
        <v>0</v>
      </c>
      <c r="D1698" s="65" t="str">
        <f t="shared" si="802"/>
        <v>-</v>
      </c>
      <c r="E1698" s="58">
        <f t="shared" si="802"/>
        <v>0</v>
      </c>
      <c r="F1698" s="58">
        <f t="shared" si="798"/>
        <v>0</v>
      </c>
      <c r="G1698" s="58">
        <f t="shared" si="799"/>
        <v>0</v>
      </c>
      <c r="H1698" s="58">
        <f t="shared" si="800"/>
        <v>0</v>
      </c>
      <c r="I1698" s="123">
        <f>'F4.2'!X420</f>
        <v>7.65</v>
      </c>
      <c r="J1698" s="123">
        <f>'F4.2'!AR420</f>
        <v>7.65</v>
      </c>
      <c r="K1698" s="58"/>
      <c r="L1698" s="58"/>
      <c r="M1698" s="58">
        <f t="shared" si="794"/>
        <v>7.65</v>
      </c>
      <c r="N1698" s="58">
        <f t="shared" si="801"/>
        <v>0</v>
      </c>
    </row>
    <row r="1699" spans="1:14" ht="30" hidden="1" outlineLevel="1" x14ac:dyDescent="0.25">
      <c r="A1699" s="31">
        <f t="shared" si="797"/>
        <v>33</v>
      </c>
      <c r="B1699" s="221" t="str">
        <f t="shared" si="795"/>
        <v>construction of bituminous macadam roads at Prakashnagar Colony TPS Khaperkheda</v>
      </c>
      <c r="C1699" s="9">
        <f t="shared" si="802"/>
        <v>0</v>
      </c>
      <c r="D1699" s="65" t="str">
        <f t="shared" si="802"/>
        <v>-</v>
      </c>
      <c r="E1699" s="58">
        <f t="shared" si="802"/>
        <v>0</v>
      </c>
      <c r="F1699" s="58">
        <f t="shared" si="798"/>
        <v>0</v>
      </c>
      <c r="G1699" s="58">
        <f t="shared" si="799"/>
        <v>0</v>
      </c>
      <c r="H1699" s="58">
        <f t="shared" si="800"/>
        <v>0</v>
      </c>
      <c r="I1699" s="123">
        <f>'F4.2'!X421</f>
        <v>5.4</v>
      </c>
      <c r="J1699" s="123">
        <f>'F4.2'!AR421</f>
        <v>5.4</v>
      </c>
      <c r="K1699" s="58"/>
      <c r="L1699" s="58"/>
      <c r="M1699" s="58">
        <f t="shared" si="794"/>
        <v>5.4</v>
      </c>
      <c r="N1699" s="58">
        <f t="shared" si="801"/>
        <v>0</v>
      </c>
    </row>
    <row r="1700" spans="1:14" ht="60" hidden="1" outlineLevel="1" x14ac:dyDescent="0.25">
      <c r="A1700" s="31">
        <f t="shared" si="797"/>
        <v>34</v>
      </c>
      <c r="B1700" s="221" t="str">
        <f t="shared" si="795"/>
        <v>Work of attending additional works based on structural report at Induced Draft Cooling Towers (IDCT) unit 1,2,3 &amp; 4 at 4 x 210MW, TPS, Khaperkheda</v>
      </c>
      <c r="C1700" s="9">
        <f t="shared" si="802"/>
        <v>0</v>
      </c>
      <c r="D1700" s="65" t="str">
        <f t="shared" si="802"/>
        <v>-</v>
      </c>
      <c r="E1700" s="58">
        <f t="shared" si="802"/>
        <v>0</v>
      </c>
      <c r="F1700" s="58">
        <f t="shared" si="798"/>
        <v>0</v>
      </c>
      <c r="G1700" s="58">
        <f t="shared" si="799"/>
        <v>0</v>
      </c>
      <c r="H1700" s="58">
        <f t="shared" si="800"/>
        <v>0</v>
      </c>
      <c r="I1700" s="123">
        <f>'F4.2'!X422</f>
        <v>1.21</v>
      </c>
      <c r="J1700" s="123">
        <f>'F4.2'!AR422</f>
        <v>1.21</v>
      </c>
      <c r="K1700" s="58"/>
      <c r="L1700" s="58"/>
      <c r="M1700" s="58">
        <f t="shared" si="794"/>
        <v>1.21</v>
      </c>
      <c r="N1700" s="58">
        <f t="shared" si="801"/>
        <v>0</v>
      </c>
    </row>
    <row r="1701" spans="1:14" ht="15.75" hidden="1" outlineLevel="1" x14ac:dyDescent="0.25">
      <c r="A1701" s="31">
        <f t="shared" si="797"/>
        <v>35</v>
      </c>
      <c r="B1701" s="221" t="str">
        <f t="shared" si="795"/>
        <v>VIBRATION ANALYSER</v>
      </c>
      <c r="C1701" s="9">
        <f t="shared" si="802"/>
        <v>0</v>
      </c>
      <c r="D1701" s="65" t="str">
        <f t="shared" si="802"/>
        <v>-</v>
      </c>
      <c r="E1701" s="58">
        <f t="shared" si="802"/>
        <v>0</v>
      </c>
      <c r="F1701" s="58">
        <f t="shared" si="798"/>
        <v>0</v>
      </c>
      <c r="G1701" s="58">
        <f t="shared" si="799"/>
        <v>0</v>
      </c>
      <c r="H1701" s="58">
        <f t="shared" si="800"/>
        <v>0</v>
      </c>
      <c r="I1701" s="123">
        <f>'F4.2'!X423</f>
        <v>0.5</v>
      </c>
      <c r="J1701" s="123">
        <f>'F4.2'!AR423</f>
        <v>0.5</v>
      </c>
      <c r="K1701" s="58"/>
      <c r="L1701" s="58"/>
      <c r="M1701" s="58">
        <f t="shared" si="794"/>
        <v>0.5</v>
      </c>
      <c r="N1701" s="58">
        <f t="shared" si="801"/>
        <v>0</v>
      </c>
    </row>
    <row r="1702" spans="1:14" ht="30" hidden="1" outlineLevel="1" x14ac:dyDescent="0.25">
      <c r="A1702" s="31">
        <f t="shared" si="797"/>
        <v>36</v>
      </c>
      <c r="B1702" s="221" t="str">
        <f t="shared" si="795"/>
        <v>Upgradation of GEHO pump instrumentation for AHP Unit No. 3 &amp; 4 (210 MW) at Khaperkheda TPS</v>
      </c>
      <c r="C1702" s="9">
        <f t="shared" si="802"/>
        <v>0</v>
      </c>
      <c r="D1702" s="65" t="str">
        <f t="shared" si="802"/>
        <v>-</v>
      </c>
      <c r="E1702" s="58">
        <f t="shared" si="802"/>
        <v>0</v>
      </c>
      <c r="F1702" s="58">
        <f t="shared" si="798"/>
        <v>0</v>
      </c>
      <c r="G1702" s="58">
        <f t="shared" si="799"/>
        <v>0</v>
      </c>
      <c r="H1702" s="58">
        <f t="shared" si="800"/>
        <v>0</v>
      </c>
      <c r="I1702" s="123">
        <f>'F4.2'!X424</f>
        <v>1.27</v>
      </c>
      <c r="J1702" s="123">
        <f>'F4.2'!AR424</f>
        <v>1.27</v>
      </c>
      <c r="K1702" s="58"/>
      <c r="L1702" s="58"/>
      <c r="M1702" s="58">
        <f t="shared" si="794"/>
        <v>1.27</v>
      </c>
      <c r="N1702" s="58">
        <f t="shared" si="801"/>
        <v>0</v>
      </c>
    </row>
    <row r="1703" spans="1:14" ht="15.75" hidden="1" outlineLevel="1" x14ac:dyDescent="0.25">
      <c r="A1703" s="31">
        <f t="shared" si="797"/>
        <v>37</v>
      </c>
      <c r="B1703" s="221" t="str">
        <f t="shared" si="795"/>
        <v>Refurbishment of HPT module for Unit 1 &amp; 2</v>
      </c>
      <c r="C1703" s="9">
        <f t="shared" si="802"/>
        <v>0</v>
      </c>
      <c r="D1703" s="65" t="str">
        <f t="shared" si="802"/>
        <v>-</v>
      </c>
      <c r="E1703" s="58">
        <f t="shared" si="802"/>
        <v>0</v>
      </c>
      <c r="F1703" s="58">
        <f t="shared" si="798"/>
        <v>0</v>
      </c>
      <c r="G1703" s="58">
        <f t="shared" si="799"/>
        <v>0</v>
      </c>
      <c r="H1703" s="58">
        <f t="shared" si="800"/>
        <v>0</v>
      </c>
      <c r="I1703" s="123">
        <f>'F4.2'!X425</f>
        <v>5</v>
      </c>
      <c r="J1703" s="123">
        <f>'F4.2'!AR425</f>
        <v>5</v>
      </c>
      <c r="K1703" s="58"/>
      <c r="L1703" s="58"/>
      <c r="M1703" s="58">
        <f t="shared" si="794"/>
        <v>5</v>
      </c>
      <c r="N1703" s="58">
        <f t="shared" si="801"/>
        <v>0</v>
      </c>
    </row>
    <row r="1704" spans="1:14" ht="15.75" hidden="1" outlineLevel="1" x14ac:dyDescent="0.25">
      <c r="A1704" s="31">
        <f t="shared" si="797"/>
        <v>38</v>
      </c>
      <c r="B1704" s="223" t="str">
        <f t="shared" si="795"/>
        <v>General Asset Furniture</v>
      </c>
      <c r="C1704" s="9" t="str">
        <f t="shared" si="802"/>
        <v>N.A.</v>
      </c>
      <c r="D1704" s="65" t="str">
        <f t="shared" si="802"/>
        <v>-</v>
      </c>
      <c r="E1704" s="58">
        <f t="shared" si="802"/>
        <v>0</v>
      </c>
      <c r="F1704" s="58">
        <f t="shared" si="798"/>
        <v>0.86177222399999998</v>
      </c>
      <c r="G1704" s="58">
        <f t="shared" si="799"/>
        <v>0.86177222399999998</v>
      </c>
      <c r="H1704" s="58">
        <f t="shared" si="800"/>
        <v>0</v>
      </c>
      <c r="I1704" s="123">
        <f>'F4.2'!X426</f>
        <v>0</v>
      </c>
      <c r="J1704" s="123">
        <f>'F4.2'!AR426</f>
        <v>0</v>
      </c>
      <c r="K1704" s="58"/>
      <c r="L1704" s="58"/>
      <c r="M1704" s="58">
        <f t="shared" si="794"/>
        <v>0</v>
      </c>
      <c r="N1704" s="58">
        <f t="shared" si="801"/>
        <v>0</v>
      </c>
    </row>
    <row r="1705" spans="1:14" ht="15.75" hidden="1" outlineLevel="1" x14ac:dyDescent="0.25">
      <c r="A1705" s="31">
        <f t="shared" ref="A1705:E1705" si="803">A1279</f>
        <v>39</v>
      </c>
      <c r="B1705" s="223" t="str">
        <f t="shared" si="803"/>
        <v>General Asset AC, Fans, Air coolers, water filter etc.</v>
      </c>
      <c r="C1705" s="9" t="str">
        <f t="shared" si="803"/>
        <v>N.A.</v>
      </c>
      <c r="D1705" s="65" t="str">
        <f t="shared" si="803"/>
        <v>-</v>
      </c>
      <c r="E1705" s="58">
        <f t="shared" si="803"/>
        <v>0</v>
      </c>
      <c r="F1705" s="58">
        <f t="shared" si="798"/>
        <v>0.5360822449999999</v>
      </c>
      <c r="G1705" s="58">
        <f t="shared" si="799"/>
        <v>0.41552164499999994</v>
      </c>
      <c r="H1705" s="58">
        <f t="shared" si="800"/>
        <v>0.12056059999999996</v>
      </c>
      <c r="I1705" s="123">
        <f>'F4.2'!X427</f>
        <v>0</v>
      </c>
      <c r="J1705" s="123">
        <f>'F4.2'!AR427</f>
        <v>0</v>
      </c>
      <c r="K1705" s="58"/>
      <c r="L1705" s="58"/>
      <c r="M1705" s="58">
        <f t="shared" si="794"/>
        <v>0</v>
      </c>
      <c r="N1705" s="58">
        <f t="shared" si="801"/>
        <v>0.12056059999999996</v>
      </c>
    </row>
    <row r="1706" spans="1:14" ht="15.75" hidden="1" outlineLevel="1" x14ac:dyDescent="0.25">
      <c r="A1706" s="31">
        <f t="shared" ref="A1706:E1708" si="804">A1280</f>
        <v>40</v>
      </c>
      <c r="B1706" s="223" t="str">
        <f t="shared" si="804"/>
        <v>General Asset Computer, scanners, etc.</v>
      </c>
      <c r="C1706" s="9" t="str">
        <f t="shared" si="804"/>
        <v>N.A.</v>
      </c>
      <c r="D1706" s="65" t="str">
        <f t="shared" si="804"/>
        <v>-</v>
      </c>
      <c r="E1706" s="58">
        <f t="shared" si="804"/>
        <v>0</v>
      </c>
      <c r="F1706" s="58">
        <f t="shared" si="798"/>
        <v>2.559787364</v>
      </c>
      <c r="G1706" s="58">
        <f t="shared" si="799"/>
        <v>1.946116271</v>
      </c>
      <c r="H1706" s="58">
        <f t="shared" si="800"/>
        <v>0.613671093</v>
      </c>
      <c r="I1706" s="123">
        <f>'F4.2'!X428</f>
        <v>0</v>
      </c>
      <c r="J1706" s="123">
        <f>'F4.2'!AR428</f>
        <v>0</v>
      </c>
      <c r="K1706" s="58"/>
      <c r="L1706" s="58"/>
      <c r="M1706" s="58">
        <f t="shared" si="794"/>
        <v>0</v>
      </c>
      <c r="N1706" s="58">
        <f t="shared" si="801"/>
        <v>0.613671093</v>
      </c>
    </row>
    <row r="1707" spans="1:14" ht="15.75" hidden="1" outlineLevel="1" x14ac:dyDescent="0.25">
      <c r="A1707" s="31">
        <f t="shared" si="804"/>
        <v>41</v>
      </c>
      <c r="B1707" s="224" t="str">
        <f t="shared" si="804"/>
        <v>Land aquired for rly siding</v>
      </c>
      <c r="C1707" s="9" t="str">
        <f t="shared" si="804"/>
        <v>N.A.</v>
      </c>
      <c r="D1707" s="65" t="str">
        <f t="shared" si="804"/>
        <v>-</v>
      </c>
      <c r="E1707" s="58">
        <f t="shared" si="804"/>
        <v>0</v>
      </c>
      <c r="F1707" s="58">
        <f t="shared" si="798"/>
        <v>0.40719939999999999</v>
      </c>
      <c r="G1707" s="58">
        <f t="shared" si="799"/>
        <v>0.40719939999999999</v>
      </c>
      <c r="H1707" s="58">
        <f t="shared" si="800"/>
        <v>0</v>
      </c>
      <c r="I1707" s="123">
        <f>'F4.2'!X429</f>
        <v>0</v>
      </c>
      <c r="J1707" s="123">
        <f>'F4.2'!AR429</f>
        <v>0</v>
      </c>
      <c r="K1707" s="58"/>
      <c r="L1707" s="58"/>
      <c r="M1707" s="58">
        <f t="shared" si="794"/>
        <v>0</v>
      </c>
      <c r="N1707" s="58">
        <f t="shared" si="801"/>
        <v>0</v>
      </c>
    </row>
    <row r="1708" spans="1:14" ht="30" hidden="1" outlineLevel="1" x14ac:dyDescent="0.25">
      <c r="A1708" s="31">
        <f t="shared" si="804"/>
        <v>42</v>
      </c>
      <c r="B1708" s="223" t="str">
        <f t="shared" si="804"/>
        <v>RCC ROAD FROM ASH SILO TO 'D' POINT FOR BULKER MO</v>
      </c>
      <c r="C1708" s="9" t="str">
        <f t="shared" si="804"/>
        <v>N.A.</v>
      </c>
      <c r="D1708" s="65" t="str">
        <f t="shared" si="804"/>
        <v>-</v>
      </c>
      <c r="E1708" s="58">
        <f t="shared" si="804"/>
        <v>0</v>
      </c>
      <c r="F1708" s="58">
        <f t="shared" si="798"/>
        <v>0.9522529460000001</v>
      </c>
      <c r="G1708" s="58">
        <f t="shared" si="799"/>
        <v>0.9522529460000001</v>
      </c>
      <c r="H1708" s="58">
        <f t="shared" si="800"/>
        <v>0</v>
      </c>
      <c r="I1708" s="123">
        <f>'F4.2'!X430</f>
        <v>0</v>
      </c>
      <c r="J1708" s="123">
        <f>'F4.2'!AR430</f>
        <v>0</v>
      </c>
      <c r="K1708" s="58"/>
      <c r="L1708" s="58"/>
      <c r="M1708" s="58">
        <f t="shared" si="794"/>
        <v>0</v>
      </c>
      <c r="N1708" s="58">
        <f t="shared" si="801"/>
        <v>0</v>
      </c>
    </row>
    <row r="1709" spans="1:14" ht="15.75" collapsed="1" x14ac:dyDescent="0.25">
      <c r="A1709" s="111"/>
      <c r="B1709" s="225" t="str">
        <f>B1283</f>
        <v>Total</v>
      </c>
      <c r="C1709" s="119"/>
      <c r="D1709" s="158"/>
      <c r="E1709" s="113"/>
      <c r="F1709" s="113">
        <f t="shared" ref="F1709:N1709" si="805">SUM(F1290:F1708)</f>
        <v>1201.0635957696402</v>
      </c>
      <c r="G1709" s="113">
        <f t="shared" si="805"/>
        <v>1021.4998281096393</v>
      </c>
      <c r="H1709" s="113">
        <f t="shared" si="805"/>
        <v>179.56376766000002</v>
      </c>
      <c r="I1709" s="113">
        <f t="shared" si="805"/>
        <v>397.11326399999979</v>
      </c>
      <c r="J1709" s="113">
        <f t="shared" si="805"/>
        <v>626.4118201</v>
      </c>
      <c r="K1709" s="113">
        <f t="shared" si="805"/>
        <v>0</v>
      </c>
      <c r="L1709" s="113">
        <f t="shared" si="805"/>
        <v>0</v>
      </c>
      <c r="M1709" s="113">
        <f t="shared" si="805"/>
        <v>626.4118201</v>
      </c>
      <c r="N1709" s="113">
        <f t="shared" si="805"/>
        <v>-49.734788439999988</v>
      </c>
    </row>
    <row r="1710" spans="1:14" x14ac:dyDescent="0.25">
      <c r="A1710" s="10"/>
      <c r="B1710" s="120"/>
      <c r="C1710" s="121"/>
      <c r="D1710" s="159"/>
      <c r="E1710" s="58"/>
      <c r="F1710" s="58"/>
      <c r="G1710" s="58"/>
      <c r="H1710" s="58"/>
      <c r="I1710" s="58"/>
      <c r="J1710" s="58"/>
      <c r="K1710" s="58"/>
      <c r="L1710" s="58"/>
      <c r="M1710" s="58"/>
      <c r="N1710" s="58"/>
    </row>
    <row r="1711" spans="1:14" x14ac:dyDescent="0.25">
      <c r="A1711" s="55"/>
      <c r="B1711" s="46" t="s">
        <v>342</v>
      </c>
      <c r="C1711" s="47"/>
      <c r="D1711" s="156"/>
      <c r="E1711" s="56"/>
      <c r="F1711" s="56"/>
      <c r="G1711" s="56"/>
      <c r="H1711" s="56"/>
      <c r="I1711" s="56"/>
      <c r="J1711" s="56"/>
      <c r="K1711" s="56"/>
      <c r="L1711" s="56"/>
      <c r="M1711" s="56"/>
      <c r="N1711" s="56"/>
    </row>
    <row r="1712" spans="1:14" hidden="1" outlineLevel="1" x14ac:dyDescent="0.25">
      <c r="A1712" s="55"/>
      <c r="B1712" s="46" t="str">
        <f t="shared" ref="B1712:B1775" si="806">B1286</f>
        <v>a) DPR Schemes</v>
      </c>
      <c r="C1712" s="47"/>
      <c r="D1712" s="156"/>
      <c r="E1712" s="56"/>
      <c r="F1712" s="56"/>
      <c r="G1712" s="56"/>
      <c r="H1712" s="56"/>
      <c r="I1712" s="56"/>
      <c r="J1712" s="56"/>
      <c r="K1712" s="56"/>
      <c r="L1712" s="56"/>
      <c r="M1712" s="56"/>
      <c r="N1712" s="56"/>
    </row>
    <row r="1713" spans="1:16" hidden="1" outlineLevel="1" x14ac:dyDescent="0.25">
      <c r="A1713" s="24"/>
      <c r="B1713" s="26" t="str">
        <f t="shared" si="806"/>
        <v>(i) Submitted to MERC</v>
      </c>
      <c r="C1713" s="47"/>
      <c r="D1713" s="156"/>
      <c r="E1713" s="56"/>
      <c r="F1713" s="56"/>
      <c r="G1713" s="56"/>
      <c r="H1713" s="56"/>
      <c r="I1713" s="56"/>
      <c r="J1713" s="56"/>
      <c r="K1713" s="56"/>
      <c r="L1713" s="56"/>
      <c r="M1713" s="56"/>
      <c r="N1713" s="56"/>
    </row>
    <row r="1714" spans="1:16" ht="15.75" hidden="1" outlineLevel="1" x14ac:dyDescent="0.25">
      <c r="A1714" s="27"/>
      <c r="B1714" s="28" t="str">
        <f t="shared" si="806"/>
        <v xml:space="preserve">Combustion optimization system </v>
      </c>
      <c r="C1714" s="47"/>
      <c r="D1714" s="156"/>
      <c r="E1714" s="56"/>
      <c r="F1714" s="56"/>
      <c r="G1714" s="56"/>
      <c r="H1714" s="56"/>
      <c r="I1714" s="123">
        <f>'F4.2'!Y10</f>
        <v>0</v>
      </c>
      <c r="J1714" s="123">
        <f>'F4.2'!AS10</f>
        <v>0</v>
      </c>
      <c r="K1714" s="56"/>
      <c r="L1714" s="56"/>
      <c r="M1714" s="56"/>
      <c r="N1714" s="56"/>
    </row>
    <row r="1715" spans="1:16" ht="31.5" hidden="1" outlineLevel="1" x14ac:dyDescent="0.25">
      <c r="A1715" s="130">
        <v>1</v>
      </c>
      <c r="B1715" s="135" t="str">
        <f t="shared" si="806"/>
        <v>Dynamic coal flow measurement and control (balancing) system (one)</v>
      </c>
      <c r="C1715" s="48"/>
      <c r="D1715" s="157"/>
      <c r="E1715" s="56"/>
      <c r="F1715" s="56"/>
      <c r="G1715" s="56"/>
      <c r="H1715" s="56"/>
      <c r="I1715" s="123">
        <f>'F4.2'!Y11</f>
        <v>0</v>
      </c>
      <c r="J1715" s="123">
        <f>'F4.2'!AS11</f>
        <v>0</v>
      </c>
      <c r="K1715" s="56"/>
      <c r="L1715" s="56"/>
      <c r="M1715" s="56"/>
      <c r="N1715" s="56"/>
    </row>
    <row r="1716" spans="1:16" ht="31.5" hidden="1" outlineLevel="1" x14ac:dyDescent="0.25">
      <c r="A1716" s="130">
        <f t="shared" ref="A1716:A1779" si="807">A1290</f>
        <v>1.2</v>
      </c>
      <c r="B1716" s="135" t="str">
        <f t="shared" si="806"/>
        <v>CO analyser (8 units)</v>
      </c>
      <c r="C1716" s="27" t="str">
        <f t="shared" ref="C1716:E1735" si="808">C1290</f>
        <v>MERC/CAP/DPR/10/2010-11/1491</v>
      </c>
      <c r="D1716" s="90">
        <f t="shared" si="808"/>
        <v>40480</v>
      </c>
      <c r="E1716" s="92">
        <f t="shared" si="808"/>
        <v>1.19</v>
      </c>
      <c r="F1716" s="123">
        <f t="shared" ref="F1716:F1779" si="809">F1290+I1290</f>
        <v>0</v>
      </c>
      <c r="G1716" s="123">
        <f t="shared" ref="G1716:G1779" si="810">G1290+M1290</f>
        <v>0</v>
      </c>
      <c r="H1716" s="123">
        <f>F1716-G1716</f>
        <v>0</v>
      </c>
      <c r="I1716" s="123">
        <f>'F4.2'!Y12</f>
        <v>0</v>
      </c>
      <c r="J1716" s="123">
        <f>'F4.2'!AS12</f>
        <v>0</v>
      </c>
      <c r="K1716" s="123"/>
      <c r="L1716" s="123"/>
      <c r="M1716" s="123">
        <f>SUM(J1716:L1716)</f>
        <v>0</v>
      </c>
      <c r="N1716" s="123">
        <f>H1716+I1716-M1716</f>
        <v>0</v>
      </c>
      <c r="O1716" s="163">
        <f t="shared" ref="O1716:O1779" si="811">MAX(0,IF(M1716=0,0,IF(G1716+M1716&lt;E1716,M1716,E1716-G1716)))</f>
        <v>0</v>
      </c>
      <c r="P1716" s="164">
        <f t="shared" ref="P1716:P1779" si="812">M1716-O1716</f>
        <v>0</v>
      </c>
    </row>
    <row r="1717" spans="1:16" ht="15.75" hidden="1" outlineLevel="1" x14ac:dyDescent="0.25">
      <c r="A1717" s="31">
        <f t="shared" si="807"/>
        <v>1.3</v>
      </c>
      <c r="B1717" s="106" t="str">
        <f t="shared" si="806"/>
        <v>Oxygen analyser (32 units)</v>
      </c>
      <c r="C1717" s="31" t="str">
        <f t="shared" si="808"/>
        <v>MERC/CAP/DPR/10/2010-11/1491</v>
      </c>
      <c r="D1717" s="65">
        <f t="shared" si="808"/>
        <v>40480</v>
      </c>
      <c r="E1717" s="93">
        <f t="shared" si="808"/>
        <v>0.78300000000000003</v>
      </c>
      <c r="F1717" s="124">
        <f t="shared" si="809"/>
        <v>0.75683</v>
      </c>
      <c r="G1717" s="124">
        <f t="shared" si="810"/>
        <v>0.75683</v>
      </c>
      <c r="H1717" s="124">
        <f t="shared" ref="H1717:H1780" si="813">F1717-G1717</f>
        <v>0</v>
      </c>
      <c r="I1717" s="123">
        <f>'F4.2'!Y13</f>
        <v>0</v>
      </c>
      <c r="J1717" s="123">
        <f>'F4.2'!AS13</f>
        <v>0</v>
      </c>
      <c r="K1717" s="124"/>
      <c r="L1717" s="124"/>
      <c r="M1717" s="124">
        <f t="shared" ref="M1717:M1780" si="814">SUM(J1717:L1717)</f>
        <v>0</v>
      </c>
      <c r="N1717" s="124">
        <f t="shared" ref="N1717:N1780" si="815">H1717+I1717-M1717</f>
        <v>0</v>
      </c>
      <c r="O1717" s="163">
        <f t="shared" si="811"/>
        <v>0</v>
      </c>
      <c r="P1717" s="164">
        <f t="shared" si="812"/>
        <v>0</v>
      </c>
    </row>
    <row r="1718" spans="1:16" ht="15.75" hidden="1" outlineLevel="1" x14ac:dyDescent="0.25">
      <c r="A1718" s="130">
        <f t="shared" si="807"/>
        <v>0</v>
      </c>
      <c r="B1718" s="135" t="str">
        <f t="shared" si="806"/>
        <v>IDC</v>
      </c>
      <c r="C1718" s="31" t="str">
        <f t="shared" si="808"/>
        <v>MERC/CAP/DPR/10/2010-11/1491</v>
      </c>
      <c r="D1718" s="65">
        <f t="shared" si="808"/>
        <v>40480</v>
      </c>
      <c r="E1718" s="93">
        <f t="shared" si="808"/>
        <v>0.6</v>
      </c>
      <c r="F1718" s="124">
        <f t="shared" si="809"/>
        <v>0</v>
      </c>
      <c r="G1718" s="124">
        <f t="shared" si="810"/>
        <v>0</v>
      </c>
      <c r="H1718" s="124">
        <f t="shared" si="813"/>
        <v>0</v>
      </c>
      <c r="I1718" s="123">
        <f>'F4.2'!Y14</f>
        <v>0</v>
      </c>
      <c r="J1718" s="123">
        <f>'F4.2'!AS14</f>
        <v>0</v>
      </c>
      <c r="K1718" s="124"/>
      <c r="L1718" s="124"/>
      <c r="M1718" s="124">
        <f t="shared" si="814"/>
        <v>0</v>
      </c>
      <c r="N1718" s="124">
        <f t="shared" si="815"/>
        <v>0</v>
      </c>
      <c r="O1718" s="163">
        <f t="shared" si="811"/>
        <v>0</v>
      </c>
      <c r="P1718" s="164">
        <f t="shared" si="812"/>
        <v>0</v>
      </c>
    </row>
    <row r="1719" spans="1:16" ht="15.75" hidden="1" outlineLevel="1" x14ac:dyDescent="0.25">
      <c r="A1719" s="27">
        <f t="shared" si="807"/>
        <v>2</v>
      </c>
      <c r="B1719" s="28" t="str">
        <f t="shared" si="806"/>
        <v>Spare HPT module for Khaparkheda Unit 1 &amp; 2</v>
      </c>
      <c r="C1719" s="31" t="str">
        <f t="shared" si="808"/>
        <v>MERC/CAP/DPR/10/2010-11/1466</v>
      </c>
      <c r="D1719" s="65">
        <f t="shared" si="808"/>
        <v>40477</v>
      </c>
      <c r="E1719" s="93">
        <f t="shared" si="808"/>
        <v>26.459003039999999</v>
      </c>
      <c r="F1719" s="124">
        <f t="shared" si="809"/>
        <v>0</v>
      </c>
      <c r="G1719" s="124">
        <f t="shared" si="810"/>
        <v>0</v>
      </c>
      <c r="H1719" s="124">
        <f t="shared" si="813"/>
        <v>0</v>
      </c>
      <c r="I1719" s="123">
        <f>'F4.2'!Y15</f>
        <v>0</v>
      </c>
      <c r="J1719" s="123">
        <f>'F4.2'!AS15</f>
        <v>0</v>
      </c>
      <c r="K1719" s="124"/>
      <c r="L1719" s="124"/>
      <c r="M1719" s="124">
        <f t="shared" si="814"/>
        <v>0</v>
      </c>
      <c r="N1719" s="124">
        <f t="shared" si="815"/>
        <v>0</v>
      </c>
      <c r="O1719" s="163">
        <f t="shared" si="811"/>
        <v>0</v>
      </c>
      <c r="P1719" s="164">
        <f t="shared" si="812"/>
        <v>0</v>
      </c>
    </row>
    <row r="1720" spans="1:16" ht="15.75" hidden="1" outlineLevel="1" x14ac:dyDescent="0.25">
      <c r="A1720" s="31">
        <f t="shared" si="807"/>
        <v>2.1</v>
      </c>
      <c r="B1720" s="106" t="str">
        <f t="shared" si="806"/>
        <v>HPT module 1 No (unit # 1)</v>
      </c>
      <c r="C1720" s="31" t="str">
        <f t="shared" si="808"/>
        <v>MERC/CAP/DPR/10/2010-11/1466</v>
      </c>
      <c r="D1720" s="65">
        <f t="shared" si="808"/>
        <v>40477</v>
      </c>
      <c r="E1720" s="93">
        <f t="shared" si="808"/>
        <v>23.03787814</v>
      </c>
      <c r="F1720" s="124">
        <f t="shared" si="809"/>
        <v>23.907399999999999</v>
      </c>
      <c r="G1720" s="124">
        <f t="shared" si="810"/>
        <v>23.907399999999999</v>
      </c>
      <c r="H1720" s="124">
        <f t="shared" si="813"/>
        <v>0</v>
      </c>
      <c r="I1720" s="123">
        <f>'F4.2'!Y16</f>
        <v>0</v>
      </c>
      <c r="J1720" s="123">
        <f>'F4.2'!AS16</f>
        <v>0</v>
      </c>
      <c r="K1720" s="124"/>
      <c r="L1720" s="124"/>
      <c r="M1720" s="124">
        <f t="shared" si="814"/>
        <v>0</v>
      </c>
      <c r="N1720" s="124">
        <f t="shared" si="815"/>
        <v>0</v>
      </c>
      <c r="O1720" s="163">
        <f t="shared" si="811"/>
        <v>0</v>
      </c>
      <c r="P1720" s="164">
        <f t="shared" si="812"/>
        <v>0</v>
      </c>
    </row>
    <row r="1721" spans="1:16" ht="31.5" hidden="1" outlineLevel="1" x14ac:dyDescent="0.25">
      <c r="A1721" s="130">
        <f t="shared" si="807"/>
        <v>0</v>
      </c>
      <c r="B1721" s="135" t="str">
        <f t="shared" si="806"/>
        <v>IDC</v>
      </c>
      <c r="C1721" s="27" t="str">
        <f t="shared" si="808"/>
        <v>MERC/CAP/DPR/10/2010-11/1466</v>
      </c>
      <c r="D1721" s="90">
        <f t="shared" si="808"/>
        <v>40477</v>
      </c>
      <c r="E1721" s="92">
        <f t="shared" si="808"/>
        <v>3.4211249000000001</v>
      </c>
      <c r="F1721" s="123">
        <f t="shared" si="809"/>
        <v>0</v>
      </c>
      <c r="G1721" s="123">
        <f t="shared" si="810"/>
        <v>0</v>
      </c>
      <c r="H1721" s="123">
        <f t="shared" si="813"/>
        <v>0</v>
      </c>
      <c r="I1721" s="123">
        <f>'F4.2'!Y17</f>
        <v>0</v>
      </c>
      <c r="J1721" s="123">
        <f>'F4.2'!AS17</f>
        <v>0</v>
      </c>
      <c r="K1721" s="123"/>
      <c r="L1721" s="123"/>
      <c r="M1721" s="123">
        <f t="shared" si="814"/>
        <v>0</v>
      </c>
      <c r="N1721" s="123">
        <f t="shared" si="815"/>
        <v>0</v>
      </c>
      <c r="O1721" s="163">
        <f t="shared" si="811"/>
        <v>0</v>
      </c>
      <c r="P1721" s="164">
        <f t="shared" si="812"/>
        <v>0</v>
      </c>
    </row>
    <row r="1722" spans="1:16" ht="31.5" hidden="1" outlineLevel="1" x14ac:dyDescent="0.25">
      <c r="A1722" s="27">
        <f t="shared" si="807"/>
        <v>3</v>
      </c>
      <c r="B1722" s="28" t="str">
        <f t="shared" si="806"/>
        <v>Economiser Upper Bank &amp; Lower Bank coils for Khaperkheda Unit no. 3 and Unit no. 4</v>
      </c>
      <c r="C1722" s="31" t="str">
        <f t="shared" si="808"/>
        <v>MERC/CAP/DPR/10/2010-11/1695</v>
      </c>
      <c r="D1722" s="65">
        <f t="shared" si="808"/>
        <v>40527</v>
      </c>
      <c r="E1722" s="93">
        <f t="shared" si="808"/>
        <v>26.349999999999998</v>
      </c>
      <c r="F1722" s="124">
        <f t="shared" si="809"/>
        <v>0</v>
      </c>
      <c r="G1722" s="124">
        <f t="shared" si="810"/>
        <v>0</v>
      </c>
      <c r="H1722" s="124">
        <f t="shared" si="813"/>
        <v>0</v>
      </c>
      <c r="I1722" s="123">
        <f>'F4.2'!Y18</f>
        <v>0</v>
      </c>
      <c r="J1722" s="123">
        <f>'F4.2'!AS18</f>
        <v>0</v>
      </c>
      <c r="K1722" s="124"/>
      <c r="L1722" s="124"/>
      <c r="M1722" s="124">
        <f t="shared" si="814"/>
        <v>0</v>
      </c>
      <c r="N1722" s="124">
        <f t="shared" si="815"/>
        <v>0</v>
      </c>
      <c r="O1722" s="163">
        <f t="shared" si="811"/>
        <v>0</v>
      </c>
      <c r="P1722" s="164">
        <f t="shared" si="812"/>
        <v>0</v>
      </c>
    </row>
    <row r="1723" spans="1:16" ht="31.5" hidden="1" outlineLevel="1" x14ac:dyDescent="0.25">
      <c r="A1723" s="31">
        <f t="shared" si="807"/>
        <v>3.1</v>
      </c>
      <c r="B1723" s="106" t="str">
        <f t="shared" si="806"/>
        <v>Economiser Upper Bank &amp; Lower Bank coils for Khaperkheda Unit no. 3 and Unit no. 4</v>
      </c>
      <c r="C1723" s="31" t="str">
        <f t="shared" si="808"/>
        <v>MERC/CAP/DPR/10/2010-11/1695</v>
      </c>
      <c r="D1723" s="65">
        <f t="shared" si="808"/>
        <v>40527</v>
      </c>
      <c r="E1723" s="93">
        <f t="shared" si="808"/>
        <v>26.349999999999998</v>
      </c>
      <c r="F1723" s="124">
        <f t="shared" si="809"/>
        <v>11.77</v>
      </c>
      <c r="G1723" s="124">
        <f t="shared" si="810"/>
        <v>11.77</v>
      </c>
      <c r="H1723" s="124">
        <f t="shared" si="813"/>
        <v>0</v>
      </c>
      <c r="I1723" s="123">
        <f>'F4.2'!Y19</f>
        <v>0</v>
      </c>
      <c r="J1723" s="123">
        <f>'F4.2'!AS19</f>
        <v>0</v>
      </c>
      <c r="K1723" s="124"/>
      <c r="L1723" s="124"/>
      <c r="M1723" s="124">
        <f t="shared" si="814"/>
        <v>0</v>
      </c>
      <c r="N1723" s="124">
        <f t="shared" si="815"/>
        <v>0</v>
      </c>
      <c r="O1723" s="163">
        <f t="shared" si="811"/>
        <v>0</v>
      </c>
      <c r="P1723" s="164">
        <f t="shared" si="812"/>
        <v>0</v>
      </c>
    </row>
    <row r="1724" spans="1:16" ht="47.25" hidden="1" outlineLevel="1" x14ac:dyDescent="0.25">
      <c r="A1724" s="27">
        <f t="shared" si="807"/>
        <v>4</v>
      </c>
      <c r="B1724" s="28" t="str">
        <f t="shared" si="806"/>
        <v>Economiser &amp; LTSH Upper Bank &amp; Lower Bank coils for Khaperkheda Unit no. 1 and Unit no. 2</v>
      </c>
      <c r="C1724" s="27" t="str">
        <f t="shared" si="808"/>
        <v>MERC/CAPEX/20112012/01155</v>
      </c>
      <c r="D1724" s="90">
        <f t="shared" si="808"/>
        <v>40753</v>
      </c>
      <c r="E1724" s="92">
        <f t="shared" si="808"/>
        <v>34.791566500000002</v>
      </c>
      <c r="F1724" s="123">
        <f t="shared" si="809"/>
        <v>0</v>
      </c>
      <c r="G1724" s="123">
        <f t="shared" si="810"/>
        <v>0</v>
      </c>
      <c r="H1724" s="123">
        <f t="shared" si="813"/>
        <v>0</v>
      </c>
      <c r="I1724" s="123">
        <f>'F4.2'!Y20</f>
        <v>0</v>
      </c>
      <c r="J1724" s="123">
        <f>'F4.2'!AS20</f>
        <v>0</v>
      </c>
      <c r="K1724" s="123"/>
      <c r="L1724" s="123"/>
      <c r="M1724" s="123">
        <f t="shared" si="814"/>
        <v>0</v>
      </c>
      <c r="N1724" s="123">
        <f t="shared" si="815"/>
        <v>0</v>
      </c>
      <c r="O1724" s="163">
        <f t="shared" si="811"/>
        <v>0</v>
      </c>
      <c r="P1724" s="164">
        <f t="shared" si="812"/>
        <v>0</v>
      </c>
    </row>
    <row r="1725" spans="1:16" ht="15.75" hidden="1" outlineLevel="1" x14ac:dyDescent="0.25">
      <c r="A1725" s="31">
        <f t="shared" si="807"/>
        <v>4.0999999999999996</v>
      </c>
      <c r="B1725" s="106" t="str">
        <f t="shared" si="806"/>
        <v>Economiser &amp; LTSH Coil for Unit 1</v>
      </c>
      <c r="C1725" s="31" t="str">
        <f t="shared" si="808"/>
        <v>MERC/CAPEX/20112012/01155</v>
      </c>
      <c r="D1725" s="65">
        <f t="shared" si="808"/>
        <v>40753</v>
      </c>
      <c r="E1725" s="93">
        <f t="shared" si="808"/>
        <v>15.692358</v>
      </c>
      <c r="F1725" s="124">
        <f t="shared" si="809"/>
        <v>15.692358</v>
      </c>
      <c r="G1725" s="124">
        <f t="shared" si="810"/>
        <v>15.692358</v>
      </c>
      <c r="H1725" s="124">
        <f t="shared" si="813"/>
        <v>0</v>
      </c>
      <c r="I1725" s="123">
        <f>'F4.2'!Y21</f>
        <v>0</v>
      </c>
      <c r="J1725" s="123">
        <f>'F4.2'!AS21</f>
        <v>0</v>
      </c>
      <c r="K1725" s="124"/>
      <c r="L1725" s="124"/>
      <c r="M1725" s="124">
        <f t="shared" si="814"/>
        <v>0</v>
      </c>
      <c r="N1725" s="124">
        <f t="shared" si="815"/>
        <v>0</v>
      </c>
      <c r="O1725" s="163">
        <f t="shared" si="811"/>
        <v>0</v>
      </c>
      <c r="P1725" s="164">
        <f t="shared" si="812"/>
        <v>0</v>
      </c>
    </row>
    <row r="1726" spans="1:16" ht="15.75" hidden="1" outlineLevel="1" x14ac:dyDescent="0.25">
      <c r="A1726" s="31">
        <f t="shared" si="807"/>
        <v>4.2</v>
      </c>
      <c r="B1726" s="106" t="str">
        <f t="shared" si="806"/>
        <v>Economiser &amp; LTSH Coil for Unit 2</v>
      </c>
      <c r="C1726" s="27" t="str">
        <f t="shared" si="808"/>
        <v>MERC/CAPEX/20112012/01155</v>
      </c>
      <c r="D1726" s="90">
        <f t="shared" si="808"/>
        <v>40753</v>
      </c>
      <c r="E1726" s="92">
        <f t="shared" si="808"/>
        <v>16.1528001</v>
      </c>
      <c r="F1726" s="123">
        <f t="shared" si="809"/>
        <v>16.1528001</v>
      </c>
      <c r="G1726" s="123">
        <f t="shared" si="810"/>
        <v>16.1528001</v>
      </c>
      <c r="H1726" s="123">
        <f t="shared" si="813"/>
        <v>0</v>
      </c>
      <c r="I1726" s="123">
        <f>'F4.2'!Y22</f>
        <v>0</v>
      </c>
      <c r="J1726" s="123">
        <f>'F4.2'!AS22</f>
        <v>0</v>
      </c>
      <c r="K1726" s="123"/>
      <c r="L1726" s="123"/>
      <c r="M1726" s="123">
        <f t="shared" si="814"/>
        <v>0</v>
      </c>
      <c r="N1726" s="123">
        <f t="shared" si="815"/>
        <v>0</v>
      </c>
      <c r="O1726" s="163">
        <f t="shared" si="811"/>
        <v>0</v>
      </c>
      <c r="P1726" s="164">
        <f t="shared" si="812"/>
        <v>0</v>
      </c>
    </row>
    <row r="1727" spans="1:16" ht="15.75" hidden="1" outlineLevel="1" x14ac:dyDescent="0.25">
      <c r="A1727" s="130">
        <f t="shared" si="807"/>
        <v>0</v>
      </c>
      <c r="B1727" s="131" t="str">
        <f t="shared" si="806"/>
        <v>IDC</v>
      </c>
      <c r="C1727" s="31" t="str">
        <f t="shared" si="808"/>
        <v>MERC/CAPEX/20112012/01155</v>
      </c>
      <c r="D1727" s="65">
        <f t="shared" si="808"/>
        <v>40753</v>
      </c>
      <c r="E1727" s="93">
        <f t="shared" si="808"/>
        <v>2.9464084000000001</v>
      </c>
      <c r="F1727" s="124">
        <f t="shared" si="809"/>
        <v>0</v>
      </c>
      <c r="G1727" s="124">
        <f t="shared" si="810"/>
        <v>0</v>
      </c>
      <c r="H1727" s="124">
        <f t="shared" si="813"/>
        <v>0</v>
      </c>
      <c r="I1727" s="123">
        <f>'F4.2'!Y23</f>
        <v>0</v>
      </c>
      <c r="J1727" s="123">
        <f>'F4.2'!AS23</f>
        <v>0</v>
      </c>
      <c r="K1727" s="124"/>
      <c r="L1727" s="124"/>
      <c r="M1727" s="124">
        <f t="shared" si="814"/>
        <v>0</v>
      </c>
      <c r="N1727" s="124">
        <f t="shared" si="815"/>
        <v>0</v>
      </c>
      <c r="O1727" s="163">
        <f t="shared" si="811"/>
        <v>0</v>
      </c>
      <c r="P1727" s="164">
        <f t="shared" si="812"/>
        <v>0</v>
      </c>
    </row>
    <row r="1728" spans="1:16" ht="47.25" hidden="1" outlineLevel="1" x14ac:dyDescent="0.25">
      <c r="A1728" s="27">
        <f t="shared" si="807"/>
        <v>5</v>
      </c>
      <c r="B1728" s="28" t="str">
        <f t="shared" si="806"/>
        <v>Procurement &amp; Replacement of Re-heater Rear Pendant Assembly Coils for 2*210MW Khaperkheda Unit no. 1 and Unit no. 2</v>
      </c>
      <c r="C1728" s="31" t="str">
        <f t="shared" si="808"/>
        <v>MERC/CAPEX/20122013/00603</v>
      </c>
      <c r="D1728" s="65">
        <f t="shared" si="808"/>
        <v>41078</v>
      </c>
      <c r="E1728" s="93">
        <f t="shared" si="808"/>
        <v>10.373849700000001</v>
      </c>
      <c r="F1728" s="124">
        <f t="shared" si="809"/>
        <v>0</v>
      </c>
      <c r="G1728" s="124">
        <f t="shared" si="810"/>
        <v>0</v>
      </c>
      <c r="H1728" s="124">
        <f t="shared" si="813"/>
        <v>0</v>
      </c>
      <c r="I1728" s="123">
        <f>'F4.2'!Y24</f>
        <v>0</v>
      </c>
      <c r="J1728" s="123">
        <f>'F4.2'!AS24</f>
        <v>0</v>
      </c>
      <c r="K1728" s="124"/>
      <c r="L1728" s="124"/>
      <c r="M1728" s="124">
        <f t="shared" si="814"/>
        <v>0</v>
      </c>
      <c r="N1728" s="124">
        <f t="shared" si="815"/>
        <v>0</v>
      </c>
      <c r="O1728" s="163">
        <f t="shared" si="811"/>
        <v>0</v>
      </c>
      <c r="P1728" s="164">
        <f t="shared" si="812"/>
        <v>0</v>
      </c>
    </row>
    <row r="1729" spans="1:16" ht="15.75" hidden="1" outlineLevel="1" x14ac:dyDescent="0.25">
      <c r="A1729" s="31">
        <f t="shared" si="807"/>
        <v>5.0999999999999996</v>
      </c>
      <c r="B1729" s="106" t="str">
        <f t="shared" si="806"/>
        <v>Re-heater coils for unit no. 1</v>
      </c>
      <c r="C1729" s="31" t="str">
        <f t="shared" si="808"/>
        <v>MERC/CAPEX/20122013/00603</v>
      </c>
      <c r="D1729" s="65">
        <f t="shared" si="808"/>
        <v>41078</v>
      </c>
      <c r="E1729" s="93">
        <f t="shared" si="808"/>
        <v>5.1267263500000002</v>
      </c>
      <c r="F1729" s="124">
        <f t="shared" si="809"/>
        <v>5.1267263500000002</v>
      </c>
      <c r="G1729" s="124">
        <f t="shared" si="810"/>
        <v>5.1267263500000002</v>
      </c>
      <c r="H1729" s="124">
        <f t="shared" si="813"/>
        <v>0</v>
      </c>
      <c r="I1729" s="123">
        <f>'F4.2'!Y25</f>
        <v>0</v>
      </c>
      <c r="J1729" s="123">
        <f>'F4.2'!AS25</f>
        <v>0</v>
      </c>
      <c r="K1729" s="124"/>
      <c r="L1729" s="124"/>
      <c r="M1729" s="124">
        <f t="shared" si="814"/>
        <v>0</v>
      </c>
      <c r="N1729" s="124">
        <f t="shared" si="815"/>
        <v>0</v>
      </c>
      <c r="O1729" s="163">
        <f t="shared" si="811"/>
        <v>0</v>
      </c>
      <c r="P1729" s="164">
        <f t="shared" si="812"/>
        <v>0</v>
      </c>
    </row>
    <row r="1730" spans="1:16" ht="15.75" hidden="1" outlineLevel="1" x14ac:dyDescent="0.25">
      <c r="A1730" s="31">
        <f t="shared" si="807"/>
        <v>5.2</v>
      </c>
      <c r="B1730" s="106" t="str">
        <f t="shared" si="806"/>
        <v>Re-heater coils for unit no. 2</v>
      </c>
      <c r="C1730" s="27" t="str">
        <f t="shared" si="808"/>
        <v>MERC/CAPEX/20122013/00603</v>
      </c>
      <c r="D1730" s="90">
        <f t="shared" si="808"/>
        <v>41078</v>
      </c>
      <c r="E1730" s="92">
        <f t="shared" si="808"/>
        <v>5.1267263500000002</v>
      </c>
      <c r="F1730" s="123">
        <f t="shared" si="809"/>
        <v>5.55</v>
      </c>
      <c r="G1730" s="123">
        <f t="shared" si="810"/>
        <v>5.55</v>
      </c>
      <c r="H1730" s="123">
        <f t="shared" si="813"/>
        <v>0</v>
      </c>
      <c r="I1730" s="123">
        <f>'F4.2'!Y26</f>
        <v>0</v>
      </c>
      <c r="J1730" s="123">
        <f>'F4.2'!AS26</f>
        <v>0</v>
      </c>
      <c r="K1730" s="123"/>
      <c r="L1730" s="123"/>
      <c r="M1730" s="123">
        <f t="shared" si="814"/>
        <v>0</v>
      </c>
      <c r="N1730" s="123">
        <f t="shared" si="815"/>
        <v>0</v>
      </c>
      <c r="O1730" s="163">
        <f t="shared" si="811"/>
        <v>0</v>
      </c>
      <c r="P1730" s="164">
        <f t="shared" si="812"/>
        <v>0</v>
      </c>
    </row>
    <row r="1731" spans="1:16" ht="15.75" hidden="1" outlineLevel="1" x14ac:dyDescent="0.25">
      <c r="A1731" s="130">
        <f t="shared" si="807"/>
        <v>0</v>
      </c>
      <c r="B1731" s="131" t="str">
        <f t="shared" si="806"/>
        <v>IDC</v>
      </c>
      <c r="C1731" s="31" t="str">
        <f t="shared" si="808"/>
        <v>MERC/CAPEX/20122013/00603</v>
      </c>
      <c r="D1731" s="65">
        <f t="shared" si="808"/>
        <v>41078</v>
      </c>
      <c r="E1731" s="93">
        <f t="shared" si="808"/>
        <v>0.120397</v>
      </c>
      <c r="F1731" s="124">
        <f t="shared" si="809"/>
        <v>0</v>
      </c>
      <c r="G1731" s="124">
        <f t="shared" si="810"/>
        <v>0</v>
      </c>
      <c r="H1731" s="124">
        <f t="shared" si="813"/>
        <v>0</v>
      </c>
      <c r="I1731" s="123">
        <f>'F4.2'!Y27</f>
        <v>0</v>
      </c>
      <c r="J1731" s="123">
        <f>'F4.2'!AS27</f>
        <v>0</v>
      </c>
      <c r="K1731" s="124"/>
      <c r="L1731" s="124"/>
      <c r="M1731" s="124">
        <f t="shared" si="814"/>
        <v>0</v>
      </c>
      <c r="N1731" s="124">
        <f t="shared" si="815"/>
        <v>0</v>
      </c>
      <c r="O1731" s="163">
        <f t="shared" si="811"/>
        <v>0</v>
      </c>
      <c r="P1731" s="164">
        <f t="shared" si="812"/>
        <v>0</v>
      </c>
    </row>
    <row r="1732" spans="1:16" ht="31.5" hidden="1" outlineLevel="1" x14ac:dyDescent="0.25">
      <c r="A1732" s="27">
        <f t="shared" si="807"/>
        <v>6</v>
      </c>
      <c r="B1732" s="28" t="str">
        <f t="shared" si="806"/>
        <v>Procurement of HPT module suitable for khaperkheda TPS Unit 3 &amp; 4</v>
      </c>
      <c r="C1732" s="31" t="str">
        <f t="shared" si="808"/>
        <v>MERC/TECH-1/CAPEX/ 20132014/02001</v>
      </c>
      <c r="D1732" s="65">
        <f t="shared" si="808"/>
        <v>41656</v>
      </c>
      <c r="E1732" s="93">
        <f t="shared" si="808"/>
        <v>36.200000000000003</v>
      </c>
      <c r="F1732" s="124">
        <f t="shared" si="809"/>
        <v>0</v>
      </c>
      <c r="G1732" s="124">
        <f t="shared" si="810"/>
        <v>0</v>
      </c>
      <c r="H1732" s="124">
        <f t="shared" si="813"/>
        <v>0</v>
      </c>
      <c r="I1732" s="123">
        <f>'F4.2'!Y28</f>
        <v>0</v>
      </c>
      <c r="J1732" s="123">
        <f>'F4.2'!AS28</f>
        <v>0</v>
      </c>
      <c r="K1732" s="124"/>
      <c r="L1732" s="124"/>
      <c r="M1732" s="124">
        <f t="shared" si="814"/>
        <v>0</v>
      </c>
      <c r="N1732" s="124">
        <f t="shared" si="815"/>
        <v>0</v>
      </c>
      <c r="O1732" s="163">
        <f t="shared" si="811"/>
        <v>0</v>
      </c>
      <c r="P1732" s="164">
        <f t="shared" si="812"/>
        <v>0</v>
      </c>
    </row>
    <row r="1733" spans="1:16" ht="31.5" hidden="1" outlineLevel="1" x14ac:dyDescent="0.25">
      <c r="A1733" s="31">
        <f t="shared" si="807"/>
        <v>6.1</v>
      </c>
      <c r="B1733" s="106" t="str">
        <f t="shared" si="806"/>
        <v>Procurement of HPT module suitable for khaperkheda TPS Unit 3 &amp; 4</v>
      </c>
      <c r="C1733" s="31" t="str">
        <f t="shared" si="808"/>
        <v>MERC/TECH-1/CAPEX/ 20132014/02001</v>
      </c>
      <c r="D1733" s="65">
        <f t="shared" si="808"/>
        <v>41656</v>
      </c>
      <c r="E1733" s="93">
        <f t="shared" si="808"/>
        <v>36.200000000000003</v>
      </c>
      <c r="F1733" s="124">
        <f t="shared" si="809"/>
        <v>32.401600000000002</v>
      </c>
      <c r="G1733" s="124">
        <f t="shared" si="810"/>
        <v>32.401600000000002</v>
      </c>
      <c r="H1733" s="124">
        <f t="shared" si="813"/>
        <v>0</v>
      </c>
      <c r="I1733" s="123">
        <f>'F4.2'!Y29</f>
        <v>0</v>
      </c>
      <c r="J1733" s="123">
        <f>'F4.2'!AS29</f>
        <v>0</v>
      </c>
      <c r="K1733" s="124"/>
      <c r="L1733" s="124"/>
      <c r="M1733" s="124">
        <f t="shared" si="814"/>
        <v>0</v>
      </c>
      <c r="N1733" s="124">
        <f t="shared" si="815"/>
        <v>0</v>
      </c>
      <c r="O1733" s="163">
        <f t="shared" si="811"/>
        <v>0</v>
      </c>
      <c r="P1733" s="164">
        <f t="shared" si="812"/>
        <v>0</v>
      </c>
    </row>
    <row r="1734" spans="1:16" ht="31.5" hidden="1" outlineLevel="1" x14ac:dyDescent="0.25">
      <c r="A1734" s="27">
        <f t="shared" si="807"/>
        <v>7</v>
      </c>
      <c r="B1734" s="28" t="str">
        <f t="shared" si="806"/>
        <v>Procurement Spare GTR, Locomotive &amp; Compactors</v>
      </c>
      <c r="C1734" s="27" t="str">
        <f t="shared" si="808"/>
        <v>MERC/TECH-1/CAPEX/ 20142015/00364</v>
      </c>
      <c r="D1734" s="90">
        <f t="shared" si="808"/>
        <v>41779</v>
      </c>
      <c r="E1734" s="92">
        <f t="shared" si="808"/>
        <v>18.452125568</v>
      </c>
      <c r="F1734" s="123">
        <f t="shared" si="809"/>
        <v>0</v>
      </c>
      <c r="G1734" s="123">
        <f t="shared" si="810"/>
        <v>0</v>
      </c>
      <c r="H1734" s="123">
        <f t="shared" si="813"/>
        <v>0</v>
      </c>
      <c r="I1734" s="123">
        <f>'F4.2'!Y30</f>
        <v>0</v>
      </c>
      <c r="J1734" s="123">
        <f>'F4.2'!AS30</f>
        <v>0</v>
      </c>
      <c r="K1734" s="123"/>
      <c r="L1734" s="123"/>
      <c r="M1734" s="123">
        <f t="shared" si="814"/>
        <v>0</v>
      </c>
      <c r="N1734" s="123">
        <f t="shared" si="815"/>
        <v>0</v>
      </c>
      <c r="O1734" s="163">
        <f t="shared" si="811"/>
        <v>0</v>
      </c>
      <c r="P1734" s="164">
        <f t="shared" si="812"/>
        <v>0</v>
      </c>
    </row>
    <row r="1735" spans="1:16" ht="31.5" hidden="1" outlineLevel="1" x14ac:dyDescent="0.25">
      <c r="A1735" s="31">
        <f t="shared" si="807"/>
        <v>7.1</v>
      </c>
      <c r="B1735" s="106" t="str">
        <f t="shared" si="806"/>
        <v>250 MVA Spare GTR</v>
      </c>
      <c r="C1735" s="31" t="str">
        <f t="shared" si="808"/>
        <v>MERC/TECH-1/CAPEX/ 20142015/00364</v>
      </c>
      <c r="D1735" s="65">
        <f t="shared" si="808"/>
        <v>41779</v>
      </c>
      <c r="E1735" s="93">
        <f t="shared" si="808"/>
        <v>10.349649700000001</v>
      </c>
      <c r="F1735" s="124">
        <f t="shared" si="809"/>
        <v>11.251108000000002</v>
      </c>
      <c r="G1735" s="124">
        <f t="shared" si="810"/>
        <v>11.251108000000002</v>
      </c>
      <c r="H1735" s="124">
        <f t="shared" si="813"/>
        <v>0</v>
      </c>
      <c r="I1735" s="123">
        <f>'F4.2'!Y31</f>
        <v>0</v>
      </c>
      <c r="J1735" s="123">
        <f>'F4.2'!AS31</f>
        <v>0</v>
      </c>
      <c r="K1735" s="124"/>
      <c r="L1735" s="124"/>
      <c r="M1735" s="124">
        <f t="shared" si="814"/>
        <v>0</v>
      </c>
      <c r="N1735" s="124">
        <f t="shared" si="815"/>
        <v>0</v>
      </c>
      <c r="O1735" s="163">
        <f t="shared" si="811"/>
        <v>0</v>
      </c>
      <c r="P1735" s="164">
        <f t="shared" si="812"/>
        <v>0</v>
      </c>
    </row>
    <row r="1736" spans="1:16" ht="31.5" hidden="1" outlineLevel="1" x14ac:dyDescent="0.25">
      <c r="A1736" s="31">
        <f t="shared" si="807"/>
        <v>7.2</v>
      </c>
      <c r="B1736" s="106" t="str">
        <f t="shared" si="806"/>
        <v>Procurement of Locomotive 2no’s.</v>
      </c>
      <c r="C1736" s="27" t="str">
        <f t="shared" ref="C1736:E1755" si="816">C1310</f>
        <v>MERC/TECH-1/CAPEX/ 20142015/00364</v>
      </c>
      <c r="D1736" s="90">
        <f t="shared" si="816"/>
        <v>41779</v>
      </c>
      <c r="E1736" s="92">
        <f t="shared" si="816"/>
        <v>5.9926899479999998</v>
      </c>
      <c r="F1736" s="123">
        <f t="shared" si="809"/>
        <v>5.9927000000000001</v>
      </c>
      <c r="G1736" s="123">
        <f t="shared" si="810"/>
        <v>5.9927000000000001</v>
      </c>
      <c r="H1736" s="123">
        <f t="shared" si="813"/>
        <v>0</v>
      </c>
      <c r="I1736" s="123">
        <f>'F4.2'!Y32</f>
        <v>0</v>
      </c>
      <c r="J1736" s="123">
        <f>'F4.2'!AS32</f>
        <v>0</v>
      </c>
      <c r="K1736" s="123"/>
      <c r="L1736" s="123"/>
      <c r="M1736" s="123">
        <f t="shared" si="814"/>
        <v>0</v>
      </c>
      <c r="N1736" s="123">
        <f t="shared" si="815"/>
        <v>0</v>
      </c>
      <c r="O1736" s="163">
        <f t="shared" si="811"/>
        <v>0</v>
      </c>
      <c r="P1736" s="164">
        <f t="shared" si="812"/>
        <v>0</v>
      </c>
    </row>
    <row r="1737" spans="1:16" ht="31.5" hidden="1" outlineLevel="1" x14ac:dyDescent="0.25">
      <c r="A1737" s="31">
        <f t="shared" si="807"/>
        <v>7.3</v>
      </c>
      <c r="B1737" s="106" t="str">
        <f t="shared" si="806"/>
        <v>Procurement of Compactors 2 no’s.</v>
      </c>
      <c r="C1737" s="31" t="str">
        <f t="shared" si="816"/>
        <v>MERC/TECH-1/CAPEX/ 20142015/00364</v>
      </c>
      <c r="D1737" s="65">
        <f t="shared" si="816"/>
        <v>41779</v>
      </c>
      <c r="E1737" s="93">
        <f t="shared" si="816"/>
        <v>0.42978591999999999</v>
      </c>
      <c r="F1737" s="124">
        <f t="shared" si="809"/>
        <v>0.42980000000000002</v>
      </c>
      <c r="G1737" s="124">
        <f t="shared" si="810"/>
        <v>0.42980000000000002</v>
      </c>
      <c r="H1737" s="124">
        <f t="shared" si="813"/>
        <v>0</v>
      </c>
      <c r="I1737" s="123">
        <f>'F4.2'!Y33</f>
        <v>0</v>
      </c>
      <c r="J1737" s="123">
        <f>'F4.2'!AS33</f>
        <v>0</v>
      </c>
      <c r="K1737" s="124"/>
      <c r="L1737" s="124"/>
      <c r="M1737" s="124">
        <f t="shared" si="814"/>
        <v>0</v>
      </c>
      <c r="N1737" s="124">
        <f t="shared" si="815"/>
        <v>0</v>
      </c>
      <c r="O1737" s="163">
        <f t="shared" si="811"/>
        <v>0</v>
      </c>
      <c r="P1737" s="164">
        <f t="shared" si="812"/>
        <v>0</v>
      </c>
    </row>
    <row r="1738" spans="1:16" ht="31.5" hidden="1" outlineLevel="1" x14ac:dyDescent="0.25">
      <c r="A1738" s="130">
        <f t="shared" si="807"/>
        <v>0</v>
      </c>
      <c r="B1738" s="135" t="str">
        <f t="shared" si="806"/>
        <v>IDC</v>
      </c>
      <c r="C1738" s="31" t="str">
        <f t="shared" si="816"/>
        <v>MERC/TECH-1/CAPEX/ 20142015/00364</v>
      </c>
      <c r="D1738" s="65">
        <f t="shared" si="816"/>
        <v>41779</v>
      </c>
      <c r="E1738" s="93">
        <f t="shared" si="816"/>
        <v>1.68</v>
      </c>
      <c r="F1738" s="124">
        <f t="shared" si="809"/>
        <v>0</v>
      </c>
      <c r="G1738" s="124">
        <f t="shared" si="810"/>
        <v>0</v>
      </c>
      <c r="H1738" s="124">
        <f t="shared" si="813"/>
        <v>0</v>
      </c>
      <c r="I1738" s="123">
        <f>'F4.2'!Y34</f>
        <v>0</v>
      </c>
      <c r="J1738" s="123">
        <f>'F4.2'!AS34</f>
        <v>0</v>
      </c>
      <c r="K1738" s="124"/>
      <c r="L1738" s="124"/>
      <c r="M1738" s="124">
        <f t="shared" si="814"/>
        <v>0</v>
      </c>
      <c r="N1738" s="124">
        <f t="shared" si="815"/>
        <v>0</v>
      </c>
      <c r="O1738" s="163">
        <f t="shared" si="811"/>
        <v>0</v>
      </c>
      <c r="P1738" s="164">
        <f t="shared" si="812"/>
        <v>0</v>
      </c>
    </row>
    <row r="1739" spans="1:16" ht="31.5" hidden="1" outlineLevel="1" x14ac:dyDescent="0.25">
      <c r="A1739" s="27">
        <f t="shared" si="807"/>
        <v>8</v>
      </c>
      <c r="B1739" s="28" t="str">
        <f t="shared" si="806"/>
        <v>Procurement &amp; Replacement of complete set of LTSH coils for Khaperkheda TPS Unit 3&amp;4</v>
      </c>
      <c r="C1739" s="31" t="str">
        <f t="shared" si="816"/>
        <v>MERC/TECH-1/CAPEX/ 20142015/00363</v>
      </c>
      <c r="D1739" s="65">
        <f t="shared" si="816"/>
        <v>41779</v>
      </c>
      <c r="E1739" s="93">
        <f t="shared" si="816"/>
        <v>17.809999999999999</v>
      </c>
      <c r="F1739" s="124">
        <f t="shared" si="809"/>
        <v>0</v>
      </c>
      <c r="G1739" s="124">
        <f t="shared" si="810"/>
        <v>0</v>
      </c>
      <c r="H1739" s="124">
        <f t="shared" si="813"/>
        <v>0</v>
      </c>
      <c r="I1739" s="123">
        <f>'F4.2'!Y35</f>
        <v>0</v>
      </c>
      <c r="J1739" s="123">
        <f>'F4.2'!AS35</f>
        <v>0</v>
      </c>
      <c r="K1739" s="124"/>
      <c r="L1739" s="124"/>
      <c r="M1739" s="124">
        <f t="shared" si="814"/>
        <v>0</v>
      </c>
      <c r="N1739" s="124">
        <f t="shared" si="815"/>
        <v>0</v>
      </c>
      <c r="O1739" s="163">
        <f t="shared" si="811"/>
        <v>0</v>
      </c>
      <c r="P1739" s="164">
        <f t="shared" si="812"/>
        <v>0</v>
      </c>
    </row>
    <row r="1740" spans="1:16" ht="31.5" hidden="1" outlineLevel="1" x14ac:dyDescent="0.25">
      <c r="A1740" s="31">
        <f t="shared" si="807"/>
        <v>8.1</v>
      </c>
      <c r="B1740" s="106" t="str">
        <f t="shared" si="806"/>
        <v>Procurement and replacement of LTSH coils for Khaperkheda TPS at U3</v>
      </c>
      <c r="C1740" s="31" t="str">
        <f t="shared" si="816"/>
        <v>MERC/TECH-1/CAPEX/ 20142015/00363</v>
      </c>
      <c r="D1740" s="65">
        <f t="shared" si="816"/>
        <v>41779</v>
      </c>
      <c r="E1740" s="93">
        <f t="shared" si="816"/>
        <v>8.58</v>
      </c>
      <c r="F1740" s="124">
        <f t="shared" si="809"/>
        <v>3.4291356200000003</v>
      </c>
      <c r="G1740" s="124">
        <f t="shared" si="810"/>
        <v>3.4291356200000003</v>
      </c>
      <c r="H1740" s="124">
        <f t="shared" si="813"/>
        <v>0</v>
      </c>
      <c r="I1740" s="123">
        <f>'F4.2'!Y36</f>
        <v>0</v>
      </c>
      <c r="J1740" s="123">
        <f>'F4.2'!AS36</f>
        <v>0</v>
      </c>
      <c r="K1740" s="124"/>
      <c r="L1740" s="124"/>
      <c r="M1740" s="124">
        <f t="shared" si="814"/>
        <v>0</v>
      </c>
      <c r="N1740" s="124">
        <f t="shared" si="815"/>
        <v>0</v>
      </c>
      <c r="O1740" s="163">
        <f t="shared" si="811"/>
        <v>0</v>
      </c>
      <c r="P1740" s="164">
        <f t="shared" si="812"/>
        <v>0</v>
      </c>
    </row>
    <row r="1741" spans="1:16" ht="31.5" hidden="1" outlineLevel="1" x14ac:dyDescent="0.25">
      <c r="A1741" s="31">
        <f t="shared" si="807"/>
        <v>8.1999999999999993</v>
      </c>
      <c r="B1741" s="106" t="str">
        <f t="shared" si="806"/>
        <v>Procurement and replacement of LTSH coils for Khaperkheda TPS at U4</v>
      </c>
      <c r="C1741" s="27" t="str">
        <f t="shared" si="816"/>
        <v>MERC/TECH-1/CAPEX/ 20142015/00363</v>
      </c>
      <c r="D1741" s="90">
        <f t="shared" si="816"/>
        <v>41779</v>
      </c>
      <c r="E1741" s="92">
        <f t="shared" si="816"/>
        <v>8.58</v>
      </c>
      <c r="F1741" s="123">
        <f t="shared" si="809"/>
        <v>3.1809037929999997</v>
      </c>
      <c r="G1741" s="123">
        <f t="shared" si="810"/>
        <v>3.1809037929999997</v>
      </c>
      <c r="H1741" s="123">
        <f t="shared" si="813"/>
        <v>0</v>
      </c>
      <c r="I1741" s="123">
        <f>'F4.2'!Y37</f>
        <v>0</v>
      </c>
      <c r="J1741" s="123">
        <f>'F4.2'!AS37</f>
        <v>0</v>
      </c>
      <c r="K1741" s="123"/>
      <c r="L1741" s="123"/>
      <c r="M1741" s="123">
        <f t="shared" si="814"/>
        <v>0</v>
      </c>
      <c r="N1741" s="123">
        <f t="shared" si="815"/>
        <v>0</v>
      </c>
      <c r="O1741" s="163">
        <f t="shared" si="811"/>
        <v>0</v>
      </c>
      <c r="P1741" s="164">
        <f t="shared" si="812"/>
        <v>0</v>
      </c>
    </row>
    <row r="1742" spans="1:16" ht="31.5" hidden="1" outlineLevel="1" x14ac:dyDescent="0.25">
      <c r="A1742" s="130">
        <f t="shared" si="807"/>
        <v>0</v>
      </c>
      <c r="B1742" s="135" t="str">
        <f t="shared" si="806"/>
        <v>IDC</v>
      </c>
      <c r="C1742" s="31" t="str">
        <f t="shared" si="816"/>
        <v>MERC/TECH-1/CAPEX/ 20142015/00363</v>
      </c>
      <c r="D1742" s="65">
        <f t="shared" si="816"/>
        <v>41779</v>
      </c>
      <c r="E1742" s="93">
        <f t="shared" si="816"/>
        <v>0.65</v>
      </c>
      <c r="F1742" s="124">
        <f t="shared" si="809"/>
        <v>0</v>
      </c>
      <c r="G1742" s="124">
        <f t="shared" si="810"/>
        <v>0</v>
      </c>
      <c r="H1742" s="124">
        <f t="shared" si="813"/>
        <v>0</v>
      </c>
      <c r="I1742" s="123">
        <f>'F4.2'!Y38</f>
        <v>0</v>
      </c>
      <c r="J1742" s="123">
        <f>'F4.2'!AS38</f>
        <v>0</v>
      </c>
      <c r="K1742" s="124"/>
      <c r="L1742" s="124"/>
      <c r="M1742" s="124">
        <f t="shared" si="814"/>
        <v>0</v>
      </c>
      <c r="N1742" s="124">
        <f t="shared" si="815"/>
        <v>0</v>
      </c>
      <c r="O1742" s="163">
        <f t="shared" si="811"/>
        <v>0</v>
      </c>
      <c r="P1742" s="164">
        <f t="shared" si="812"/>
        <v>0</v>
      </c>
    </row>
    <row r="1743" spans="1:16" ht="31.5" hidden="1" outlineLevel="1" x14ac:dyDescent="0.25">
      <c r="A1743" s="27">
        <f t="shared" si="807"/>
        <v>9</v>
      </c>
      <c r="B1743" s="28" t="str">
        <f t="shared" si="806"/>
        <v>Development of Ash Bund (Waregaon) at K'kheda TPS</v>
      </c>
      <c r="C1743" s="31" t="str">
        <f t="shared" si="816"/>
        <v>MERC/TECH 1/CAPEX/20132014/00823</v>
      </c>
      <c r="D1743" s="65">
        <f t="shared" si="816"/>
        <v>41464</v>
      </c>
      <c r="E1743" s="93">
        <f t="shared" si="816"/>
        <v>38.745911020999998</v>
      </c>
      <c r="F1743" s="124">
        <f t="shared" si="809"/>
        <v>0</v>
      </c>
      <c r="G1743" s="124">
        <f t="shared" si="810"/>
        <v>0</v>
      </c>
      <c r="H1743" s="124">
        <f t="shared" si="813"/>
        <v>0</v>
      </c>
      <c r="I1743" s="123">
        <f>'F4.2'!Y39</f>
        <v>0</v>
      </c>
      <c r="J1743" s="123">
        <f>'F4.2'!AS39</f>
        <v>0</v>
      </c>
      <c r="K1743" s="124"/>
      <c r="L1743" s="124"/>
      <c r="M1743" s="124">
        <f t="shared" si="814"/>
        <v>0</v>
      </c>
      <c r="N1743" s="124">
        <f t="shared" si="815"/>
        <v>0</v>
      </c>
      <c r="O1743" s="163">
        <f t="shared" si="811"/>
        <v>0</v>
      </c>
      <c r="P1743" s="164">
        <f t="shared" si="812"/>
        <v>0</v>
      </c>
    </row>
    <row r="1744" spans="1:16" ht="47.25" hidden="1" outlineLevel="1" x14ac:dyDescent="0.25">
      <c r="A1744" s="31">
        <f t="shared" si="807"/>
        <v>9.1</v>
      </c>
      <c r="B1744" s="106" t="str">
        <f t="shared" si="806"/>
        <v>Construction of 3rd upstream raising of existing ash bund from TBL 299.50 Mtr to 302.50 Mtr at Waregaon, Khaperkheda TPS.</v>
      </c>
      <c r="C1744" s="31" t="str">
        <f t="shared" si="816"/>
        <v>MERC/TECH 1/CAPEX/20132014/00823</v>
      </c>
      <c r="D1744" s="65">
        <f t="shared" si="816"/>
        <v>41464</v>
      </c>
      <c r="E1744" s="93">
        <f t="shared" si="816"/>
        <v>33.858543730000001</v>
      </c>
      <c r="F1744" s="124">
        <f t="shared" si="809"/>
        <v>32.537513181999998</v>
      </c>
      <c r="G1744" s="124">
        <f t="shared" si="810"/>
        <v>32.537513181999998</v>
      </c>
      <c r="H1744" s="124">
        <f t="shared" si="813"/>
        <v>0</v>
      </c>
      <c r="I1744" s="123">
        <f>'F4.2'!Y40</f>
        <v>0</v>
      </c>
      <c r="J1744" s="123">
        <f>'F4.2'!AS40</f>
        <v>0</v>
      </c>
      <c r="K1744" s="124"/>
      <c r="L1744" s="124"/>
      <c r="M1744" s="124">
        <f t="shared" si="814"/>
        <v>0</v>
      </c>
      <c r="N1744" s="124">
        <f t="shared" si="815"/>
        <v>0</v>
      </c>
      <c r="O1744" s="163">
        <f t="shared" si="811"/>
        <v>0</v>
      </c>
      <c r="P1744" s="164">
        <f t="shared" si="812"/>
        <v>0</v>
      </c>
    </row>
    <row r="1745" spans="1:16" ht="31.5" hidden="1" outlineLevel="1" x14ac:dyDescent="0.25">
      <c r="A1745" s="31">
        <f t="shared" si="807"/>
        <v>9.1999999999999993</v>
      </c>
      <c r="B1745" s="106" t="str">
        <f t="shared" si="806"/>
        <v>Construction of masonary dam (Gabion structure) at Waregaon TPS, Khaperkheda.</v>
      </c>
      <c r="C1745" s="27" t="str">
        <f t="shared" si="816"/>
        <v>MERC/TECH 1/CAPEX/20132014/00823</v>
      </c>
      <c r="D1745" s="90">
        <f t="shared" si="816"/>
        <v>41464</v>
      </c>
      <c r="E1745" s="92">
        <f t="shared" si="816"/>
        <v>1.0560882</v>
      </c>
      <c r="F1745" s="123">
        <f t="shared" si="809"/>
        <v>0</v>
      </c>
      <c r="G1745" s="123">
        <f t="shared" si="810"/>
        <v>0</v>
      </c>
      <c r="H1745" s="123">
        <f t="shared" si="813"/>
        <v>0</v>
      </c>
      <c r="I1745" s="123">
        <f>'F4.2'!Y41</f>
        <v>0</v>
      </c>
      <c r="J1745" s="123">
        <f>'F4.2'!AS41</f>
        <v>0</v>
      </c>
      <c r="K1745" s="123"/>
      <c r="L1745" s="123"/>
      <c r="M1745" s="123">
        <f t="shared" si="814"/>
        <v>0</v>
      </c>
      <c r="N1745" s="123">
        <f t="shared" si="815"/>
        <v>0</v>
      </c>
      <c r="O1745" s="163">
        <f t="shared" si="811"/>
        <v>0</v>
      </c>
      <c r="P1745" s="164">
        <f t="shared" si="812"/>
        <v>0</v>
      </c>
    </row>
    <row r="1746" spans="1:16" ht="47.25" hidden="1" outlineLevel="1" x14ac:dyDescent="0.25">
      <c r="A1746" s="31">
        <f t="shared" si="807"/>
        <v>9.3000000000000007</v>
      </c>
      <c r="B1746" s="106" t="str">
        <f t="shared" si="806"/>
        <v>Construction of approach to drain wells and raising height of drain well no. 1,2 &amp; 3  ash bund at Waregaon, Khaperkheda TPS</v>
      </c>
      <c r="C1746" s="31" t="str">
        <f t="shared" si="816"/>
        <v>MERC/TECH 1/CAPEX/20132014/00823</v>
      </c>
      <c r="D1746" s="65">
        <f t="shared" si="816"/>
        <v>41464</v>
      </c>
      <c r="E1746" s="93">
        <f t="shared" si="816"/>
        <v>0.48487739099999999</v>
      </c>
      <c r="F1746" s="124">
        <f t="shared" si="809"/>
        <v>0</v>
      </c>
      <c r="G1746" s="124">
        <f t="shared" si="810"/>
        <v>0</v>
      </c>
      <c r="H1746" s="124">
        <f t="shared" si="813"/>
        <v>0</v>
      </c>
      <c r="I1746" s="123">
        <f>'F4.2'!Y42</f>
        <v>0</v>
      </c>
      <c r="J1746" s="123">
        <f>'F4.2'!AS42</f>
        <v>0</v>
      </c>
      <c r="K1746" s="124"/>
      <c r="L1746" s="124"/>
      <c r="M1746" s="124">
        <f t="shared" si="814"/>
        <v>0</v>
      </c>
      <c r="N1746" s="124">
        <f t="shared" si="815"/>
        <v>0</v>
      </c>
      <c r="O1746" s="163">
        <f t="shared" si="811"/>
        <v>0</v>
      </c>
      <c r="P1746" s="164">
        <f t="shared" si="812"/>
        <v>0</v>
      </c>
    </row>
    <row r="1747" spans="1:16" ht="31.5" hidden="1" outlineLevel="1" x14ac:dyDescent="0.25">
      <c r="A1747" s="130">
        <f t="shared" si="807"/>
        <v>0</v>
      </c>
      <c r="B1747" s="135" t="str">
        <f t="shared" si="806"/>
        <v>IDC</v>
      </c>
      <c r="C1747" s="31" t="str">
        <f t="shared" si="816"/>
        <v>MERC/TECH 1/CAPEX/20132014/00823</v>
      </c>
      <c r="D1747" s="65">
        <f t="shared" si="816"/>
        <v>41464</v>
      </c>
      <c r="E1747" s="93">
        <f t="shared" si="816"/>
        <v>3.3464016999999999</v>
      </c>
      <c r="F1747" s="124">
        <f t="shared" si="809"/>
        <v>0</v>
      </c>
      <c r="G1747" s="124">
        <f t="shared" si="810"/>
        <v>0</v>
      </c>
      <c r="H1747" s="124">
        <f t="shared" si="813"/>
        <v>0</v>
      </c>
      <c r="I1747" s="123">
        <f>'F4.2'!Y43</f>
        <v>0</v>
      </c>
      <c r="J1747" s="123">
        <f>'F4.2'!AS43</f>
        <v>0</v>
      </c>
      <c r="K1747" s="124"/>
      <c r="L1747" s="124"/>
      <c r="M1747" s="124">
        <f t="shared" si="814"/>
        <v>0</v>
      </c>
      <c r="N1747" s="124">
        <f t="shared" si="815"/>
        <v>0</v>
      </c>
      <c r="O1747" s="163">
        <f t="shared" si="811"/>
        <v>0</v>
      </c>
      <c r="P1747" s="164">
        <f t="shared" si="812"/>
        <v>0</v>
      </c>
    </row>
    <row r="1748" spans="1:16" ht="63" hidden="1" outlineLevel="1" x14ac:dyDescent="0.25">
      <c r="A1748" s="27">
        <f t="shared" si="807"/>
        <v>10</v>
      </c>
      <c r="B1748" s="28" t="str">
        <f t="shared" si="806"/>
        <v>Various schemes related to CHP Improvement &amp; Performance Optimization and scheme of conversion of existing Composite OHE to Conventional OHE</v>
      </c>
      <c r="C1748" s="31" t="str">
        <f t="shared" si="816"/>
        <v>MERC/CAPEX/20152016/00422</v>
      </c>
      <c r="D1748" s="65">
        <f t="shared" si="816"/>
        <v>42585</v>
      </c>
      <c r="E1748" s="93">
        <f t="shared" si="816"/>
        <v>10.760000000000002</v>
      </c>
      <c r="F1748" s="124">
        <f t="shared" si="809"/>
        <v>0</v>
      </c>
      <c r="G1748" s="124">
        <f t="shared" si="810"/>
        <v>0</v>
      </c>
      <c r="H1748" s="124">
        <f t="shared" si="813"/>
        <v>0</v>
      </c>
      <c r="I1748" s="123">
        <f>'F4.2'!Y44</f>
        <v>0</v>
      </c>
      <c r="J1748" s="123">
        <f>'F4.2'!AS44</f>
        <v>0</v>
      </c>
      <c r="K1748" s="124"/>
      <c r="L1748" s="124"/>
      <c r="M1748" s="124">
        <f t="shared" si="814"/>
        <v>0</v>
      </c>
      <c r="N1748" s="124">
        <f t="shared" si="815"/>
        <v>0</v>
      </c>
      <c r="O1748" s="163">
        <f t="shared" si="811"/>
        <v>0</v>
      </c>
      <c r="P1748" s="164">
        <f t="shared" si="812"/>
        <v>0</v>
      </c>
    </row>
    <row r="1749" spans="1:16" ht="31.5" hidden="1" outlineLevel="1" x14ac:dyDescent="0.25">
      <c r="A1749" s="31">
        <f t="shared" si="807"/>
        <v>10.1</v>
      </c>
      <c r="B1749" s="106" t="str">
        <f t="shared" si="806"/>
        <v>Air Cooled Suspension Magnet for Con. 3 &amp; 6 of CHP 210 MW</v>
      </c>
      <c r="C1749" s="31" t="str">
        <f t="shared" si="816"/>
        <v>MERC/CAPEX/20152016/00422</v>
      </c>
      <c r="D1749" s="65">
        <f t="shared" si="816"/>
        <v>42585</v>
      </c>
      <c r="E1749" s="93">
        <f t="shared" si="816"/>
        <v>2.1800000000000002</v>
      </c>
      <c r="F1749" s="124">
        <f t="shared" si="809"/>
        <v>2.2613261600000003</v>
      </c>
      <c r="G1749" s="124">
        <f t="shared" si="810"/>
        <v>2.2613261600000003</v>
      </c>
      <c r="H1749" s="124">
        <f t="shared" si="813"/>
        <v>0</v>
      </c>
      <c r="I1749" s="123">
        <f>'F4.2'!Y45</f>
        <v>0</v>
      </c>
      <c r="J1749" s="123">
        <f>'F4.2'!AS45</f>
        <v>0</v>
      </c>
      <c r="K1749" s="124"/>
      <c r="L1749" s="124"/>
      <c r="M1749" s="124">
        <f t="shared" si="814"/>
        <v>0</v>
      </c>
      <c r="N1749" s="124">
        <f t="shared" si="815"/>
        <v>0</v>
      </c>
      <c r="O1749" s="163">
        <f t="shared" si="811"/>
        <v>0</v>
      </c>
      <c r="P1749" s="164">
        <f t="shared" si="812"/>
        <v>0</v>
      </c>
    </row>
    <row r="1750" spans="1:16" ht="15.75" hidden="1" outlineLevel="1" x14ac:dyDescent="0.25">
      <c r="A1750" s="31">
        <f t="shared" si="807"/>
        <v>10.199999999999999</v>
      </c>
      <c r="B1750" s="106" t="str">
        <f t="shared" si="806"/>
        <v>Procurement of Impact crusher motor</v>
      </c>
      <c r="C1750" s="27" t="str">
        <f t="shared" si="816"/>
        <v>MERC/CAPEX/20152016/00422</v>
      </c>
      <c r="D1750" s="90">
        <f t="shared" si="816"/>
        <v>42585</v>
      </c>
      <c r="E1750" s="92">
        <f t="shared" si="816"/>
        <v>0.84</v>
      </c>
      <c r="F1750" s="123">
        <f t="shared" si="809"/>
        <v>0.52578864000000003</v>
      </c>
      <c r="G1750" s="123">
        <f t="shared" si="810"/>
        <v>0.52578864000000003</v>
      </c>
      <c r="H1750" s="123">
        <f t="shared" si="813"/>
        <v>0</v>
      </c>
      <c r="I1750" s="123">
        <f>'F4.2'!Y46</f>
        <v>0</v>
      </c>
      <c r="J1750" s="123">
        <f>'F4.2'!AS46</f>
        <v>0</v>
      </c>
      <c r="K1750" s="123"/>
      <c r="L1750" s="123"/>
      <c r="M1750" s="123">
        <f t="shared" si="814"/>
        <v>0</v>
      </c>
      <c r="N1750" s="123">
        <f t="shared" si="815"/>
        <v>0</v>
      </c>
      <c r="O1750" s="163">
        <f t="shared" si="811"/>
        <v>0</v>
      </c>
      <c r="P1750" s="164">
        <f t="shared" si="812"/>
        <v>0</v>
      </c>
    </row>
    <row r="1751" spans="1:16" ht="31.5" hidden="1" outlineLevel="1" x14ac:dyDescent="0.25">
      <c r="A1751" s="31">
        <f t="shared" si="807"/>
        <v>10.3</v>
      </c>
      <c r="B1751" s="106" t="str">
        <f t="shared" si="806"/>
        <v>Procurement of 360V, 200 AH battery set and 360V 325 AH battery set for U# 1to 4</v>
      </c>
      <c r="C1751" s="31" t="str">
        <f t="shared" si="816"/>
        <v>MERC/CAPEX/20152016/00422</v>
      </c>
      <c r="D1751" s="65">
        <f t="shared" si="816"/>
        <v>42585</v>
      </c>
      <c r="E1751" s="93">
        <f t="shared" si="816"/>
        <v>1.1000000000000001</v>
      </c>
      <c r="F1751" s="124">
        <f t="shared" si="809"/>
        <v>1.4576410000000002</v>
      </c>
      <c r="G1751" s="124">
        <f t="shared" si="810"/>
        <v>1.4576410000000002</v>
      </c>
      <c r="H1751" s="124">
        <f t="shared" si="813"/>
        <v>0</v>
      </c>
      <c r="I1751" s="123">
        <f>'F4.2'!Y47</f>
        <v>0</v>
      </c>
      <c r="J1751" s="123">
        <f>'F4.2'!AS47</f>
        <v>0</v>
      </c>
      <c r="K1751" s="124"/>
      <c r="L1751" s="124"/>
      <c r="M1751" s="124">
        <f t="shared" si="814"/>
        <v>0</v>
      </c>
      <c r="N1751" s="124">
        <f t="shared" si="815"/>
        <v>0</v>
      </c>
      <c r="O1751" s="163">
        <f t="shared" si="811"/>
        <v>0</v>
      </c>
      <c r="P1751" s="164">
        <f t="shared" si="812"/>
        <v>0</v>
      </c>
    </row>
    <row r="1752" spans="1:16" ht="31.5" hidden="1" outlineLevel="1" x14ac:dyDescent="0.25">
      <c r="A1752" s="31">
        <f t="shared" si="807"/>
        <v>10.4</v>
      </c>
      <c r="B1752" s="106" t="str">
        <f t="shared" si="806"/>
        <v>Procurement of POG Instruments for Unit 1 to 4</v>
      </c>
      <c r="C1752" s="31" t="str">
        <f t="shared" si="816"/>
        <v>MERC/CAPEX/20152016/00422</v>
      </c>
      <c r="D1752" s="65">
        <f t="shared" si="816"/>
        <v>42585</v>
      </c>
      <c r="E1752" s="93">
        <f t="shared" si="816"/>
        <v>0.77</v>
      </c>
      <c r="F1752" s="124">
        <f t="shared" si="809"/>
        <v>0.35015072000000003</v>
      </c>
      <c r="G1752" s="124">
        <f t="shared" si="810"/>
        <v>0.35015072000000003</v>
      </c>
      <c r="H1752" s="124">
        <f t="shared" si="813"/>
        <v>0</v>
      </c>
      <c r="I1752" s="123">
        <f>'F4.2'!Y48</f>
        <v>0</v>
      </c>
      <c r="J1752" s="123">
        <f>'F4.2'!AS48</f>
        <v>0</v>
      </c>
      <c r="K1752" s="124"/>
      <c r="L1752" s="124"/>
      <c r="M1752" s="124">
        <f t="shared" si="814"/>
        <v>0</v>
      </c>
      <c r="N1752" s="124">
        <f t="shared" si="815"/>
        <v>0</v>
      </c>
      <c r="O1752" s="163">
        <f t="shared" si="811"/>
        <v>0</v>
      </c>
      <c r="P1752" s="164">
        <f t="shared" si="812"/>
        <v>0</v>
      </c>
    </row>
    <row r="1753" spans="1:16" ht="47.25" hidden="1" outlineLevel="1" x14ac:dyDescent="0.25">
      <c r="A1753" s="130">
        <f t="shared" si="807"/>
        <v>10.5</v>
      </c>
      <c r="B1753" s="135" t="str">
        <f t="shared" si="806"/>
        <v>Up gradation of safe scan flame scanner system by BHEL scan system in unit no. 1, 3 &amp; 4</v>
      </c>
      <c r="C1753" s="31" t="str">
        <f t="shared" si="816"/>
        <v>MERC/CAPEX/20152016/00422</v>
      </c>
      <c r="D1753" s="65">
        <f t="shared" si="816"/>
        <v>42585</v>
      </c>
      <c r="E1753" s="93">
        <f t="shared" si="816"/>
        <v>1.35</v>
      </c>
      <c r="F1753" s="124">
        <f t="shared" si="809"/>
        <v>0</v>
      </c>
      <c r="G1753" s="124">
        <f t="shared" si="810"/>
        <v>0</v>
      </c>
      <c r="H1753" s="124">
        <f t="shared" si="813"/>
        <v>0</v>
      </c>
      <c r="I1753" s="123">
        <f>'F4.2'!Y49</f>
        <v>0</v>
      </c>
      <c r="J1753" s="123">
        <f>'F4.2'!AS49</f>
        <v>0</v>
      </c>
      <c r="K1753" s="124"/>
      <c r="L1753" s="124"/>
      <c r="M1753" s="124">
        <f t="shared" si="814"/>
        <v>0</v>
      </c>
      <c r="N1753" s="124">
        <f t="shared" si="815"/>
        <v>0</v>
      </c>
      <c r="O1753" s="163">
        <f t="shared" si="811"/>
        <v>0</v>
      </c>
      <c r="P1753" s="164">
        <f t="shared" si="812"/>
        <v>0</v>
      </c>
    </row>
    <row r="1754" spans="1:16" ht="15.75" hidden="1" outlineLevel="1" x14ac:dyDescent="0.25">
      <c r="A1754" s="130">
        <f t="shared" si="807"/>
        <v>10.6</v>
      </c>
      <c r="B1754" s="135" t="str">
        <f t="shared" si="806"/>
        <v>Up gradation of old AVR system to  DAVR</v>
      </c>
      <c r="C1754" s="31" t="str">
        <f t="shared" si="816"/>
        <v>MERC/CAPEX/20152016/00422</v>
      </c>
      <c r="D1754" s="65">
        <f t="shared" si="816"/>
        <v>42585</v>
      </c>
      <c r="E1754" s="93">
        <f t="shared" si="816"/>
        <v>1.33</v>
      </c>
      <c r="F1754" s="124">
        <f t="shared" si="809"/>
        <v>0</v>
      </c>
      <c r="G1754" s="124">
        <f t="shared" si="810"/>
        <v>0</v>
      </c>
      <c r="H1754" s="124">
        <f t="shared" si="813"/>
        <v>0</v>
      </c>
      <c r="I1754" s="123">
        <f>'F4.2'!Y50</f>
        <v>0</v>
      </c>
      <c r="J1754" s="123">
        <f>'F4.2'!AS50</f>
        <v>0</v>
      </c>
      <c r="K1754" s="124"/>
      <c r="L1754" s="124"/>
      <c r="M1754" s="124">
        <f t="shared" si="814"/>
        <v>0</v>
      </c>
      <c r="N1754" s="124">
        <f t="shared" si="815"/>
        <v>0</v>
      </c>
      <c r="O1754" s="163">
        <f t="shared" si="811"/>
        <v>0</v>
      </c>
      <c r="P1754" s="164">
        <f t="shared" si="812"/>
        <v>0</v>
      </c>
    </row>
    <row r="1755" spans="1:16" ht="31.5" hidden="1" outlineLevel="1" x14ac:dyDescent="0.25">
      <c r="A1755" s="31">
        <f t="shared" si="807"/>
        <v>10.7</v>
      </c>
      <c r="B1755" s="106" t="str">
        <f t="shared" si="806"/>
        <v>Conversion of existing Composite OHE to Conventional OHE</v>
      </c>
      <c r="C1755" s="31" t="str">
        <f t="shared" si="816"/>
        <v>MERC/CAPEX/20152016/00422</v>
      </c>
      <c r="D1755" s="65">
        <f t="shared" si="816"/>
        <v>42585</v>
      </c>
      <c r="E1755" s="93">
        <f t="shared" si="816"/>
        <v>2.72</v>
      </c>
      <c r="F1755" s="124">
        <f t="shared" si="809"/>
        <v>2.72</v>
      </c>
      <c r="G1755" s="124">
        <f t="shared" si="810"/>
        <v>2.72</v>
      </c>
      <c r="H1755" s="124">
        <f t="shared" si="813"/>
        <v>0</v>
      </c>
      <c r="I1755" s="123">
        <f>'F4.2'!Y51</f>
        <v>0</v>
      </c>
      <c r="J1755" s="123">
        <f>'F4.2'!AS51</f>
        <v>0</v>
      </c>
      <c r="K1755" s="124"/>
      <c r="L1755" s="124"/>
      <c r="M1755" s="124">
        <f t="shared" si="814"/>
        <v>0</v>
      </c>
      <c r="N1755" s="124">
        <f t="shared" si="815"/>
        <v>0</v>
      </c>
      <c r="O1755" s="163">
        <f t="shared" si="811"/>
        <v>0</v>
      </c>
      <c r="P1755" s="164">
        <f t="shared" si="812"/>
        <v>0</v>
      </c>
    </row>
    <row r="1756" spans="1:16" ht="15.75" hidden="1" outlineLevel="1" x14ac:dyDescent="0.25">
      <c r="A1756" s="130">
        <f t="shared" si="807"/>
        <v>0</v>
      </c>
      <c r="B1756" s="135" t="str">
        <f t="shared" si="806"/>
        <v>IDC</v>
      </c>
      <c r="C1756" s="31" t="str">
        <f t="shared" ref="C1756:E1775" si="817">C1330</f>
        <v>MERC/CAPEX/20152016/00422</v>
      </c>
      <c r="D1756" s="65">
        <f t="shared" si="817"/>
        <v>42585</v>
      </c>
      <c r="E1756" s="93">
        <f t="shared" si="817"/>
        <v>0.47</v>
      </c>
      <c r="F1756" s="124">
        <f t="shared" si="809"/>
        <v>0</v>
      </c>
      <c r="G1756" s="124">
        <f t="shared" si="810"/>
        <v>0</v>
      </c>
      <c r="H1756" s="124">
        <f t="shared" si="813"/>
        <v>0</v>
      </c>
      <c r="I1756" s="123">
        <f>'F4.2'!Y52</f>
        <v>0</v>
      </c>
      <c r="J1756" s="123">
        <f>'F4.2'!AS52</f>
        <v>0</v>
      </c>
      <c r="K1756" s="124"/>
      <c r="L1756" s="124"/>
      <c r="M1756" s="124">
        <f t="shared" si="814"/>
        <v>0</v>
      </c>
      <c r="N1756" s="124">
        <f t="shared" si="815"/>
        <v>0</v>
      </c>
      <c r="O1756" s="163">
        <f t="shared" si="811"/>
        <v>0</v>
      </c>
      <c r="P1756" s="164">
        <f t="shared" si="812"/>
        <v>0</v>
      </c>
    </row>
    <row r="1757" spans="1:16" ht="31.5" hidden="1" outlineLevel="1" x14ac:dyDescent="0.25">
      <c r="A1757" s="136">
        <f t="shared" si="807"/>
        <v>11</v>
      </c>
      <c r="B1757" s="137" t="str">
        <f t="shared" si="806"/>
        <v>ESP up-gradation for Unit-1 at Khaperkheda TPS</v>
      </c>
      <c r="C1757" s="31" t="str">
        <f t="shared" si="817"/>
        <v>MERC/CAPEX/20152016/01261</v>
      </c>
      <c r="D1757" s="65">
        <f t="shared" si="817"/>
        <v>42380</v>
      </c>
      <c r="E1757" s="93">
        <f t="shared" si="817"/>
        <v>32.01</v>
      </c>
      <c r="F1757" s="124">
        <f t="shared" si="809"/>
        <v>0</v>
      </c>
      <c r="G1757" s="124">
        <f t="shared" si="810"/>
        <v>0</v>
      </c>
      <c r="H1757" s="124">
        <f t="shared" si="813"/>
        <v>0</v>
      </c>
      <c r="I1757" s="123">
        <f>'F4.2'!Y53</f>
        <v>0</v>
      </c>
      <c r="J1757" s="123">
        <f>'F4.2'!AS53</f>
        <v>0</v>
      </c>
      <c r="K1757" s="124"/>
      <c r="L1757" s="124"/>
      <c r="M1757" s="124">
        <f t="shared" si="814"/>
        <v>0</v>
      </c>
      <c r="N1757" s="124">
        <f t="shared" si="815"/>
        <v>0</v>
      </c>
      <c r="O1757" s="163">
        <f t="shared" si="811"/>
        <v>0</v>
      </c>
      <c r="P1757" s="164">
        <f t="shared" si="812"/>
        <v>0</v>
      </c>
    </row>
    <row r="1758" spans="1:16" ht="31.5" hidden="1" outlineLevel="1" x14ac:dyDescent="0.25">
      <c r="A1758" s="130">
        <f t="shared" si="807"/>
        <v>11.1</v>
      </c>
      <c r="B1758" s="135" t="str">
        <f t="shared" si="806"/>
        <v>ESP up-gradation for Unit-1 at Khaperkheda TPS</v>
      </c>
      <c r="C1758" s="31" t="str">
        <f t="shared" si="817"/>
        <v>MERC/CAPEX/20152016/01261</v>
      </c>
      <c r="D1758" s="65">
        <f t="shared" si="817"/>
        <v>42380</v>
      </c>
      <c r="E1758" s="93">
        <f t="shared" si="817"/>
        <v>32.01</v>
      </c>
      <c r="F1758" s="124">
        <f t="shared" si="809"/>
        <v>0</v>
      </c>
      <c r="G1758" s="124">
        <f t="shared" si="810"/>
        <v>0</v>
      </c>
      <c r="H1758" s="124">
        <f t="shared" si="813"/>
        <v>0</v>
      </c>
      <c r="I1758" s="123">
        <f>'F4.2'!Y54</f>
        <v>0</v>
      </c>
      <c r="J1758" s="123">
        <f>'F4.2'!AS54</f>
        <v>0</v>
      </c>
      <c r="K1758" s="124"/>
      <c r="L1758" s="124"/>
      <c r="M1758" s="124">
        <f t="shared" si="814"/>
        <v>0</v>
      </c>
      <c r="N1758" s="124">
        <f t="shared" si="815"/>
        <v>0</v>
      </c>
      <c r="O1758" s="163">
        <f t="shared" si="811"/>
        <v>0</v>
      </c>
      <c r="P1758" s="164">
        <f t="shared" si="812"/>
        <v>0</v>
      </c>
    </row>
    <row r="1759" spans="1:16" ht="63" hidden="1" outlineLevel="1" x14ac:dyDescent="0.25">
      <c r="A1759" s="27">
        <f t="shared" si="807"/>
        <v>13</v>
      </c>
      <c r="B1759" s="28" t="str">
        <f t="shared" si="806"/>
        <v>Procurement, installation and commissioning of Gravimetric Belt / Rotary Type Feeder, VFD for CEP, Up-gradation of BTS system &amp; Environmental schemes at Khaperkheda TPS</v>
      </c>
      <c r="C1759" s="27" t="str">
        <f t="shared" si="817"/>
        <v>MERC/CAPEX/20162017/01552</v>
      </c>
      <c r="D1759" s="90">
        <f t="shared" si="817"/>
        <v>42780</v>
      </c>
      <c r="E1759" s="92">
        <f t="shared" si="817"/>
        <v>20.217955</v>
      </c>
      <c r="F1759" s="123">
        <f t="shared" si="809"/>
        <v>0</v>
      </c>
      <c r="G1759" s="123">
        <f t="shared" si="810"/>
        <v>0</v>
      </c>
      <c r="H1759" s="123">
        <f t="shared" si="813"/>
        <v>0</v>
      </c>
      <c r="I1759" s="123">
        <f>'F4.2'!Y55</f>
        <v>0</v>
      </c>
      <c r="J1759" s="123">
        <f>'F4.2'!AS55</f>
        <v>0</v>
      </c>
      <c r="K1759" s="123"/>
      <c r="L1759" s="123"/>
      <c r="M1759" s="123">
        <f t="shared" si="814"/>
        <v>0</v>
      </c>
      <c r="N1759" s="123">
        <f t="shared" si="815"/>
        <v>0</v>
      </c>
      <c r="O1759" s="163">
        <f t="shared" si="811"/>
        <v>0</v>
      </c>
      <c r="P1759" s="164">
        <f t="shared" si="812"/>
        <v>0</v>
      </c>
    </row>
    <row r="1760" spans="1:16" ht="31.5" hidden="1" outlineLevel="1" x14ac:dyDescent="0.25">
      <c r="A1760" s="31">
        <f t="shared" si="807"/>
        <v>13.1</v>
      </c>
      <c r="B1760" s="106" t="str">
        <f t="shared" si="806"/>
        <v>Procurement, installation and commissioning of Gravimetric belt/rotary Feeder at U-1 &amp; 2</v>
      </c>
      <c r="C1760" s="31" t="str">
        <f t="shared" si="817"/>
        <v>MERC/CAPEX/20162017/01552</v>
      </c>
      <c r="D1760" s="65">
        <f t="shared" si="817"/>
        <v>42780</v>
      </c>
      <c r="E1760" s="93">
        <f t="shared" si="817"/>
        <v>5.72</v>
      </c>
      <c r="F1760" s="124">
        <f t="shared" si="809"/>
        <v>4.7417999999999996</v>
      </c>
      <c r="G1760" s="124">
        <f t="shared" si="810"/>
        <v>4.7417999999999996</v>
      </c>
      <c r="H1760" s="124">
        <f t="shared" si="813"/>
        <v>0</v>
      </c>
      <c r="I1760" s="123">
        <f>'F4.2'!Y56</f>
        <v>0</v>
      </c>
      <c r="J1760" s="123">
        <f>'F4.2'!AS56</f>
        <v>0</v>
      </c>
      <c r="K1760" s="124"/>
      <c r="L1760" s="124"/>
      <c r="M1760" s="124">
        <f t="shared" si="814"/>
        <v>0</v>
      </c>
      <c r="N1760" s="124">
        <f t="shared" si="815"/>
        <v>0</v>
      </c>
      <c r="O1760" s="163">
        <f t="shared" si="811"/>
        <v>0</v>
      </c>
      <c r="P1760" s="164">
        <f t="shared" si="812"/>
        <v>0</v>
      </c>
    </row>
    <row r="1761" spans="1:16" ht="15.75" hidden="1" outlineLevel="1" x14ac:dyDescent="0.25">
      <c r="A1761" s="31">
        <f t="shared" si="807"/>
        <v>13.2</v>
      </c>
      <c r="B1761" s="106" t="str">
        <f t="shared" si="806"/>
        <v>Installation of VFD to CEP at U-1 to 4</v>
      </c>
      <c r="C1761" s="27" t="str">
        <f t="shared" si="817"/>
        <v>MERC/CAPEX/20162017/01552</v>
      </c>
      <c r="D1761" s="90">
        <f t="shared" si="817"/>
        <v>42780</v>
      </c>
      <c r="E1761" s="92">
        <f t="shared" si="817"/>
        <v>8.64</v>
      </c>
      <c r="F1761" s="123">
        <f t="shared" si="809"/>
        <v>9.1407919999999994</v>
      </c>
      <c r="G1761" s="123">
        <f t="shared" si="810"/>
        <v>9.14</v>
      </c>
      <c r="H1761" s="123">
        <f t="shared" si="813"/>
        <v>7.9199999999879367E-4</v>
      </c>
      <c r="I1761" s="123">
        <f>'F4.2'!Y57</f>
        <v>0</v>
      </c>
      <c r="J1761" s="123">
        <f>'F4.2'!AS57</f>
        <v>0</v>
      </c>
      <c r="K1761" s="123"/>
      <c r="L1761" s="123"/>
      <c r="M1761" s="123">
        <f t="shared" si="814"/>
        <v>0</v>
      </c>
      <c r="N1761" s="123">
        <f t="shared" si="815"/>
        <v>7.9199999999879367E-4</v>
      </c>
      <c r="O1761" s="163">
        <f t="shared" si="811"/>
        <v>0</v>
      </c>
      <c r="P1761" s="164">
        <f t="shared" si="812"/>
        <v>0</v>
      </c>
    </row>
    <row r="1762" spans="1:16" ht="15.75" hidden="1" outlineLevel="1" x14ac:dyDescent="0.25">
      <c r="A1762" s="31">
        <f t="shared" si="807"/>
        <v>13.3</v>
      </c>
      <c r="B1762" s="106" t="str">
        <f t="shared" si="806"/>
        <v>Installation of BTS system at U-4</v>
      </c>
      <c r="C1762" s="31" t="str">
        <f t="shared" si="817"/>
        <v>MERC/CAPEX/20162017/01552</v>
      </c>
      <c r="D1762" s="65">
        <f t="shared" si="817"/>
        <v>42780</v>
      </c>
      <c r="E1762" s="93">
        <f t="shared" si="817"/>
        <v>0.98795500000000003</v>
      </c>
      <c r="F1762" s="124">
        <f t="shared" si="809"/>
        <v>0.98795500000000003</v>
      </c>
      <c r="G1762" s="124">
        <f t="shared" si="810"/>
        <v>0.98795500000000003</v>
      </c>
      <c r="H1762" s="124">
        <f t="shared" si="813"/>
        <v>0</v>
      </c>
      <c r="I1762" s="123">
        <f>'F4.2'!Y58</f>
        <v>0</v>
      </c>
      <c r="J1762" s="123">
        <f>'F4.2'!AS58</f>
        <v>0</v>
      </c>
      <c r="K1762" s="124"/>
      <c r="L1762" s="124"/>
      <c r="M1762" s="124">
        <f t="shared" si="814"/>
        <v>0</v>
      </c>
      <c r="N1762" s="124">
        <f t="shared" si="815"/>
        <v>0</v>
      </c>
      <c r="O1762" s="163">
        <f t="shared" si="811"/>
        <v>0</v>
      </c>
      <c r="P1762" s="164">
        <f t="shared" si="812"/>
        <v>0</v>
      </c>
    </row>
    <row r="1763" spans="1:16" ht="15.75" hidden="1" outlineLevel="1" x14ac:dyDescent="0.25">
      <c r="A1763" s="31">
        <f t="shared" si="807"/>
        <v>13.4</v>
      </c>
      <c r="B1763" s="106" t="str">
        <f t="shared" si="806"/>
        <v>Replacement of SOx/NOx analyzer at U-1 to  4</v>
      </c>
      <c r="C1763" s="31" t="str">
        <f t="shared" si="817"/>
        <v>MERC/CAPEX/20162017/01552</v>
      </c>
      <c r="D1763" s="65">
        <f t="shared" si="817"/>
        <v>42780</v>
      </c>
      <c r="E1763" s="93">
        <f t="shared" si="817"/>
        <v>2.42</v>
      </c>
      <c r="F1763" s="124">
        <f t="shared" si="809"/>
        <v>2.3034780000000001</v>
      </c>
      <c r="G1763" s="124">
        <f t="shared" si="810"/>
        <v>2.3034780000000001</v>
      </c>
      <c r="H1763" s="124">
        <f t="shared" si="813"/>
        <v>0</v>
      </c>
      <c r="I1763" s="123">
        <f>'F4.2'!Y59</f>
        <v>0</v>
      </c>
      <c r="J1763" s="123">
        <f>'F4.2'!AS59</f>
        <v>0</v>
      </c>
      <c r="K1763" s="124"/>
      <c r="L1763" s="124"/>
      <c r="M1763" s="124">
        <f t="shared" si="814"/>
        <v>0</v>
      </c>
      <c r="N1763" s="124">
        <f t="shared" si="815"/>
        <v>0</v>
      </c>
      <c r="O1763" s="163">
        <f t="shared" si="811"/>
        <v>0</v>
      </c>
      <c r="P1763" s="164">
        <f t="shared" si="812"/>
        <v>0</v>
      </c>
    </row>
    <row r="1764" spans="1:16" ht="31.5" hidden="1" outlineLevel="1" x14ac:dyDescent="0.25">
      <c r="A1764" s="31">
        <f t="shared" si="807"/>
        <v>13.5</v>
      </c>
      <c r="B1764" s="106" t="str">
        <f t="shared" si="806"/>
        <v>Procurement of TGA,CHNS analyzer and Bomb calorimeter at U-5</v>
      </c>
      <c r="C1764" s="31" t="str">
        <f t="shared" si="817"/>
        <v>MERC/CAPEX/20162017/01552</v>
      </c>
      <c r="D1764" s="65">
        <f t="shared" si="817"/>
        <v>42780</v>
      </c>
      <c r="E1764" s="93">
        <f t="shared" si="817"/>
        <v>1.71</v>
      </c>
      <c r="F1764" s="124">
        <f t="shared" si="809"/>
        <v>0.2896977</v>
      </c>
      <c r="G1764" s="124">
        <f t="shared" si="810"/>
        <v>0.2896977</v>
      </c>
      <c r="H1764" s="124">
        <f t="shared" si="813"/>
        <v>0</v>
      </c>
      <c r="I1764" s="123">
        <f>'F4.2'!Y60</f>
        <v>0</v>
      </c>
      <c r="J1764" s="123">
        <f>'F4.2'!AS60</f>
        <v>0</v>
      </c>
      <c r="K1764" s="124"/>
      <c r="L1764" s="124"/>
      <c r="M1764" s="124">
        <f t="shared" si="814"/>
        <v>0</v>
      </c>
      <c r="N1764" s="124">
        <f t="shared" si="815"/>
        <v>0</v>
      </c>
      <c r="O1764" s="163">
        <f t="shared" si="811"/>
        <v>0</v>
      </c>
      <c r="P1764" s="164">
        <f t="shared" si="812"/>
        <v>0</v>
      </c>
    </row>
    <row r="1765" spans="1:16" ht="15.75" hidden="1" outlineLevel="1" x14ac:dyDescent="0.25">
      <c r="A1765" s="130">
        <f t="shared" si="807"/>
        <v>0</v>
      </c>
      <c r="B1765" s="135" t="str">
        <f t="shared" si="806"/>
        <v>IDC</v>
      </c>
      <c r="C1765" s="31" t="str">
        <f t="shared" si="817"/>
        <v>MERC/CAPEX/20162017/01552</v>
      </c>
      <c r="D1765" s="65">
        <f t="shared" si="817"/>
        <v>42780</v>
      </c>
      <c r="E1765" s="93">
        <f t="shared" si="817"/>
        <v>0.74</v>
      </c>
      <c r="F1765" s="124">
        <f t="shared" si="809"/>
        <v>0</v>
      </c>
      <c r="G1765" s="124">
        <f t="shared" si="810"/>
        <v>0</v>
      </c>
      <c r="H1765" s="124">
        <f t="shared" si="813"/>
        <v>0</v>
      </c>
      <c r="I1765" s="123">
        <f>'F4.2'!Y61</f>
        <v>0</v>
      </c>
      <c r="J1765" s="123">
        <f>'F4.2'!AS61</f>
        <v>0</v>
      </c>
      <c r="K1765" s="124"/>
      <c r="L1765" s="124"/>
      <c r="M1765" s="124">
        <f t="shared" si="814"/>
        <v>0</v>
      </c>
      <c r="N1765" s="124">
        <f t="shared" si="815"/>
        <v>0</v>
      </c>
      <c r="O1765" s="163">
        <f t="shared" si="811"/>
        <v>0</v>
      </c>
      <c r="P1765" s="164">
        <f t="shared" si="812"/>
        <v>0</v>
      </c>
    </row>
    <row r="1766" spans="1:16" ht="31.5" hidden="1" outlineLevel="1" x14ac:dyDescent="0.25">
      <c r="A1766" s="27">
        <f t="shared" si="807"/>
        <v>16</v>
      </c>
      <c r="B1766" s="28" t="str">
        <f t="shared" si="806"/>
        <v>Up gradation of HMI System at Unit No 3 &amp; 4 at Khaperkheda TPS</v>
      </c>
      <c r="C1766" s="31" t="str">
        <f t="shared" si="817"/>
        <v>MERC/CAPEX/20172018/03946</v>
      </c>
      <c r="D1766" s="65">
        <f t="shared" si="817"/>
        <v>42935</v>
      </c>
      <c r="E1766" s="93">
        <f t="shared" si="817"/>
        <v>13.389999999999999</v>
      </c>
      <c r="F1766" s="124">
        <f t="shared" si="809"/>
        <v>0</v>
      </c>
      <c r="G1766" s="124">
        <f t="shared" si="810"/>
        <v>0</v>
      </c>
      <c r="H1766" s="124">
        <f t="shared" si="813"/>
        <v>0</v>
      </c>
      <c r="I1766" s="123">
        <f>'F4.2'!Y62</f>
        <v>0</v>
      </c>
      <c r="J1766" s="123">
        <f>'F4.2'!AS62</f>
        <v>0</v>
      </c>
      <c r="K1766" s="124"/>
      <c r="L1766" s="124"/>
      <c r="M1766" s="124">
        <f t="shared" si="814"/>
        <v>0</v>
      </c>
      <c r="N1766" s="124">
        <f t="shared" si="815"/>
        <v>0</v>
      </c>
      <c r="O1766" s="163">
        <f t="shared" si="811"/>
        <v>0</v>
      </c>
      <c r="P1766" s="164">
        <f t="shared" si="812"/>
        <v>0</v>
      </c>
    </row>
    <row r="1767" spans="1:16" ht="15.75" hidden="1" outlineLevel="1" x14ac:dyDescent="0.25">
      <c r="A1767" s="31">
        <f t="shared" si="807"/>
        <v>16.100000000000001</v>
      </c>
      <c r="B1767" s="106" t="str">
        <f t="shared" si="806"/>
        <v>HMI Up-gradation at U# 3 &amp; 4</v>
      </c>
      <c r="C1767" s="31" t="str">
        <f t="shared" si="817"/>
        <v>MERC/CAPEX/20172018/03946</v>
      </c>
      <c r="D1767" s="65">
        <f t="shared" si="817"/>
        <v>42935</v>
      </c>
      <c r="E1767" s="93">
        <f t="shared" si="817"/>
        <v>12.78</v>
      </c>
      <c r="F1767" s="124">
        <f t="shared" si="809"/>
        <v>12.5611</v>
      </c>
      <c r="G1767" s="124">
        <f t="shared" si="810"/>
        <v>13.181099999999999</v>
      </c>
      <c r="H1767" s="124">
        <f t="shared" si="813"/>
        <v>-0.61999999999999922</v>
      </c>
      <c r="I1767" s="123">
        <f>'F4.2'!Y63</f>
        <v>0</v>
      </c>
      <c r="J1767" s="123">
        <f>'F4.2'!AS63</f>
        <v>0</v>
      </c>
      <c r="K1767" s="124"/>
      <c r="L1767" s="124"/>
      <c r="M1767" s="124">
        <f t="shared" si="814"/>
        <v>0</v>
      </c>
      <c r="N1767" s="124">
        <f t="shared" si="815"/>
        <v>-0.61999999999999922</v>
      </c>
      <c r="O1767" s="163">
        <f t="shared" si="811"/>
        <v>0</v>
      </c>
      <c r="P1767" s="164">
        <f t="shared" si="812"/>
        <v>0</v>
      </c>
    </row>
    <row r="1768" spans="1:16" ht="15.75" hidden="1" outlineLevel="1" x14ac:dyDescent="0.25">
      <c r="A1768" s="130">
        <f t="shared" si="807"/>
        <v>0</v>
      </c>
      <c r="B1768" s="131" t="str">
        <f t="shared" si="806"/>
        <v>IDC</v>
      </c>
      <c r="C1768" s="27" t="str">
        <f t="shared" si="817"/>
        <v>MERC/CAPEX/20172018/03946</v>
      </c>
      <c r="D1768" s="90">
        <f t="shared" si="817"/>
        <v>42935</v>
      </c>
      <c r="E1768" s="92">
        <f t="shared" si="817"/>
        <v>0.61</v>
      </c>
      <c r="F1768" s="123">
        <f t="shared" si="809"/>
        <v>0</v>
      </c>
      <c r="G1768" s="123">
        <f t="shared" si="810"/>
        <v>0</v>
      </c>
      <c r="H1768" s="123">
        <f t="shared" si="813"/>
        <v>0</v>
      </c>
      <c r="I1768" s="123">
        <f>'F4.2'!Y64</f>
        <v>0</v>
      </c>
      <c r="J1768" s="123">
        <f>'F4.2'!AS64</f>
        <v>0</v>
      </c>
      <c r="K1768" s="123"/>
      <c r="L1768" s="123"/>
      <c r="M1768" s="123">
        <f t="shared" si="814"/>
        <v>0</v>
      </c>
      <c r="N1768" s="123">
        <f t="shared" si="815"/>
        <v>0</v>
      </c>
      <c r="O1768" s="163">
        <f t="shared" si="811"/>
        <v>0</v>
      </c>
      <c r="P1768" s="164">
        <f t="shared" si="812"/>
        <v>0</v>
      </c>
    </row>
    <row r="1769" spans="1:16" ht="47.25" hidden="1" outlineLevel="1" x14ac:dyDescent="0.25">
      <c r="A1769" s="27">
        <f t="shared" si="807"/>
        <v>21</v>
      </c>
      <c r="B1769" s="28" t="str">
        <f t="shared" si="806"/>
        <v>Procurement of APH Basket for unit # 1 to 5 and Up-gradation of HT Motor Protection Relay in Unit # 1 to 4 at Khaperkheda TPS</v>
      </c>
      <c r="C1769" s="31" t="str">
        <f t="shared" si="817"/>
        <v>MERC/CAPEX/2018-2019/105</v>
      </c>
      <c r="D1769" s="65">
        <f t="shared" si="817"/>
        <v>43560</v>
      </c>
      <c r="E1769" s="93">
        <f t="shared" si="817"/>
        <v>9.77</v>
      </c>
      <c r="F1769" s="124">
        <f t="shared" si="809"/>
        <v>0</v>
      </c>
      <c r="G1769" s="124">
        <f t="shared" si="810"/>
        <v>0</v>
      </c>
      <c r="H1769" s="124">
        <f t="shared" si="813"/>
        <v>0</v>
      </c>
      <c r="I1769" s="123">
        <f>'F4.2'!Y65</f>
        <v>0</v>
      </c>
      <c r="J1769" s="123">
        <f>'F4.2'!AS65</f>
        <v>0</v>
      </c>
      <c r="K1769" s="124"/>
      <c r="L1769" s="124"/>
      <c r="M1769" s="124">
        <f t="shared" si="814"/>
        <v>0</v>
      </c>
      <c r="N1769" s="124">
        <f t="shared" si="815"/>
        <v>0</v>
      </c>
      <c r="O1769" s="163">
        <f t="shared" si="811"/>
        <v>0</v>
      </c>
      <c r="P1769" s="164">
        <f t="shared" si="812"/>
        <v>0</v>
      </c>
    </row>
    <row r="1770" spans="1:16" ht="78.75" hidden="1" outlineLevel="1" x14ac:dyDescent="0.25">
      <c r="A1770" s="31">
        <f t="shared" si="807"/>
        <v>21.1</v>
      </c>
      <c r="B1770" s="106" t="str">
        <f t="shared" si="806"/>
        <v>Procurement of assembly of baskets for air preheater of type bisector APH 27 VI: 1850, 12 sector in unit no. 1 &amp; 2 and bisector APH 27 VI: 2000; 24 sector in unit no. 3 &amp; 4 (210MW x 4) at TPS, Khaperkheda</v>
      </c>
      <c r="C1770" s="31" t="str">
        <f t="shared" si="817"/>
        <v>MERC/CAPEX/2018-2019/105</v>
      </c>
      <c r="D1770" s="65">
        <f t="shared" si="817"/>
        <v>43560</v>
      </c>
      <c r="E1770" s="93">
        <f t="shared" si="817"/>
        <v>5.71</v>
      </c>
      <c r="F1770" s="124">
        <f t="shared" si="809"/>
        <v>8.0969854239999997</v>
      </c>
      <c r="G1770" s="124">
        <f t="shared" si="810"/>
        <v>8.0941404160000001</v>
      </c>
      <c r="H1770" s="124">
        <f t="shared" si="813"/>
        <v>2.8450079999995381E-3</v>
      </c>
      <c r="I1770" s="123">
        <f>'F4.2'!Y66</f>
        <v>0</v>
      </c>
      <c r="J1770" s="123">
        <f>'F4.2'!AS66</f>
        <v>0</v>
      </c>
      <c r="K1770" s="124"/>
      <c r="L1770" s="124"/>
      <c r="M1770" s="124">
        <f t="shared" si="814"/>
        <v>0</v>
      </c>
      <c r="N1770" s="124">
        <f t="shared" si="815"/>
        <v>2.8450079999995381E-3</v>
      </c>
      <c r="O1770" s="163">
        <f t="shared" si="811"/>
        <v>0</v>
      </c>
      <c r="P1770" s="164">
        <f t="shared" si="812"/>
        <v>0</v>
      </c>
    </row>
    <row r="1771" spans="1:16" ht="31.5" hidden="1" outlineLevel="1" x14ac:dyDescent="0.25">
      <c r="A1771" s="31">
        <f t="shared" si="807"/>
        <v>21.3</v>
      </c>
      <c r="B1771" s="106" t="str">
        <f t="shared" si="806"/>
        <v>Up-gradation of H.T. Motor protection relays in Unit 1 to 4 (210MW), Khaperkheda TPS</v>
      </c>
      <c r="C1771" s="27" t="str">
        <f t="shared" si="817"/>
        <v>MERC/CAPEX/2018-2019/105</v>
      </c>
      <c r="D1771" s="90">
        <f t="shared" si="817"/>
        <v>43560</v>
      </c>
      <c r="E1771" s="92">
        <f t="shared" si="817"/>
        <v>3.96</v>
      </c>
      <c r="F1771" s="123">
        <f t="shared" si="809"/>
        <v>3.2536659999999999</v>
      </c>
      <c r="G1771" s="123">
        <f t="shared" si="810"/>
        <v>3.2536659999999999</v>
      </c>
      <c r="H1771" s="123">
        <f t="shared" si="813"/>
        <v>0</v>
      </c>
      <c r="I1771" s="123">
        <f>'F4.2'!Y67</f>
        <v>0</v>
      </c>
      <c r="J1771" s="123">
        <f>'F4.2'!AS67</f>
        <v>0</v>
      </c>
      <c r="K1771" s="123"/>
      <c r="L1771" s="123"/>
      <c r="M1771" s="123">
        <f t="shared" si="814"/>
        <v>0</v>
      </c>
      <c r="N1771" s="123">
        <f t="shared" si="815"/>
        <v>0</v>
      </c>
      <c r="O1771" s="163">
        <f t="shared" si="811"/>
        <v>0</v>
      </c>
      <c r="P1771" s="164">
        <f t="shared" si="812"/>
        <v>0</v>
      </c>
    </row>
    <row r="1772" spans="1:16" ht="15.75" hidden="1" outlineLevel="1" x14ac:dyDescent="0.25">
      <c r="A1772" s="130">
        <f t="shared" si="807"/>
        <v>0</v>
      </c>
      <c r="B1772" s="135" t="str">
        <f t="shared" si="806"/>
        <v>IDC</v>
      </c>
      <c r="C1772" s="31" t="str">
        <f t="shared" si="817"/>
        <v>MERC/CAPEX/2018-2019/105</v>
      </c>
      <c r="D1772" s="65">
        <f t="shared" si="817"/>
        <v>43560</v>
      </c>
      <c r="E1772" s="93">
        <f t="shared" si="817"/>
        <v>0.1</v>
      </c>
      <c r="F1772" s="124">
        <f t="shared" si="809"/>
        <v>0</v>
      </c>
      <c r="G1772" s="124">
        <f t="shared" si="810"/>
        <v>0.18423999999999999</v>
      </c>
      <c r="H1772" s="124">
        <f t="shared" si="813"/>
        <v>-0.18423999999999999</v>
      </c>
      <c r="I1772" s="123">
        <f>'F4.2'!Y68</f>
        <v>0</v>
      </c>
      <c r="J1772" s="123">
        <f>'F4.2'!AS68</f>
        <v>0</v>
      </c>
      <c r="K1772" s="124"/>
      <c r="L1772" s="124"/>
      <c r="M1772" s="124">
        <f t="shared" si="814"/>
        <v>0</v>
      </c>
      <c r="N1772" s="124">
        <f t="shared" si="815"/>
        <v>-0.18423999999999999</v>
      </c>
      <c r="O1772" s="163">
        <f t="shared" si="811"/>
        <v>0</v>
      </c>
      <c r="P1772" s="164">
        <f t="shared" si="812"/>
        <v>0</v>
      </c>
    </row>
    <row r="1773" spans="1:16" ht="31.5" hidden="1" outlineLevel="1" x14ac:dyDescent="0.25">
      <c r="A1773" s="27">
        <f t="shared" si="807"/>
        <v>22</v>
      </c>
      <c r="B1773" s="28" t="str">
        <f t="shared" si="806"/>
        <v>Procurement of LPT rotor suitable for Unit # 3 &amp; 4 of 210 MW at Khaperkheda TPS</v>
      </c>
      <c r="C1773" s="31" t="str">
        <f t="shared" si="817"/>
        <v>MERC/CAPEX/2018-2019/132</v>
      </c>
      <c r="D1773" s="65">
        <f t="shared" si="817"/>
        <v>43594</v>
      </c>
      <c r="E1773" s="93">
        <f t="shared" si="817"/>
        <v>27.190999999999995</v>
      </c>
      <c r="F1773" s="124">
        <f t="shared" si="809"/>
        <v>0</v>
      </c>
      <c r="G1773" s="124">
        <f t="shared" si="810"/>
        <v>0</v>
      </c>
      <c r="H1773" s="124">
        <f t="shared" si="813"/>
        <v>0</v>
      </c>
      <c r="I1773" s="123">
        <f>'F4.2'!Y69</f>
        <v>0</v>
      </c>
      <c r="J1773" s="123">
        <f>'F4.2'!AS69</f>
        <v>0</v>
      </c>
      <c r="K1773" s="124"/>
      <c r="L1773" s="124"/>
      <c r="M1773" s="124">
        <f t="shared" si="814"/>
        <v>0</v>
      </c>
      <c r="N1773" s="124">
        <f t="shared" si="815"/>
        <v>0</v>
      </c>
      <c r="O1773" s="163">
        <f t="shared" si="811"/>
        <v>0</v>
      </c>
      <c r="P1773" s="164">
        <f t="shared" si="812"/>
        <v>0</v>
      </c>
    </row>
    <row r="1774" spans="1:16" ht="31.5" hidden="1" outlineLevel="1" x14ac:dyDescent="0.25">
      <c r="A1774" s="31">
        <f t="shared" si="807"/>
        <v>22.1</v>
      </c>
      <c r="B1774" s="106" t="str">
        <f t="shared" si="806"/>
        <v>Procurement of LPT rotor suitable for Unit # 3 &amp; 4 of 210 MW at Khaperkheda TPS</v>
      </c>
      <c r="C1774" s="31" t="str">
        <f t="shared" si="817"/>
        <v>MERC/CAPEX/2018-2019/132</v>
      </c>
      <c r="D1774" s="65">
        <f t="shared" si="817"/>
        <v>43594</v>
      </c>
      <c r="E1774" s="93">
        <f t="shared" si="817"/>
        <v>26.490999999999996</v>
      </c>
      <c r="F1774" s="124">
        <f t="shared" si="809"/>
        <v>10.7515</v>
      </c>
      <c r="G1774" s="124">
        <f t="shared" si="810"/>
        <v>10.7515</v>
      </c>
      <c r="H1774" s="124">
        <f t="shared" si="813"/>
        <v>0</v>
      </c>
      <c r="I1774" s="123">
        <f>'F4.2'!Y70</f>
        <v>0</v>
      </c>
      <c r="J1774" s="123">
        <f>'F4.2'!AS70</f>
        <v>0</v>
      </c>
      <c r="K1774" s="124"/>
      <c r="L1774" s="124"/>
      <c r="M1774" s="124">
        <f t="shared" si="814"/>
        <v>0</v>
      </c>
      <c r="N1774" s="124">
        <f t="shared" si="815"/>
        <v>0</v>
      </c>
      <c r="O1774" s="163">
        <f t="shared" si="811"/>
        <v>0</v>
      </c>
      <c r="P1774" s="164">
        <f t="shared" si="812"/>
        <v>0</v>
      </c>
    </row>
    <row r="1775" spans="1:16" ht="15.75" hidden="1" outlineLevel="1" x14ac:dyDescent="0.25">
      <c r="A1775" s="130">
        <f t="shared" si="807"/>
        <v>0</v>
      </c>
      <c r="B1775" s="135" t="str">
        <f t="shared" si="806"/>
        <v>IDC</v>
      </c>
      <c r="C1775" s="27" t="str">
        <f t="shared" si="817"/>
        <v>MERC/CAPEX/2018-2019/132</v>
      </c>
      <c r="D1775" s="90">
        <f t="shared" si="817"/>
        <v>43594</v>
      </c>
      <c r="E1775" s="92">
        <f t="shared" si="817"/>
        <v>0.7</v>
      </c>
      <c r="F1775" s="123">
        <f t="shared" si="809"/>
        <v>0</v>
      </c>
      <c r="G1775" s="123">
        <f t="shared" si="810"/>
        <v>0</v>
      </c>
      <c r="H1775" s="123">
        <f t="shared" si="813"/>
        <v>0</v>
      </c>
      <c r="I1775" s="123">
        <f>'F4.2'!Y71</f>
        <v>0</v>
      </c>
      <c r="J1775" s="123">
        <f>'F4.2'!AS71</f>
        <v>0</v>
      </c>
      <c r="K1775" s="123"/>
      <c r="L1775" s="123"/>
      <c r="M1775" s="123">
        <f t="shared" si="814"/>
        <v>0</v>
      </c>
      <c r="N1775" s="123">
        <f t="shared" si="815"/>
        <v>0</v>
      </c>
      <c r="O1775" s="163">
        <f t="shared" si="811"/>
        <v>0</v>
      </c>
      <c r="P1775" s="164">
        <f t="shared" si="812"/>
        <v>0</v>
      </c>
    </row>
    <row r="1776" spans="1:16" ht="78.75" hidden="1" outlineLevel="1" x14ac:dyDescent="0.25">
      <c r="A1776" s="27">
        <f t="shared" si="807"/>
        <v>23</v>
      </c>
      <c r="B1776" s="28" t="str">
        <f t="shared" ref="B1776:B1839" si="818">B1350</f>
        <v>Supply, Erection &amp; commissioning of HT Vacuum circuit Breakers &amp; SF6 contactors at AHP (U#1-4) &amp; CHP (U#1 to 5) and 160 KW VFD Panel with Motor for fire-fighting pumps at U#1 to 4 at Khaperkheda TPS</v>
      </c>
      <c r="C1776" s="31" t="str">
        <f t="shared" ref="C1776:E1795" si="819">C1350</f>
        <v>MERC/CAPEX/2019-2020/799</v>
      </c>
      <c r="D1776" s="65">
        <f t="shared" si="819"/>
        <v>43735</v>
      </c>
      <c r="E1776" s="93">
        <f t="shared" si="819"/>
        <v>10.9</v>
      </c>
      <c r="F1776" s="124">
        <f t="shared" si="809"/>
        <v>0</v>
      </c>
      <c r="G1776" s="124">
        <f t="shared" si="810"/>
        <v>0</v>
      </c>
      <c r="H1776" s="124">
        <f t="shared" si="813"/>
        <v>0</v>
      </c>
      <c r="I1776" s="123">
        <f>'F4.2'!Y72</f>
        <v>0</v>
      </c>
      <c r="J1776" s="123">
        <f>'F4.2'!AS72</f>
        <v>0</v>
      </c>
      <c r="K1776" s="124"/>
      <c r="L1776" s="124"/>
      <c r="M1776" s="124">
        <f t="shared" si="814"/>
        <v>0</v>
      </c>
      <c r="N1776" s="124">
        <f t="shared" si="815"/>
        <v>0</v>
      </c>
      <c r="O1776" s="163">
        <f t="shared" si="811"/>
        <v>0</v>
      </c>
      <c r="P1776" s="164">
        <f t="shared" si="812"/>
        <v>0</v>
      </c>
    </row>
    <row r="1777" spans="1:16" ht="63" hidden="1" outlineLevel="1" x14ac:dyDescent="0.25">
      <c r="A1777" s="31">
        <f t="shared" si="807"/>
        <v>23.1</v>
      </c>
      <c r="B1777" s="106" t="str">
        <f t="shared" si="818"/>
        <v>Supply, erection &amp; commissioning of HT Vacuum Circuit Breakers &amp; SF6 contactors at AHP (Unit#1 to 4, 210MW), Khaperkheda T.P.S.</v>
      </c>
      <c r="C1777" s="31" t="str">
        <f t="shared" si="819"/>
        <v>MERC/CAPEX/2019-2020/799</v>
      </c>
      <c r="D1777" s="65">
        <f t="shared" si="819"/>
        <v>43735</v>
      </c>
      <c r="E1777" s="93">
        <f t="shared" si="819"/>
        <v>4.17</v>
      </c>
      <c r="F1777" s="124">
        <f t="shared" si="809"/>
        <v>3.4843250000000006</v>
      </c>
      <c r="G1777" s="124">
        <f t="shared" si="810"/>
        <v>4.8882890000000003</v>
      </c>
      <c r="H1777" s="124">
        <f t="shared" si="813"/>
        <v>-1.4039639999999998</v>
      </c>
      <c r="I1777" s="123">
        <f>'F4.2'!Y73</f>
        <v>0</v>
      </c>
      <c r="J1777" s="123">
        <f>'F4.2'!AS73</f>
        <v>0</v>
      </c>
      <c r="K1777" s="124"/>
      <c r="L1777" s="124"/>
      <c r="M1777" s="124">
        <f t="shared" si="814"/>
        <v>0</v>
      </c>
      <c r="N1777" s="124">
        <f t="shared" si="815"/>
        <v>-1.4039639999999998</v>
      </c>
      <c r="O1777" s="163">
        <f t="shared" si="811"/>
        <v>0</v>
      </c>
      <c r="P1777" s="164">
        <f t="shared" si="812"/>
        <v>0</v>
      </c>
    </row>
    <row r="1778" spans="1:16" ht="63" hidden="1" outlineLevel="1" x14ac:dyDescent="0.25">
      <c r="A1778" s="31">
        <f t="shared" si="807"/>
        <v>23.2</v>
      </c>
      <c r="B1778" s="106" t="str">
        <f t="shared" si="818"/>
        <v>Supply, erection &amp; commissioning of HT Vacuum Circuit Breakers &amp; SF6 contactors at CHP (Unit#1 to 4, 210MW) and CHP (Unit#5, 500MW) Khaperkheda T.P.S.</v>
      </c>
      <c r="C1778" s="27" t="str">
        <f t="shared" si="819"/>
        <v>MERC/CAPEX/2019-2020/799</v>
      </c>
      <c r="D1778" s="90">
        <f t="shared" si="819"/>
        <v>43735</v>
      </c>
      <c r="E1778" s="92">
        <f t="shared" si="819"/>
        <v>3.8100000000000005</v>
      </c>
      <c r="F1778" s="123">
        <f t="shared" si="809"/>
        <v>4.0309979999999994</v>
      </c>
      <c r="G1778" s="123">
        <f t="shared" si="810"/>
        <v>2.7332339999999999</v>
      </c>
      <c r="H1778" s="123">
        <f t="shared" si="813"/>
        <v>1.2977639999999995</v>
      </c>
      <c r="I1778" s="123">
        <f>'F4.2'!Y74</f>
        <v>0</v>
      </c>
      <c r="J1778" s="123">
        <f>'F4.2'!AS74</f>
        <v>0</v>
      </c>
      <c r="K1778" s="123"/>
      <c r="L1778" s="123"/>
      <c r="M1778" s="123">
        <f t="shared" si="814"/>
        <v>0</v>
      </c>
      <c r="N1778" s="123">
        <f t="shared" si="815"/>
        <v>1.2977639999999995</v>
      </c>
      <c r="O1778" s="163">
        <f t="shared" si="811"/>
        <v>0</v>
      </c>
      <c r="P1778" s="164">
        <f t="shared" si="812"/>
        <v>0</v>
      </c>
    </row>
    <row r="1779" spans="1:16" ht="47.25" hidden="1" outlineLevel="1" x14ac:dyDescent="0.25">
      <c r="A1779" s="31">
        <f t="shared" si="807"/>
        <v>23.3</v>
      </c>
      <c r="B1779" s="106" t="str">
        <f t="shared" si="818"/>
        <v>Supply, Erection &amp; commissioning of 150 KW VFD Panel with motor for fire-fighting pumps at 210 MW Khaperkheda TPS.</v>
      </c>
      <c r="C1779" s="31" t="str">
        <f t="shared" si="819"/>
        <v>MERC/CAPEX/2019-2020/799</v>
      </c>
      <c r="D1779" s="65">
        <f t="shared" si="819"/>
        <v>43735</v>
      </c>
      <c r="E1779" s="93">
        <f t="shared" si="819"/>
        <v>2.34</v>
      </c>
      <c r="F1779" s="124">
        <f t="shared" si="809"/>
        <v>2.0956799999999998</v>
      </c>
      <c r="G1779" s="124">
        <f t="shared" si="810"/>
        <v>2.0956800000000002</v>
      </c>
      <c r="H1779" s="124">
        <f t="shared" si="813"/>
        <v>0</v>
      </c>
      <c r="I1779" s="123">
        <f>'F4.2'!Y75</f>
        <v>0</v>
      </c>
      <c r="J1779" s="123">
        <f>'F4.2'!AS75</f>
        <v>0</v>
      </c>
      <c r="K1779" s="124"/>
      <c r="L1779" s="124"/>
      <c r="M1779" s="124">
        <f t="shared" si="814"/>
        <v>0</v>
      </c>
      <c r="N1779" s="124">
        <f t="shared" si="815"/>
        <v>0</v>
      </c>
      <c r="O1779" s="163">
        <f t="shared" si="811"/>
        <v>0</v>
      </c>
      <c r="P1779" s="164">
        <f t="shared" si="812"/>
        <v>0</v>
      </c>
    </row>
    <row r="1780" spans="1:16" ht="15.75" hidden="1" outlineLevel="1" x14ac:dyDescent="0.25">
      <c r="A1780" s="130">
        <f t="shared" ref="A1780:A1843" si="820">A1354</f>
        <v>0</v>
      </c>
      <c r="B1780" s="135" t="str">
        <f t="shared" si="818"/>
        <v>IDC</v>
      </c>
      <c r="C1780" s="31" t="str">
        <f t="shared" si="819"/>
        <v>MERC/CAPEX/2019-2020/799</v>
      </c>
      <c r="D1780" s="65">
        <f t="shared" si="819"/>
        <v>43735</v>
      </c>
      <c r="E1780" s="93">
        <f t="shared" si="819"/>
        <v>0.57999999999999996</v>
      </c>
      <c r="F1780" s="124">
        <f t="shared" ref="F1780:F1843" si="821">F1354+I1354</f>
        <v>0</v>
      </c>
      <c r="G1780" s="124">
        <f t="shared" ref="G1780:G1843" si="822">G1354+M1354</f>
        <v>0</v>
      </c>
      <c r="H1780" s="124">
        <f t="shared" si="813"/>
        <v>0</v>
      </c>
      <c r="I1780" s="123">
        <f>'F4.2'!Y76</f>
        <v>0</v>
      </c>
      <c r="J1780" s="123">
        <f>'F4.2'!AS76</f>
        <v>0</v>
      </c>
      <c r="K1780" s="124"/>
      <c r="L1780" s="124"/>
      <c r="M1780" s="124">
        <f t="shared" si="814"/>
        <v>0</v>
      </c>
      <c r="N1780" s="124">
        <f t="shared" si="815"/>
        <v>0</v>
      </c>
      <c r="O1780" s="163">
        <f t="shared" ref="O1780:O1832" si="823">MAX(0,IF(M1780=0,0,IF(G1780+M1780&lt;E1780,M1780,E1780-G1780)))</f>
        <v>0</v>
      </c>
      <c r="P1780" s="164">
        <f t="shared" ref="P1780:P1832" si="824">M1780-O1780</f>
        <v>0</v>
      </c>
    </row>
    <row r="1781" spans="1:16" ht="31.5" hidden="1" outlineLevel="1" x14ac:dyDescent="0.25">
      <c r="A1781" s="27">
        <f t="shared" si="820"/>
        <v>24</v>
      </c>
      <c r="B1781" s="28" t="str">
        <f t="shared" si="818"/>
        <v>Augmentation of Waregaon Ash Water Recovery System at TPS Khaperkheda</v>
      </c>
      <c r="C1781" s="31" t="str">
        <f t="shared" si="819"/>
        <v>MERC/CAPEX/2019-20/732</v>
      </c>
      <c r="D1781" s="65">
        <f t="shared" si="819"/>
        <v>43724</v>
      </c>
      <c r="E1781" s="93">
        <f t="shared" si="819"/>
        <v>17.198399999999999</v>
      </c>
      <c r="F1781" s="124">
        <f t="shared" si="821"/>
        <v>0</v>
      </c>
      <c r="G1781" s="124">
        <f t="shared" si="822"/>
        <v>0</v>
      </c>
      <c r="H1781" s="124">
        <f t="shared" ref="H1781:H1844" si="825">F1781-G1781</f>
        <v>0</v>
      </c>
      <c r="I1781" s="123">
        <f>'F4.2'!Y77</f>
        <v>0</v>
      </c>
      <c r="J1781" s="123">
        <f>'F4.2'!AS77</f>
        <v>0</v>
      </c>
      <c r="K1781" s="124"/>
      <c r="L1781" s="124"/>
      <c r="M1781" s="124">
        <f t="shared" ref="M1781:M1837" si="826">SUM(J1781:L1781)</f>
        <v>0</v>
      </c>
      <c r="N1781" s="124">
        <f t="shared" ref="N1781:N1844" si="827">H1781+I1781-M1781</f>
        <v>0</v>
      </c>
      <c r="O1781" s="163">
        <f t="shared" si="823"/>
        <v>0</v>
      </c>
      <c r="P1781" s="164">
        <f t="shared" si="824"/>
        <v>0</v>
      </c>
    </row>
    <row r="1782" spans="1:16" ht="31.5" hidden="1" outlineLevel="1" x14ac:dyDescent="0.25">
      <c r="A1782" s="31">
        <f t="shared" si="820"/>
        <v>24.1</v>
      </c>
      <c r="B1782" s="106" t="str">
        <f t="shared" si="818"/>
        <v>Augmentation of Waregaon Ash Water Recovery System at TPS Khaperkheda</v>
      </c>
      <c r="C1782" s="31" t="str">
        <f t="shared" si="819"/>
        <v>MERC/CAPEX/2019-20/732</v>
      </c>
      <c r="D1782" s="65">
        <f t="shared" si="819"/>
        <v>43724</v>
      </c>
      <c r="E1782" s="93">
        <f t="shared" si="819"/>
        <v>15.788399999999999</v>
      </c>
      <c r="F1782" s="124">
        <f t="shared" si="821"/>
        <v>15.198718130000001</v>
      </c>
      <c r="G1782" s="124">
        <f t="shared" si="822"/>
        <v>15.198718130000001</v>
      </c>
      <c r="H1782" s="124">
        <f t="shared" si="825"/>
        <v>0</v>
      </c>
      <c r="I1782" s="123">
        <f>'F4.2'!Y78</f>
        <v>0</v>
      </c>
      <c r="J1782" s="123">
        <f>'F4.2'!AS78</f>
        <v>0</v>
      </c>
      <c r="K1782" s="124"/>
      <c r="L1782" s="124"/>
      <c r="M1782" s="124">
        <f t="shared" si="826"/>
        <v>0</v>
      </c>
      <c r="N1782" s="124">
        <f t="shared" si="827"/>
        <v>0</v>
      </c>
      <c r="O1782" s="163">
        <f t="shared" si="823"/>
        <v>0</v>
      </c>
      <c r="P1782" s="164">
        <f t="shared" si="824"/>
        <v>0</v>
      </c>
    </row>
    <row r="1783" spans="1:16" ht="15.75" hidden="1" outlineLevel="1" x14ac:dyDescent="0.25">
      <c r="A1783" s="130">
        <f t="shared" si="820"/>
        <v>0</v>
      </c>
      <c r="B1783" s="135" t="str">
        <f t="shared" si="818"/>
        <v>IDC</v>
      </c>
      <c r="C1783" s="27" t="str">
        <f t="shared" si="819"/>
        <v>MERC/CAPEX/2019-20/732</v>
      </c>
      <c r="D1783" s="90">
        <f t="shared" si="819"/>
        <v>43724</v>
      </c>
      <c r="E1783" s="92">
        <f t="shared" si="819"/>
        <v>1.41</v>
      </c>
      <c r="F1783" s="123">
        <f t="shared" si="821"/>
        <v>0.58812410000000004</v>
      </c>
      <c r="G1783" s="123">
        <f t="shared" si="822"/>
        <v>0.58812410000000004</v>
      </c>
      <c r="H1783" s="123">
        <f t="shared" si="825"/>
        <v>0</v>
      </c>
      <c r="I1783" s="123">
        <f>'F4.2'!Y79</f>
        <v>0</v>
      </c>
      <c r="J1783" s="123">
        <f>'F4.2'!AS79</f>
        <v>0</v>
      </c>
      <c r="K1783" s="123"/>
      <c r="L1783" s="123"/>
      <c r="M1783" s="123">
        <f t="shared" si="826"/>
        <v>0</v>
      </c>
      <c r="N1783" s="123">
        <f t="shared" si="827"/>
        <v>0</v>
      </c>
      <c r="O1783" s="163">
        <f t="shared" si="823"/>
        <v>0</v>
      </c>
      <c r="P1783" s="164">
        <f t="shared" si="824"/>
        <v>0</v>
      </c>
    </row>
    <row r="1784" spans="1:16" ht="94.5" hidden="1" outlineLevel="1" x14ac:dyDescent="0.25">
      <c r="A1784" s="27">
        <f t="shared" si="820"/>
        <v>25</v>
      </c>
      <c r="B1784" s="28" t="str">
        <f t="shared" si="818"/>
        <v>Procurement of VFD with HMI &amp; Controller &amp; Replacing with existing Eddy-current drives of Coal feeders at U# 3 &amp; 4 and Procurement of Various Critical Components of GEHO Pump (Model-TZPM 800) for AHP-1 at Khaperkheda TPS</v>
      </c>
      <c r="C1784" s="31" t="str">
        <f t="shared" si="819"/>
        <v>MERC/CAPEX/2019-2020/734</v>
      </c>
      <c r="D1784" s="65">
        <f t="shared" si="819"/>
        <v>43724</v>
      </c>
      <c r="E1784" s="93">
        <f t="shared" si="819"/>
        <v>10.653543613</v>
      </c>
      <c r="F1784" s="124">
        <f t="shared" si="821"/>
        <v>0</v>
      </c>
      <c r="G1784" s="124">
        <f t="shared" si="822"/>
        <v>0</v>
      </c>
      <c r="H1784" s="124">
        <f t="shared" si="825"/>
        <v>0</v>
      </c>
      <c r="I1784" s="123">
        <f>'F4.2'!Y80</f>
        <v>0</v>
      </c>
      <c r="J1784" s="123">
        <f>'F4.2'!AS80</f>
        <v>0</v>
      </c>
      <c r="K1784" s="124"/>
      <c r="L1784" s="124"/>
      <c r="M1784" s="124">
        <f t="shared" si="826"/>
        <v>0</v>
      </c>
      <c r="N1784" s="124">
        <f t="shared" si="827"/>
        <v>0</v>
      </c>
      <c r="O1784" s="163">
        <f t="shared" si="823"/>
        <v>0</v>
      </c>
      <c r="P1784" s="164">
        <f t="shared" si="824"/>
        <v>0</v>
      </c>
    </row>
    <row r="1785" spans="1:16" ht="78.75" hidden="1" outlineLevel="1" x14ac:dyDescent="0.25">
      <c r="A1785" s="31">
        <f t="shared" si="820"/>
        <v>25.1</v>
      </c>
      <c r="B1785" s="106" t="str">
        <f t="shared" si="818"/>
        <v>Up-gradation of Existing BHEL make 36” Gravimetric Coal Feeders control panel with HMI and croprocessor based Controller with VFD, Motor &amp; Weigh Module at Unit 3 &amp; 4, (210MW)</v>
      </c>
      <c r="C1785" s="31" t="str">
        <f t="shared" si="819"/>
        <v>MERC/CAPEX/2019-2020/734</v>
      </c>
      <c r="D1785" s="65">
        <f t="shared" si="819"/>
        <v>43724</v>
      </c>
      <c r="E1785" s="93">
        <f t="shared" si="819"/>
        <v>7.4655436129999995</v>
      </c>
      <c r="F1785" s="124">
        <f t="shared" si="821"/>
        <v>7.7</v>
      </c>
      <c r="G1785" s="124">
        <f t="shared" si="822"/>
        <v>7.7</v>
      </c>
      <c r="H1785" s="124">
        <f t="shared" si="825"/>
        <v>0</v>
      </c>
      <c r="I1785" s="123">
        <f>'F4.2'!Y81</f>
        <v>0</v>
      </c>
      <c r="J1785" s="123">
        <f>'F4.2'!AS81</f>
        <v>0</v>
      </c>
      <c r="K1785" s="124"/>
      <c r="L1785" s="124"/>
      <c r="M1785" s="124">
        <f t="shared" si="826"/>
        <v>0</v>
      </c>
      <c r="N1785" s="124">
        <f t="shared" si="827"/>
        <v>0</v>
      </c>
      <c r="O1785" s="163">
        <f t="shared" si="823"/>
        <v>0</v>
      </c>
      <c r="P1785" s="164">
        <f t="shared" si="824"/>
        <v>0</v>
      </c>
    </row>
    <row r="1786" spans="1:16" ht="47.25" hidden="1" outlineLevel="1" x14ac:dyDescent="0.25">
      <c r="A1786" s="31">
        <f t="shared" si="820"/>
        <v>25.2</v>
      </c>
      <c r="B1786" s="106" t="str">
        <f t="shared" si="818"/>
        <v>Procurement of various Critical Components of GEHO Pump (Model-TZPM 800) for AHP-1 (210MW)</v>
      </c>
      <c r="C1786" s="27" t="str">
        <f t="shared" si="819"/>
        <v>MERC/CAPEX/2019-2020/734</v>
      </c>
      <c r="D1786" s="90">
        <f t="shared" si="819"/>
        <v>43724</v>
      </c>
      <c r="E1786" s="92">
        <f t="shared" si="819"/>
        <v>2.698</v>
      </c>
      <c r="F1786" s="123">
        <f t="shared" si="821"/>
        <v>2.6465840039999997</v>
      </c>
      <c r="G1786" s="123">
        <f t="shared" si="822"/>
        <v>2.6465840039999997</v>
      </c>
      <c r="H1786" s="123">
        <f t="shared" si="825"/>
        <v>0</v>
      </c>
      <c r="I1786" s="123">
        <f>'F4.2'!Y82</f>
        <v>0</v>
      </c>
      <c r="J1786" s="123">
        <f>'F4.2'!AS82</f>
        <v>0</v>
      </c>
      <c r="K1786" s="123"/>
      <c r="L1786" s="123"/>
      <c r="M1786" s="123">
        <f t="shared" si="826"/>
        <v>0</v>
      </c>
      <c r="N1786" s="123">
        <f t="shared" si="827"/>
        <v>0</v>
      </c>
      <c r="O1786" s="163">
        <f t="shared" si="823"/>
        <v>0</v>
      </c>
      <c r="P1786" s="164">
        <f t="shared" si="824"/>
        <v>0</v>
      </c>
    </row>
    <row r="1787" spans="1:16" ht="15.75" hidden="1" outlineLevel="1" x14ac:dyDescent="0.25">
      <c r="A1787" s="130">
        <f t="shared" si="820"/>
        <v>0</v>
      </c>
      <c r="B1787" s="135" t="str">
        <f t="shared" si="818"/>
        <v>IDC</v>
      </c>
      <c r="C1787" s="31" t="str">
        <f t="shared" si="819"/>
        <v>MERC/CAPEX/2019-2020/734</v>
      </c>
      <c r="D1787" s="65">
        <f t="shared" si="819"/>
        <v>43724</v>
      </c>
      <c r="E1787" s="93">
        <f t="shared" si="819"/>
        <v>0.49</v>
      </c>
      <c r="F1787" s="124">
        <f t="shared" si="821"/>
        <v>0</v>
      </c>
      <c r="G1787" s="124">
        <f t="shared" si="822"/>
        <v>0</v>
      </c>
      <c r="H1787" s="124">
        <f t="shared" si="825"/>
        <v>0</v>
      </c>
      <c r="I1787" s="123">
        <f>'F4.2'!Y83</f>
        <v>0</v>
      </c>
      <c r="J1787" s="123">
        <f>'F4.2'!AS83</f>
        <v>0</v>
      </c>
      <c r="K1787" s="124"/>
      <c r="L1787" s="124"/>
      <c r="M1787" s="124">
        <f t="shared" si="826"/>
        <v>0</v>
      </c>
      <c r="N1787" s="124">
        <f t="shared" si="827"/>
        <v>0</v>
      </c>
      <c r="O1787" s="163">
        <f t="shared" si="823"/>
        <v>0</v>
      </c>
      <c r="P1787" s="164">
        <f t="shared" si="824"/>
        <v>0</v>
      </c>
    </row>
    <row r="1788" spans="1:16" ht="63" hidden="1" outlineLevel="1" x14ac:dyDescent="0.25">
      <c r="A1788" s="27">
        <f t="shared" si="820"/>
        <v>26</v>
      </c>
      <c r="B1788" s="28" t="str">
        <f t="shared" si="818"/>
        <v>Procurement, Replacement of Eco Coils U#1&amp;2 210 MW, &amp; Procurement &amp; replacement of foundation Deck Spring assembly for coal mills U#3,4 at Khaperkheda TPS</v>
      </c>
      <c r="C1788" s="31" t="str">
        <f t="shared" si="819"/>
        <v>MERC/CAPEX/2019-2020/853</v>
      </c>
      <c r="D1788" s="65">
        <f t="shared" si="819"/>
        <v>43748</v>
      </c>
      <c r="E1788" s="93">
        <f t="shared" si="819"/>
        <v>15.4086058</v>
      </c>
      <c r="F1788" s="124">
        <f t="shared" si="821"/>
        <v>0</v>
      </c>
      <c r="G1788" s="124">
        <f t="shared" si="822"/>
        <v>0</v>
      </c>
      <c r="H1788" s="124">
        <f t="shared" si="825"/>
        <v>0</v>
      </c>
      <c r="I1788" s="123">
        <f>'F4.2'!Y84</f>
        <v>0</v>
      </c>
      <c r="J1788" s="123">
        <f>'F4.2'!AS84</f>
        <v>0</v>
      </c>
      <c r="K1788" s="124"/>
      <c r="L1788" s="124"/>
      <c r="M1788" s="124">
        <f t="shared" si="826"/>
        <v>0</v>
      </c>
      <c r="N1788" s="124">
        <f t="shared" si="827"/>
        <v>0</v>
      </c>
      <c r="O1788" s="163">
        <f t="shared" si="823"/>
        <v>0</v>
      </c>
      <c r="P1788" s="164">
        <f t="shared" si="824"/>
        <v>0</v>
      </c>
    </row>
    <row r="1789" spans="1:16" ht="31.5" hidden="1" outlineLevel="1" x14ac:dyDescent="0.25">
      <c r="A1789" s="31">
        <f t="shared" si="820"/>
        <v>26.1</v>
      </c>
      <c r="B1789" s="106" t="str">
        <f t="shared" si="818"/>
        <v>Procurement, Replacement of Eco Coils U#1&amp;2</v>
      </c>
      <c r="C1789" s="31" t="str">
        <f t="shared" si="819"/>
        <v>MERC/CAPEX/2019-2020/853</v>
      </c>
      <c r="D1789" s="65">
        <f t="shared" si="819"/>
        <v>43748</v>
      </c>
      <c r="E1789" s="93">
        <f t="shared" si="819"/>
        <v>7.4996254959999993</v>
      </c>
      <c r="F1789" s="124">
        <f t="shared" si="821"/>
        <v>6.6502515620000002</v>
      </c>
      <c r="G1789" s="124">
        <f t="shared" si="822"/>
        <v>6.6502515620000002</v>
      </c>
      <c r="H1789" s="124">
        <f t="shared" si="825"/>
        <v>0</v>
      </c>
      <c r="I1789" s="123">
        <f>'F4.2'!Y85</f>
        <v>0</v>
      </c>
      <c r="J1789" s="123">
        <f>'F4.2'!AS85</f>
        <v>0</v>
      </c>
      <c r="K1789" s="124"/>
      <c r="L1789" s="124"/>
      <c r="M1789" s="124">
        <f t="shared" si="826"/>
        <v>0</v>
      </c>
      <c r="N1789" s="124">
        <f t="shared" si="827"/>
        <v>0</v>
      </c>
      <c r="O1789" s="163">
        <f t="shared" si="823"/>
        <v>0</v>
      </c>
      <c r="P1789" s="164">
        <f t="shared" si="824"/>
        <v>0</v>
      </c>
    </row>
    <row r="1790" spans="1:16" ht="31.5" hidden="1" outlineLevel="1" x14ac:dyDescent="0.25">
      <c r="A1790" s="31">
        <f t="shared" si="820"/>
        <v>26.2</v>
      </c>
      <c r="B1790" s="106" t="str">
        <f t="shared" si="818"/>
        <v>Procurement &amp; replacement of foundation Deck Spring assembly for coal mills U#3,4</v>
      </c>
      <c r="C1790" s="27" t="str">
        <f t="shared" si="819"/>
        <v>MERC/CAPEX/2019-2020/853</v>
      </c>
      <c r="D1790" s="90">
        <f t="shared" si="819"/>
        <v>43748</v>
      </c>
      <c r="E1790" s="92">
        <f t="shared" si="819"/>
        <v>6.6789803039999995</v>
      </c>
      <c r="F1790" s="123">
        <f t="shared" si="821"/>
        <v>7.0955239579999994</v>
      </c>
      <c r="G1790" s="123">
        <f t="shared" si="822"/>
        <v>7.1</v>
      </c>
      <c r="H1790" s="123">
        <f t="shared" si="825"/>
        <v>-4.476042000000291E-3</v>
      </c>
      <c r="I1790" s="123">
        <f>'F4.2'!Y86</f>
        <v>0</v>
      </c>
      <c r="J1790" s="123">
        <f>'F4.2'!AS86</f>
        <v>0</v>
      </c>
      <c r="K1790" s="123"/>
      <c r="L1790" s="123"/>
      <c r="M1790" s="123">
        <f t="shared" si="826"/>
        <v>0</v>
      </c>
      <c r="N1790" s="123">
        <f t="shared" si="827"/>
        <v>-4.476042000000291E-3</v>
      </c>
      <c r="O1790" s="163">
        <f t="shared" si="823"/>
        <v>0</v>
      </c>
      <c r="P1790" s="164">
        <f t="shared" si="824"/>
        <v>0</v>
      </c>
    </row>
    <row r="1791" spans="1:16" ht="15.75" hidden="1" outlineLevel="1" x14ac:dyDescent="0.25">
      <c r="A1791" s="130">
        <f t="shared" si="820"/>
        <v>0</v>
      </c>
      <c r="B1791" s="135" t="str">
        <f t="shared" si="818"/>
        <v>IDC</v>
      </c>
      <c r="C1791" s="31" t="str">
        <f t="shared" si="819"/>
        <v>MERC/CAPEX/2019-2020/853</v>
      </c>
      <c r="D1791" s="65">
        <f t="shared" si="819"/>
        <v>43748</v>
      </c>
      <c r="E1791" s="93">
        <f t="shared" si="819"/>
        <v>1.23</v>
      </c>
      <c r="F1791" s="124">
        <f t="shared" si="821"/>
        <v>0</v>
      </c>
      <c r="G1791" s="124">
        <f t="shared" si="822"/>
        <v>0</v>
      </c>
      <c r="H1791" s="124">
        <f t="shared" si="825"/>
        <v>0</v>
      </c>
      <c r="I1791" s="123">
        <f>'F4.2'!Y87</f>
        <v>0</v>
      </c>
      <c r="J1791" s="123">
        <f>'F4.2'!AS87</f>
        <v>0</v>
      </c>
      <c r="K1791" s="124"/>
      <c r="L1791" s="124"/>
      <c r="M1791" s="124">
        <f t="shared" si="826"/>
        <v>0</v>
      </c>
      <c r="N1791" s="124">
        <f t="shared" si="827"/>
        <v>0</v>
      </c>
      <c r="O1791" s="163">
        <f t="shared" si="823"/>
        <v>0</v>
      </c>
      <c r="P1791" s="164">
        <f t="shared" si="824"/>
        <v>0</v>
      </c>
    </row>
    <row r="1792" spans="1:16" ht="47.25" hidden="1" outlineLevel="1" x14ac:dyDescent="0.25">
      <c r="A1792" s="27">
        <f t="shared" si="820"/>
        <v>28</v>
      </c>
      <c r="B1792" s="28" t="str">
        <f t="shared" si="818"/>
        <v>ESP Upgradation of 5 Nos. of 210/500MW Units at Khaperkheda, Koradi &amp; Chandrapur TPS</v>
      </c>
      <c r="C1792" s="31" t="str">
        <f t="shared" si="819"/>
        <v>MERC/CAPEX/2022-2023/MSPGCL/0453</v>
      </c>
      <c r="D1792" s="65">
        <f t="shared" si="819"/>
        <v>44833</v>
      </c>
      <c r="E1792" s="93">
        <f t="shared" si="819"/>
        <v>90.353534976020015</v>
      </c>
      <c r="F1792" s="124">
        <f t="shared" si="821"/>
        <v>0</v>
      </c>
      <c r="G1792" s="124">
        <f t="shared" si="822"/>
        <v>0</v>
      </c>
      <c r="H1792" s="124">
        <f t="shared" si="825"/>
        <v>0</v>
      </c>
      <c r="I1792" s="123">
        <f>'F4.2'!Y88</f>
        <v>0</v>
      </c>
      <c r="J1792" s="123">
        <f>'F4.2'!AS88</f>
        <v>0</v>
      </c>
      <c r="K1792" s="124"/>
      <c r="L1792" s="124"/>
      <c r="M1792" s="124">
        <f t="shared" si="826"/>
        <v>0</v>
      </c>
      <c r="N1792" s="124">
        <f t="shared" si="827"/>
        <v>0</v>
      </c>
      <c r="O1792" s="163">
        <f t="shared" si="823"/>
        <v>0</v>
      </c>
      <c r="P1792" s="164">
        <f t="shared" si="824"/>
        <v>0</v>
      </c>
    </row>
    <row r="1793" spans="1:16" ht="31.5" hidden="1" outlineLevel="1" x14ac:dyDescent="0.25">
      <c r="A1793" s="31">
        <f t="shared" si="820"/>
        <v>28.1</v>
      </c>
      <c r="B1793" s="62" t="str">
        <f t="shared" si="818"/>
        <v>ESP Upgradation at Unit #1, Khaperkheda TPS</v>
      </c>
      <c r="C1793" s="31" t="str">
        <f t="shared" si="819"/>
        <v>MERC/CAPEX/2022-2023/MSPGCL/0453</v>
      </c>
      <c r="D1793" s="65">
        <f t="shared" si="819"/>
        <v>44833</v>
      </c>
      <c r="E1793" s="93">
        <f t="shared" si="819"/>
        <v>42.711414139904079</v>
      </c>
      <c r="F1793" s="124">
        <f t="shared" si="821"/>
        <v>59.55</v>
      </c>
      <c r="G1793" s="124">
        <f t="shared" si="822"/>
        <v>54.445</v>
      </c>
      <c r="H1793" s="124">
        <f t="shared" si="825"/>
        <v>5.1049999999999969</v>
      </c>
      <c r="I1793" s="123">
        <f>'F4.2'!Y89</f>
        <v>0</v>
      </c>
      <c r="J1793" s="123">
        <f>'F4.2'!AS89</f>
        <v>0</v>
      </c>
      <c r="K1793" s="124"/>
      <c r="L1793" s="124"/>
      <c r="M1793" s="124">
        <f t="shared" si="826"/>
        <v>0</v>
      </c>
      <c r="N1793" s="124">
        <f t="shared" si="827"/>
        <v>5.1049999999999969</v>
      </c>
      <c r="O1793" s="163">
        <f t="shared" si="823"/>
        <v>0</v>
      </c>
      <c r="P1793" s="164">
        <f t="shared" si="824"/>
        <v>0</v>
      </c>
    </row>
    <row r="1794" spans="1:16" ht="31.5" hidden="1" outlineLevel="1" x14ac:dyDescent="0.25">
      <c r="A1794" s="31">
        <f t="shared" si="820"/>
        <v>28.2</v>
      </c>
      <c r="B1794" s="62" t="str">
        <f t="shared" si="818"/>
        <v>ESP Upgradation at Unit #2, Khaperkheda TPS</v>
      </c>
      <c r="C1794" s="27" t="str">
        <f t="shared" si="819"/>
        <v>MERC/CAPEX/2022-2023/MSPGCL/0453</v>
      </c>
      <c r="D1794" s="90">
        <f t="shared" si="819"/>
        <v>44833</v>
      </c>
      <c r="E1794" s="92">
        <f t="shared" si="819"/>
        <v>42.711414139904079</v>
      </c>
      <c r="F1794" s="123">
        <f t="shared" si="821"/>
        <v>59.55</v>
      </c>
      <c r="G1794" s="123">
        <f t="shared" si="822"/>
        <v>54.445</v>
      </c>
      <c r="H1794" s="123">
        <f t="shared" si="825"/>
        <v>5.1049999999999969</v>
      </c>
      <c r="I1794" s="123">
        <f>'F4.2'!Y90</f>
        <v>0</v>
      </c>
      <c r="J1794" s="123">
        <f>'F4.2'!AS90</f>
        <v>0</v>
      </c>
      <c r="K1794" s="123"/>
      <c r="L1794" s="123"/>
      <c r="M1794" s="123">
        <f t="shared" si="826"/>
        <v>0</v>
      </c>
      <c r="N1794" s="123">
        <f t="shared" si="827"/>
        <v>5.1049999999999969</v>
      </c>
      <c r="O1794" s="163">
        <f t="shared" si="823"/>
        <v>0</v>
      </c>
      <c r="P1794" s="164">
        <f t="shared" si="824"/>
        <v>0</v>
      </c>
    </row>
    <row r="1795" spans="1:16" ht="31.5" hidden="1" outlineLevel="1" x14ac:dyDescent="0.25">
      <c r="A1795" s="130">
        <f t="shared" si="820"/>
        <v>0</v>
      </c>
      <c r="B1795" s="131" t="str">
        <f t="shared" si="818"/>
        <v>IDC</v>
      </c>
      <c r="C1795" s="31" t="str">
        <f t="shared" si="819"/>
        <v>MERC/CAPEX/2022-2023/MSPGCL/0453</v>
      </c>
      <c r="D1795" s="65">
        <f t="shared" si="819"/>
        <v>44833</v>
      </c>
      <c r="E1795" s="93">
        <f t="shared" si="819"/>
        <v>4.9307066962118604</v>
      </c>
      <c r="F1795" s="124">
        <f t="shared" si="821"/>
        <v>0</v>
      </c>
      <c r="G1795" s="124">
        <f t="shared" si="822"/>
        <v>16</v>
      </c>
      <c r="H1795" s="124">
        <f t="shared" si="825"/>
        <v>-16</v>
      </c>
      <c r="I1795" s="123">
        <f>'F4.2'!Y91</f>
        <v>0</v>
      </c>
      <c r="J1795" s="123">
        <f>'F4.2'!AS91</f>
        <v>0</v>
      </c>
      <c r="K1795" s="124"/>
      <c r="L1795" s="124"/>
      <c r="M1795" s="124">
        <f t="shared" si="826"/>
        <v>0</v>
      </c>
      <c r="N1795" s="124">
        <f t="shared" si="827"/>
        <v>-16</v>
      </c>
      <c r="O1795" s="163">
        <f t="shared" si="823"/>
        <v>0</v>
      </c>
      <c r="P1795" s="164">
        <f t="shared" si="824"/>
        <v>0</v>
      </c>
    </row>
    <row r="1796" spans="1:16" ht="31.5" hidden="1" outlineLevel="1" x14ac:dyDescent="0.25">
      <c r="A1796" s="27">
        <f t="shared" si="820"/>
        <v>29</v>
      </c>
      <c r="B1796" s="28" t="str">
        <f t="shared" si="818"/>
        <v>Flue Gas Desulphurisation System for Khaperkheda Unit # 1-4</v>
      </c>
      <c r="C1796" s="31" t="str">
        <f t="shared" ref="C1796:E1815" si="828">C1370</f>
        <v>MERC/CAPEX/2021-2022/MSPGCL/097</v>
      </c>
      <c r="D1796" s="65">
        <f t="shared" si="828"/>
        <v>44634</v>
      </c>
      <c r="E1796" s="93">
        <f t="shared" si="828"/>
        <v>113.45647873314547</v>
      </c>
      <c r="F1796" s="124">
        <f t="shared" si="821"/>
        <v>0</v>
      </c>
      <c r="G1796" s="124">
        <f t="shared" si="822"/>
        <v>0</v>
      </c>
      <c r="H1796" s="124">
        <f t="shared" si="825"/>
        <v>0</v>
      </c>
      <c r="I1796" s="123">
        <f>'F4.2'!Y92</f>
        <v>0</v>
      </c>
      <c r="J1796" s="123">
        <f>'F4.2'!AS92</f>
        <v>0</v>
      </c>
      <c r="K1796" s="124"/>
      <c r="L1796" s="124"/>
      <c r="M1796" s="124">
        <f t="shared" si="826"/>
        <v>0</v>
      </c>
      <c r="N1796" s="124">
        <f t="shared" si="827"/>
        <v>0</v>
      </c>
      <c r="O1796" s="163">
        <f t="shared" si="823"/>
        <v>0</v>
      </c>
      <c r="P1796" s="164">
        <f t="shared" si="824"/>
        <v>0</v>
      </c>
    </row>
    <row r="1797" spans="1:16" ht="31.5" hidden="1" outlineLevel="1" x14ac:dyDescent="0.25">
      <c r="A1797" s="31">
        <f t="shared" si="820"/>
        <v>29.1</v>
      </c>
      <c r="B1797" s="62" t="str">
        <f t="shared" si="818"/>
        <v>FGD System for Khaperkheda Unit # 1-4</v>
      </c>
      <c r="C1797" s="31" t="str">
        <f t="shared" si="828"/>
        <v>MERC/CAPEX/2021-2022/MSPGCL/097</v>
      </c>
      <c r="D1797" s="65">
        <f t="shared" si="828"/>
        <v>44634</v>
      </c>
      <c r="E1797" s="93">
        <f t="shared" si="828"/>
        <v>109.15</v>
      </c>
      <c r="F1797" s="124">
        <f t="shared" si="821"/>
        <v>255.58</v>
      </c>
      <c r="G1797" s="124">
        <f t="shared" si="822"/>
        <v>130.03</v>
      </c>
      <c r="H1797" s="124">
        <f t="shared" si="825"/>
        <v>125.55000000000001</v>
      </c>
      <c r="I1797" s="123">
        <f>'F4.2'!Y93</f>
        <v>0</v>
      </c>
      <c r="J1797" s="123">
        <f>'F4.2'!AS93</f>
        <v>0</v>
      </c>
      <c r="K1797" s="124"/>
      <c r="L1797" s="124"/>
      <c r="M1797" s="124">
        <f t="shared" si="826"/>
        <v>0</v>
      </c>
      <c r="N1797" s="124">
        <f t="shared" si="827"/>
        <v>125.55000000000001</v>
      </c>
      <c r="O1797" s="163">
        <f t="shared" si="823"/>
        <v>0</v>
      </c>
      <c r="P1797" s="164">
        <f t="shared" si="824"/>
        <v>0</v>
      </c>
    </row>
    <row r="1798" spans="1:16" ht="31.5" hidden="1" outlineLevel="1" x14ac:dyDescent="0.25">
      <c r="A1798" s="130">
        <f t="shared" si="820"/>
        <v>0</v>
      </c>
      <c r="B1798" s="131" t="str">
        <f t="shared" si="818"/>
        <v>IDC</v>
      </c>
      <c r="C1798" s="27" t="str">
        <f t="shared" si="828"/>
        <v>MERC/CAPEX/2021-2022/MSPGCL/097</v>
      </c>
      <c r="D1798" s="90">
        <f t="shared" si="828"/>
        <v>44634</v>
      </c>
      <c r="E1798" s="92">
        <f t="shared" si="828"/>
        <v>4.3064787331454717</v>
      </c>
      <c r="F1798" s="123">
        <f t="shared" si="821"/>
        <v>0</v>
      </c>
      <c r="G1798" s="123">
        <f t="shared" si="822"/>
        <v>0</v>
      </c>
      <c r="H1798" s="123">
        <f t="shared" si="825"/>
        <v>0</v>
      </c>
      <c r="I1798" s="123">
        <f>'F4.2'!Y94</f>
        <v>0</v>
      </c>
      <c r="J1798" s="123">
        <f>'F4.2'!AS94</f>
        <v>0</v>
      </c>
      <c r="K1798" s="123"/>
      <c r="L1798" s="123"/>
      <c r="M1798" s="123">
        <f t="shared" si="826"/>
        <v>0</v>
      </c>
      <c r="N1798" s="123">
        <f t="shared" si="827"/>
        <v>0</v>
      </c>
      <c r="O1798" s="163">
        <f t="shared" si="823"/>
        <v>0</v>
      </c>
      <c r="P1798" s="164">
        <f t="shared" si="824"/>
        <v>0</v>
      </c>
    </row>
    <row r="1799" spans="1:16" ht="47.25" hidden="1" outlineLevel="1" x14ac:dyDescent="0.25">
      <c r="A1799" s="27" t="str">
        <f t="shared" si="820"/>
        <v>HO
DPR 4</v>
      </c>
      <c r="B1799" s="28" t="str">
        <f t="shared" si="818"/>
        <v>Construction of coal platform for Chandrapur TPS, Khaperkheda TPS &amp; Parli TPS</v>
      </c>
      <c r="C1799" s="31" t="str">
        <f t="shared" si="828"/>
        <v>MERC/TECH 1/CAPEX/20132014/00827</v>
      </c>
      <c r="D1799" s="65">
        <f t="shared" si="828"/>
        <v>41464</v>
      </c>
      <c r="E1799" s="93">
        <f t="shared" si="828"/>
        <v>5.43</v>
      </c>
      <c r="F1799" s="124">
        <f t="shared" si="821"/>
        <v>0</v>
      </c>
      <c r="G1799" s="124">
        <f t="shared" si="822"/>
        <v>0</v>
      </c>
      <c r="H1799" s="124">
        <f t="shared" si="825"/>
        <v>0</v>
      </c>
      <c r="I1799" s="123">
        <f>'F4.2'!Y95</f>
        <v>0</v>
      </c>
      <c r="J1799" s="123">
        <f>'F4.2'!AS95</f>
        <v>0</v>
      </c>
      <c r="K1799" s="124"/>
      <c r="L1799" s="124"/>
      <c r="M1799" s="124">
        <f t="shared" si="826"/>
        <v>0</v>
      </c>
      <c r="N1799" s="124">
        <f t="shared" si="827"/>
        <v>0</v>
      </c>
      <c r="O1799" s="163">
        <f t="shared" si="823"/>
        <v>0</v>
      </c>
      <c r="P1799" s="164">
        <f t="shared" si="824"/>
        <v>0</v>
      </c>
    </row>
    <row r="1800" spans="1:16" ht="47.25" hidden="1" outlineLevel="1" x14ac:dyDescent="0.25">
      <c r="A1800" s="31" t="str">
        <f t="shared" si="820"/>
        <v>HO
DPR 4.2</v>
      </c>
      <c r="B1800" s="106" t="str">
        <f t="shared" si="818"/>
        <v>Khaperkheda TPS</v>
      </c>
      <c r="C1800" s="31" t="str">
        <f t="shared" si="828"/>
        <v>MERC/TECH 1/CAPEX/20132014/00827</v>
      </c>
      <c r="D1800" s="65">
        <f t="shared" si="828"/>
        <v>41464</v>
      </c>
      <c r="E1800" s="93">
        <f t="shared" si="828"/>
        <v>5.43</v>
      </c>
      <c r="F1800" s="124">
        <f t="shared" si="821"/>
        <v>3.9935999999999998</v>
      </c>
      <c r="G1800" s="124">
        <f t="shared" si="822"/>
        <v>3.9935999999999998</v>
      </c>
      <c r="H1800" s="124">
        <f t="shared" si="825"/>
        <v>0</v>
      </c>
      <c r="I1800" s="123">
        <f>'F4.2'!Y96</f>
        <v>0</v>
      </c>
      <c r="J1800" s="123">
        <f>'F4.2'!AS96</f>
        <v>0</v>
      </c>
      <c r="K1800" s="124"/>
      <c r="L1800" s="124"/>
      <c r="M1800" s="124">
        <f t="shared" si="826"/>
        <v>0</v>
      </c>
      <c r="N1800" s="124">
        <f t="shared" si="827"/>
        <v>0</v>
      </c>
      <c r="O1800" s="163">
        <f t="shared" si="823"/>
        <v>0</v>
      </c>
      <c r="P1800" s="164">
        <f t="shared" si="824"/>
        <v>0</v>
      </c>
    </row>
    <row r="1801" spans="1:16" ht="31.5" hidden="1" outlineLevel="1" x14ac:dyDescent="0.25">
      <c r="A1801" s="130">
        <f t="shared" si="820"/>
        <v>0</v>
      </c>
      <c r="B1801" s="131" t="str">
        <f t="shared" si="818"/>
        <v>IDC</v>
      </c>
      <c r="C1801" s="27" t="str">
        <f t="shared" si="828"/>
        <v>MERC/TECH 1/CAPEX/20132014/00827</v>
      </c>
      <c r="D1801" s="90">
        <f t="shared" si="828"/>
        <v>41464</v>
      </c>
      <c r="E1801" s="92">
        <f t="shared" si="828"/>
        <v>0</v>
      </c>
      <c r="F1801" s="123">
        <f t="shared" si="821"/>
        <v>0</v>
      </c>
      <c r="G1801" s="123">
        <f t="shared" si="822"/>
        <v>0</v>
      </c>
      <c r="H1801" s="123">
        <f t="shared" si="825"/>
        <v>0</v>
      </c>
      <c r="I1801" s="123">
        <f>'F4.2'!Y97</f>
        <v>0</v>
      </c>
      <c r="J1801" s="123">
        <f>'F4.2'!AS97</f>
        <v>0</v>
      </c>
      <c r="K1801" s="123"/>
      <c r="L1801" s="123"/>
      <c r="M1801" s="123">
        <f t="shared" si="826"/>
        <v>0</v>
      </c>
      <c r="N1801" s="123">
        <f t="shared" si="827"/>
        <v>0</v>
      </c>
      <c r="O1801" s="163">
        <f t="shared" si="823"/>
        <v>0</v>
      </c>
      <c r="P1801" s="164">
        <f t="shared" si="824"/>
        <v>0</v>
      </c>
    </row>
    <row r="1802" spans="1:16" ht="63" hidden="1" outlineLevel="1" x14ac:dyDescent="0.25">
      <c r="A1802" s="27" t="str">
        <f t="shared" si="820"/>
        <v>HO
DPR 5</v>
      </c>
      <c r="B1802" s="28" t="str">
        <f t="shared" si="818"/>
        <v>Procurement of energy efficient HT motors at Bhusawal TPS, Koradi TPS, Chandrapur TPS, khaperkheda TPS, Parli TPS &amp; Paras TPS as insurance spares</v>
      </c>
      <c r="C1802" s="31" t="str">
        <f t="shared" si="828"/>
        <v>MERC/TECH 1/CAPEX/20142015/01218</v>
      </c>
      <c r="D1802" s="65">
        <f t="shared" si="828"/>
        <v>41968</v>
      </c>
      <c r="E1802" s="93">
        <f t="shared" si="828"/>
        <v>4.82</v>
      </c>
      <c r="F1802" s="124">
        <f t="shared" si="821"/>
        <v>0</v>
      </c>
      <c r="G1802" s="124">
        <f t="shared" si="822"/>
        <v>0</v>
      </c>
      <c r="H1802" s="124">
        <f t="shared" si="825"/>
        <v>0</v>
      </c>
      <c r="I1802" s="123">
        <f>'F4.2'!Y98</f>
        <v>0</v>
      </c>
      <c r="J1802" s="123">
        <f>'F4.2'!AS98</f>
        <v>0</v>
      </c>
      <c r="K1802" s="124"/>
      <c r="L1802" s="124"/>
      <c r="M1802" s="124">
        <f t="shared" si="826"/>
        <v>0</v>
      </c>
      <c r="N1802" s="124">
        <f t="shared" si="827"/>
        <v>0</v>
      </c>
      <c r="O1802" s="163">
        <f t="shared" si="823"/>
        <v>0</v>
      </c>
      <c r="P1802" s="164">
        <f t="shared" si="824"/>
        <v>0</v>
      </c>
    </row>
    <row r="1803" spans="1:16" ht="126" hidden="1" outlineLevel="1" x14ac:dyDescent="0.25">
      <c r="A1803" s="31" t="str">
        <f t="shared" si="820"/>
        <v>HO
DPR 5.4a</v>
      </c>
      <c r="B1803" s="128" t="str">
        <f t="shared" si="818"/>
        <v>1. Procurement of 6.6 KV,300 KW, P.A.fan motor for U# 1 &amp; 2
2. Procurement of 6.6 KV,425 KW,CM motor for U # 3 &amp; 4
3. Procurement of 6.6 KV,1400KW,CW pump motor for U-1&amp; 2
4. Procurement of 6.6 KV,1400 KW,CW pump motor for U-3&amp;4</v>
      </c>
      <c r="C1803" s="31" t="str">
        <f t="shared" si="828"/>
        <v>MERC/TECH 1/CAPEX/20142015/01218</v>
      </c>
      <c r="D1803" s="65">
        <f t="shared" si="828"/>
        <v>41968</v>
      </c>
      <c r="E1803" s="93">
        <f t="shared" si="828"/>
        <v>3.8200000000000003</v>
      </c>
      <c r="F1803" s="124">
        <f t="shared" si="821"/>
        <v>2.5972885870000004</v>
      </c>
      <c r="G1803" s="124">
        <f t="shared" si="822"/>
        <v>2.5972885870000004</v>
      </c>
      <c r="H1803" s="124">
        <f t="shared" si="825"/>
        <v>0</v>
      </c>
      <c r="I1803" s="123">
        <f>'F4.2'!Y99</f>
        <v>0</v>
      </c>
      <c r="J1803" s="123">
        <f>'F4.2'!AS99</f>
        <v>0</v>
      </c>
      <c r="K1803" s="124"/>
      <c r="L1803" s="124"/>
      <c r="M1803" s="124">
        <f t="shared" si="826"/>
        <v>0</v>
      </c>
      <c r="N1803" s="124">
        <f t="shared" si="827"/>
        <v>0</v>
      </c>
      <c r="O1803" s="163">
        <f t="shared" si="823"/>
        <v>0</v>
      </c>
      <c r="P1803" s="164">
        <f t="shared" si="824"/>
        <v>0</v>
      </c>
    </row>
    <row r="1804" spans="1:16" ht="47.25" hidden="1" outlineLevel="1" x14ac:dyDescent="0.25">
      <c r="A1804" s="31" t="str">
        <f t="shared" si="820"/>
        <v>HO
DPR 5.4b</v>
      </c>
      <c r="B1804" s="128" t="str">
        <f t="shared" si="818"/>
        <v>K'kheda: Procurement of HT Motors(GS/HP Water pump)for U-1&amp;2 and Procurement of HT Motors (ACW)for U-3&amp;4</v>
      </c>
      <c r="C1804" s="27" t="str">
        <f t="shared" si="828"/>
        <v>MERC/TECH 1/CAPEX/20142015/01218</v>
      </c>
      <c r="D1804" s="90">
        <f t="shared" si="828"/>
        <v>41968</v>
      </c>
      <c r="E1804" s="92">
        <f t="shared" si="828"/>
        <v>1</v>
      </c>
      <c r="F1804" s="123">
        <f t="shared" si="821"/>
        <v>0.4</v>
      </c>
      <c r="G1804" s="123">
        <f t="shared" si="822"/>
        <v>0.4</v>
      </c>
      <c r="H1804" s="123">
        <f t="shared" si="825"/>
        <v>0</v>
      </c>
      <c r="I1804" s="123">
        <f>'F4.2'!Y100</f>
        <v>0</v>
      </c>
      <c r="J1804" s="123">
        <f>'F4.2'!AS100</f>
        <v>0</v>
      </c>
      <c r="K1804" s="123"/>
      <c r="L1804" s="123"/>
      <c r="M1804" s="123">
        <f t="shared" si="826"/>
        <v>0</v>
      </c>
      <c r="N1804" s="123">
        <f t="shared" si="827"/>
        <v>0</v>
      </c>
      <c r="O1804" s="163">
        <f t="shared" si="823"/>
        <v>0</v>
      </c>
      <c r="P1804" s="164">
        <f t="shared" si="824"/>
        <v>0</v>
      </c>
    </row>
    <row r="1805" spans="1:16" ht="63" hidden="1" outlineLevel="1" x14ac:dyDescent="0.25">
      <c r="A1805" s="27" t="str">
        <f t="shared" si="820"/>
        <v>HO
DPR 6</v>
      </c>
      <c r="B1805" s="28" t="str">
        <f t="shared" si="818"/>
        <v>Supply, Installation, Commissioning and Operation &amp; Maintenance Services of Continuous Ambient Air Quality Monitoring Stations (CAAQMS) at various TPS</v>
      </c>
      <c r="C1805" s="31" t="str">
        <f t="shared" si="828"/>
        <v>MERC/CAPEX/20162017/00423</v>
      </c>
      <c r="D1805" s="65">
        <f t="shared" si="828"/>
        <v>42585</v>
      </c>
      <c r="E1805" s="93">
        <f t="shared" si="828"/>
        <v>3.96</v>
      </c>
      <c r="F1805" s="124">
        <f t="shared" si="821"/>
        <v>0</v>
      </c>
      <c r="G1805" s="124">
        <f t="shared" si="822"/>
        <v>0</v>
      </c>
      <c r="H1805" s="124">
        <f t="shared" si="825"/>
        <v>0</v>
      </c>
      <c r="I1805" s="123">
        <f>'F4.2'!Y101</f>
        <v>0</v>
      </c>
      <c r="J1805" s="123">
        <f>'F4.2'!AS101</f>
        <v>0</v>
      </c>
      <c r="K1805" s="124"/>
      <c r="L1805" s="124"/>
      <c r="M1805" s="124">
        <f t="shared" si="826"/>
        <v>0</v>
      </c>
      <c r="N1805" s="124">
        <f t="shared" si="827"/>
        <v>0</v>
      </c>
      <c r="O1805" s="163">
        <f t="shared" si="823"/>
        <v>0</v>
      </c>
      <c r="P1805" s="164">
        <f t="shared" si="824"/>
        <v>0</v>
      </c>
    </row>
    <row r="1806" spans="1:16" ht="47.25" hidden="1" outlineLevel="1" x14ac:dyDescent="0.25">
      <c r="A1806" s="31" t="str">
        <f t="shared" si="820"/>
        <v>HO
DPR 6.2</v>
      </c>
      <c r="B1806" s="62" t="str">
        <f t="shared" si="818"/>
        <v>KHAPERKHEDA (U-1 to 4)</v>
      </c>
      <c r="C1806" s="31" t="str">
        <f t="shared" si="828"/>
        <v>MERC/CAPEX/20162017/00423</v>
      </c>
      <c r="D1806" s="65">
        <f t="shared" si="828"/>
        <v>42585</v>
      </c>
      <c r="E1806" s="93">
        <f t="shared" si="828"/>
        <v>3.96</v>
      </c>
      <c r="F1806" s="124">
        <f t="shared" si="821"/>
        <v>3.1173194680000003</v>
      </c>
      <c r="G1806" s="124">
        <f t="shared" si="822"/>
        <v>3.1173194680000003</v>
      </c>
      <c r="H1806" s="124">
        <f t="shared" si="825"/>
        <v>0</v>
      </c>
      <c r="I1806" s="123">
        <f>'F4.2'!Y102</f>
        <v>0</v>
      </c>
      <c r="J1806" s="123">
        <f>'F4.2'!AS102</f>
        <v>0</v>
      </c>
      <c r="K1806" s="124"/>
      <c r="L1806" s="124"/>
      <c r="M1806" s="124">
        <f t="shared" si="826"/>
        <v>0</v>
      </c>
      <c r="N1806" s="124">
        <f t="shared" si="827"/>
        <v>0</v>
      </c>
      <c r="O1806" s="163">
        <f t="shared" si="823"/>
        <v>0</v>
      </c>
      <c r="P1806" s="164">
        <f t="shared" si="824"/>
        <v>0</v>
      </c>
    </row>
    <row r="1807" spans="1:16" ht="47.25" hidden="1" outlineLevel="1" x14ac:dyDescent="0.25">
      <c r="A1807" s="27" t="str">
        <f t="shared" si="820"/>
        <v>HO
DPR 7</v>
      </c>
      <c r="B1807" s="28" t="str">
        <f t="shared" si="818"/>
        <v>Installation of Real Time Online Coal-Ash Analyzer at various TPS</v>
      </c>
      <c r="C1807" s="27" t="str">
        <f t="shared" si="828"/>
        <v>MERC/CAPEX/20162017/00774</v>
      </c>
      <c r="D1807" s="90">
        <f t="shared" si="828"/>
        <v>42643</v>
      </c>
      <c r="E1807" s="92">
        <f t="shared" si="828"/>
        <v>4.0552000000000001</v>
      </c>
      <c r="F1807" s="123">
        <f t="shared" si="821"/>
        <v>0</v>
      </c>
      <c r="G1807" s="123">
        <f t="shared" si="822"/>
        <v>0</v>
      </c>
      <c r="H1807" s="123">
        <f t="shared" si="825"/>
        <v>0</v>
      </c>
      <c r="I1807" s="123">
        <f>'F4.2'!Y103</f>
        <v>0</v>
      </c>
      <c r="J1807" s="123">
        <f>'F4.2'!AS103</f>
        <v>0</v>
      </c>
      <c r="K1807" s="123"/>
      <c r="L1807" s="123"/>
      <c r="M1807" s="123">
        <f t="shared" si="826"/>
        <v>0</v>
      </c>
      <c r="N1807" s="123">
        <f t="shared" si="827"/>
        <v>0</v>
      </c>
      <c r="O1807" s="163">
        <f t="shared" si="823"/>
        <v>0</v>
      </c>
      <c r="P1807" s="164">
        <f t="shared" si="824"/>
        <v>0</v>
      </c>
    </row>
    <row r="1808" spans="1:16" ht="47.25" hidden="1" outlineLevel="1" x14ac:dyDescent="0.25">
      <c r="A1808" s="31" t="str">
        <f t="shared" si="820"/>
        <v>HO
DPR 7.2</v>
      </c>
      <c r="B1808" s="62" t="str">
        <f t="shared" si="818"/>
        <v>Khaperkheda TPS</v>
      </c>
      <c r="C1808" s="31" t="str">
        <f t="shared" si="828"/>
        <v>MERC/CAPEX/20162017/00774</v>
      </c>
      <c r="D1808" s="65">
        <f t="shared" si="828"/>
        <v>42643</v>
      </c>
      <c r="E1808" s="93">
        <f t="shared" si="828"/>
        <v>4.0552000000000001</v>
      </c>
      <c r="F1808" s="124">
        <f t="shared" si="821"/>
        <v>0</v>
      </c>
      <c r="G1808" s="124">
        <f t="shared" si="822"/>
        <v>0</v>
      </c>
      <c r="H1808" s="124">
        <f t="shared" si="825"/>
        <v>0</v>
      </c>
      <c r="I1808" s="123">
        <f>'F4.2'!Y104</f>
        <v>0</v>
      </c>
      <c r="J1808" s="123">
        <f>'F4.2'!AS104</f>
        <v>0</v>
      </c>
      <c r="K1808" s="124"/>
      <c r="L1808" s="124"/>
      <c r="M1808" s="124">
        <f t="shared" si="826"/>
        <v>0</v>
      </c>
      <c r="N1808" s="124">
        <f t="shared" si="827"/>
        <v>0</v>
      </c>
      <c r="O1808" s="163">
        <f t="shared" si="823"/>
        <v>0</v>
      </c>
      <c r="P1808" s="164">
        <f t="shared" si="824"/>
        <v>0</v>
      </c>
    </row>
    <row r="1809" spans="1:16" ht="47.25" hidden="1" outlineLevel="1" x14ac:dyDescent="0.25">
      <c r="A1809" s="27" t="str">
        <f t="shared" si="820"/>
        <v>HO
DPR 8</v>
      </c>
      <c r="B1809" s="28" t="str">
        <f t="shared" si="818"/>
        <v>Replacement of Fire Tenders at Various Power Stations of Mahagenco</v>
      </c>
      <c r="C1809" s="27" t="str">
        <f t="shared" si="828"/>
        <v>MERC/CAPEX/20172018/4653</v>
      </c>
      <c r="D1809" s="90">
        <f t="shared" si="828"/>
        <v>43052</v>
      </c>
      <c r="E1809" s="92">
        <f t="shared" si="828"/>
        <v>2.7</v>
      </c>
      <c r="F1809" s="123">
        <f t="shared" si="821"/>
        <v>0</v>
      </c>
      <c r="G1809" s="123">
        <f t="shared" si="822"/>
        <v>0</v>
      </c>
      <c r="H1809" s="123">
        <f t="shared" si="825"/>
        <v>0</v>
      </c>
      <c r="I1809" s="123">
        <f>'F4.2'!Y105</f>
        <v>0</v>
      </c>
      <c r="J1809" s="123">
        <f>'F4.2'!AS105</f>
        <v>0</v>
      </c>
      <c r="K1809" s="123"/>
      <c r="L1809" s="123"/>
      <c r="M1809" s="123">
        <f t="shared" si="826"/>
        <v>0</v>
      </c>
      <c r="N1809" s="123">
        <f t="shared" si="827"/>
        <v>0</v>
      </c>
      <c r="O1809" s="163">
        <f t="shared" si="823"/>
        <v>0</v>
      </c>
      <c r="P1809" s="164">
        <f t="shared" si="824"/>
        <v>0</v>
      </c>
    </row>
    <row r="1810" spans="1:16" ht="47.25" hidden="1" outlineLevel="1" x14ac:dyDescent="0.25">
      <c r="A1810" s="31" t="str">
        <f t="shared" si="820"/>
        <v>HO
DPR 8.1</v>
      </c>
      <c r="B1810" s="62" t="str">
        <f t="shared" si="818"/>
        <v>Advance Multipurpose Fire Tender for KPKD 1-4</v>
      </c>
      <c r="C1810" s="31" t="str">
        <f t="shared" si="828"/>
        <v>MERC/CAPEX/20172018/4653</v>
      </c>
      <c r="D1810" s="65">
        <f t="shared" si="828"/>
        <v>43052</v>
      </c>
      <c r="E1810" s="93">
        <f t="shared" si="828"/>
        <v>1.45</v>
      </c>
      <c r="F1810" s="124">
        <f t="shared" si="821"/>
        <v>1.7765</v>
      </c>
      <c r="G1810" s="124">
        <f t="shared" si="822"/>
        <v>1.7765</v>
      </c>
      <c r="H1810" s="124">
        <f t="shared" si="825"/>
        <v>0</v>
      </c>
      <c r="I1810" s="123">
        <f>'F4.2'!Y106</f>
        <v>0</v>
      </c>
      <c r="J1810" s="123">
        <f>'F4.2'!AS106</f>
        <v>0</v>
      </c>
      <c r="K1810" s="124"/>
      <c r="L1810" s="124"/>
      <c r="M1810" s="124">
        <f t="shared" si="826"/>
        <v>0</v>
      </c>
      <c r="N1810" s="124">
        <f t="shared" si="827"/>
        <v>0</v>
      </c>
      <c r="O1810" s="163">
        <f t="shared" si="823"/>
        <v>0</v>
      </c>
      <c r="P1810" s="164">
        <f t="shared" si="824"/>
        <v>0</v>
      </c>
    </row>
    <row r="1811" spans="1:16" ht="47.25" hidden="1" outlineLevel="1" x14ac:dyDescent="0.25">
      <c r="A1811" s="31" t="str">
        <f t="shared" si="820"/>
        <v>HO
DPR 8.2</v>
      </c>
      <c r="B1811" s="62" t="str">
        <f t="shared" si="818"/>
        <v>Normal Multipurpose Fire Tender KPKD 1-4</v>
      </c>
      <c r="C1811" s="27" t="str">
        <f t="shared" si="828"/>
        <v>MERC/CAPEX/20172018/4653</v>
      </c>
      <c r="D1811" s="90">
        <f t="shared" si="828"/>
        <v>43052</v>
      </c>
      <c r="E1811" s="92">
        <f t="shared" si="828"/>
        <v>1.25</v>
      </c>
      <c r="F1811" s="123">
        <f t="shared" si="821"/>
        <v>2.1846524010000001</v>
      </c>
      <c r="G1811" s="123">
        <f t="shared" si="822"/>
        <v>2.1846524010000001</v>
      </c>
      <c r="H1811" s="123">
        <f t="shared" si="825"/>
        <v>0</v>
      </c>
      <c r="I1811" s="123">
        <f>'F4.2'!Y107</f>
        <v>0</v>
      </c>
      <c r="J1811" s="123">
        <f>'F4.2'!AS107</f>
        <v>0</v>
      </c>
      <c r="K1811" s="123"/>
      <c r="L1811" s="123"/>
      <c r="M1811" s="123">
        <f t="shared" si="826"/>
        <v>0</v>
      </c>
      <c r="N1811" s="123">
        <f t="shared" si="827"/>
        <v>0</v>
      </c>
      <c r="O1811" s="163">
        <f t="shared" si="823"/>
        <v>0</v>
      </c>
      <c r="P1811" s="164">
        <f t="shared" si="824"/>
        <v>0</v>
      </c>
    </row>
    <row r="1812" spans="1:16" ht="15.75" hidden="1" outlineLevel="1" x14ac:dyDescent="0.25">
      <c r="A1812" s="130">
        <f t="shared" si="820"/>
        <v>0</v>
      </c>
      <c r="B1812" s="131" t="str">
        <f t="shared" si="818"/>
        <v>IDC</v>
      </c>
      <c r="C1812" s="31" t="str">
        <f t="shared" si="828"/>
        <v>MERC/CAPEX/20172018/4653</v>
      </c>
      <c r="D1812" s="65">
        <f t="shared" si="828"/>
        <v>43052</v>
      </c>
      <c r="E1812" s="93">
        <f t="shared" si="828"/>
        <v>0</v>
      </c>
      <c r="F1812" s="124">
        <f t="shared" si="821"/>
        <v>0</v>
      </c>
      <c r="G1812" s="124">
        <f t="shared" si="822"/>
        <v>0</v>
      </c>
      <c r="H1812" s="124">
        <f t="shared" si="825"/>
        <v>0</v>
      </c>
      <c r="I1812" s="123">
        <f>'F4.2'!Y108</f>
        <v>0</v>
      </c>
      <c r="J1812" s="123">
        <f>'F4.2'!AS108</f>
        <v>0</v>
      </c>
      <c r="K1812" s="124"/>
      <c r="L1812" s="124"/>
      <c r="M1812" s="124">
        <f t="shared" si="826"/>
        <v>0</v>
      </c>
      <c r="N1812" s="124">
        <f t="shared" si="827"/>
        <v>0</v>
      </c>
      <c r="O1812" s="163">
        <f t="shared" si="823"/>
        <v>0</v>
      </c>
      <c r="P1812" s="164">
        <f t="shared" si="824"/>
        <v>0</v>
      </c>
    </row>
    <row r="1813" spans="1:16" ht="47.25" hidden="1" outlineLevel="1" x14ac:dyDescent="0.25">
      <c r="A1813" s="27" t="str">
        <f t="shared" si="820"/>
        <v>HO
DPR 9</v>
      </c>
      <c r="B1813" s="28" t="str">
        <f t="shared" si="818"/>
        <v>Pipe conveyor system for transporting Coal from WCL Coal mines to Koradi &amp; Khaperkheda TPS</v>
      </c>
      <c r="C1813" s="31" t="str">
        <f t="shared" si="828"/>
        <v>MERC/CAPEX/2017-18/0208</v>
      </c>
      <c r="D1813" s="65">
        <f t="shared" si="828"/>
        <v>43139</v>
      </c>
      <c r="E1813" s="93">
        <f t="shared" si="828"/>
        <v>226.30239130434779</v>
      </c>
      <c r="F1813" s="124">
        <f t="shared" si="821"/>
        <v>0</v>
      </c>
      <c r="G1813" s="124">
        <f t="shared" si="822"/>
        <v>0</v>
      </c>
      <c r="H1813" s="124">
        <f t="shared" si="825"/>
        <v>0</v>
      </c>
      <c r="I1813" s="123">
        <f>'F4.2'!Y109</f>
        <v>0</v>
      </c>
      <c r="J1813" s="123">
        <f>'F4.2'!AS109</f>
        <v>0</v>
      </c>
      <c r="K1813" s="124"/>
      <c r="L1813" s="124"/>
      <c r="M1813" s="124">
        <f t="shared" si="826"/>
        <v>0</v>
      </c>
      <c r="N1813" s="124">
        <f t="shared" si="827"/>
        <v>0</v>
      </c>
      <c r="O1813" s="163">
        <f t="shared" si="823"/>
        <v>0</v>
      </c>
      <c r="P1813" s="164">
        <f t="shared" si="824"/>
        <v>0</v>
      </c>
    </row>
    <row r="1814" spans="1:16" ht="47.25" hidden="1" outlineLevel="1" x14ac:dyDescent="0.25">
      <c r="A1814" s="31" t="str">
        <f t="shared" si="820"/>
        <v>HO
DPR 9.1</v>
      </c>
      <c r="B1814" s="62" t="str">
        <f t="shared" si="818"/>
        <v>Pipe conveyor system for transporting Coal from WCL Coal mines to Koradi &amp; Khaperkheda TPS</v>
      </c>
      <c r="C1814" s="31" t="str">
        <f t="shared" si="828"/>
        <v>MERC/CAPEX/2017-18/0208</v>
      </c>
      <c r="D1814" s="65">
        <f t="shared" si="828"/>
        <v>43139</v>
      </c>
      <c r="E1814" s="93">
        <f t="shared" si="828"/>
        <v>226.30239130434779</v>
      </c>
      <c r="F1814" s="124">
        <f t="shared" si="821"/>
        <v>291.23</v>
      </c>
      <c r="G1814" s="124">
        <f t="shared" si="822"/>
        <v>331.41774109900001</v>
      </c>
      <c r="H1814" s="124">
        <f t="shared" si="825"/>
        <v>-40.187741098999993</v>
      </c>
      <c r="I1814" s="123">
        <f>'F4.2'!Y110</f>
        <v>0</v>
      </c>
      <c r="J1814" s="123">
        <f>'F4.2'!AS110</f>
        <v>0</v>
      </c>
      <c r="K1814" s="124"/>
      <c r="L1814" s="124"/>
      <c r="M1814" s="124">
        <f t="shared" si="826"/>
        <v>0</v>
      </c>
      <c r="N1814" s="124">
        <f t="shared" si="827"/>
        <v>-40.187741098999993</v>
      </c>
      <c r="O1814" s="163">
        <f t="shared" si="823"/>
        <v>0</v>
      </c>
      <c r="P1814" s="164">
        <f t="shared" si="824"/>
        <v>0</v>
      </c>
    </row>
    <row r="1815" spans="1:16" ht="47.25" hidden="1" outlineLevel="1" x14ac:dyDescent="0.25">
      <c r="A1815" s="27" t="str">
        <f t="shared" si="820"/>
        <v>HO
DPR 10</v>
      </c>
      <c r="B1815" s="28" t="str">
        <f t="shared" si="818"/>
        <v>Implementation of IB recommendations- Civil works at various TPS of Mahagenco</v>
      </c>
      <c r="C1815" s="27" t="str">
        <f t="shared" si="828"/>
        <v>MERC/CAPEX/20172018/0177</v>
      </c>
      <c r="D1815" s="90">
        <f t="shared" si="828"/>
        <v>43137</v>
      </c>
      <c r="E1815" s="92">
        <f t="shared" si="828"/>
        <v>4.4603999999999999</v>
      </c>
      <c r="F1815" s="123">
        <f t="shared" si="821"/>
        <v>0</v>
      </c>
      <c r="G1815" s="123">
        <f t="shared" si="822"/>
        <v>0</v>
      </c>
      <c r="H1815" s="123">
        <f t="shared" si="825"/>
        <v>0</v>
      </c>
      <c r="I1815" s="123">
        <f>'F4.2'!Y111</f>
        <v>0</v>
      </c>
      <c r="J1815" s="123">
        <f>'F4.2'!AS111</f>
        <v>0</v>
      </c>
      <c r="K1815" s="123"/>
      <c r="L1815" s="123"/>
      <c r="M1815" s="123">
        <f t="shared" si="826"/>
        <v>0</v>
      </c>
      <c r="N1815" s="123">
        <f t="shared" si="827"/>
        <v>0</v>
      </c>
      <c r="O1815" s="163">
        <f t="shared" si="823"/>
        <v>0</v>
      </c>
      <c r="P1815" s="164">
        <f t="shared" si="824"/>
        <v>0</v>
      </c>
    </row>
    <row r="1816" spans="1:16" ht="63" hidden="1" outlineLevel="1" x14ac:dyDescent="0.25">
      <c r="A1816" s="31" t="str">
        <f t="shared" si="820"/>
        <v>HO
DPR 10.2a</v>
      </c>
      <c r="B1816" s="62" t="str">
        <f t="shared" si="818"/>
        <v>Compond wall (IB recommdation),Plant Patrolling Roads (IB recommdation) TPS KPKD</v>
      </c>
      <c r="C1816" s="31" t="str">
        <f t="shared" ref="C1816:E1835" si="829">C1390</f>
        <v>MERC/CAPEX/20172018/0177</v>
      </c>
      <c r="D1816" s="65">
        <f t="shared" si="829"/>
        <v>43137</v>
      </c>
      <c r="E1816" s="93">
        <f t="shared" si="829"/>
        <v>4.4603999999999999</v>
      </c>
      <c r="F1816" s="124">
        <f t="shared" si="821"/>
        <v>3.9506398230000004</v>
      </c>
      <c r="G1816" s="124">
        <f t="shared" si="822"/>
        <v>3.9506398230000004</v>
      </c>
      <c r="H1816" s="124">
        <f t="shared" si="825"/>
        <v>0</v>
      </c>
      <c r="I1816" s="123">
        <f>'F4.2'!Y112</f>
        <v>0</v>
      </c>
      <c r="J1816" s="123">
        <f>'F4.2'!AS112</f>
        <v>0</v>
      </c>
      <c r="K1816" s="124"/>
      <c r="L1816" s="124"/>
      <c r="M1816" s="124">
        <f t="shared" si="826"/>
        <v>0</v>
      </c>
      <c r="N1816" s="124">
        <f t="shared" si="827"/>
        <v>0</v>
      </c>
      <c r="O1816" s="163">
        <f t="shared" si="823"/>
        <v>0</v>
      </c>
      <c r="P1816" s="164">
        <f t="shared" si="824"/>
        <v>0</v>
      </c>
    </row>
    <row r="1817" spans="1:16" ht="47.25" hidden="1" outlineLevel="1" x14ac:dyDescent="0.25">
      <c r="A1817" s="27" t="str">
        <f t="shared" si="820"/>
        <v>HO
DPR 11</v>
      </c>
      <c r="B1817" s="28" t="str">
        <f t="shared" si="818"/>
        <v>Reuse of tertiary treated water for Koradi and Khaperkheda Thermal Power Plant from Bhandewadi STP</v>
      </c>
      <c r="C1817" s="27" t="str">
        <f t="shared" si="829"/>
        <v>MERC/CAPEX/MSPGCL/2018-19/1156</v>
      </c>
      <c r="D1817" s="90">
        <f t="shared" si="829"/>
        <v>43305</v>
      </c>
      <c r="E1817" s="92">
        <f t="shared" si="829"/>
        <v>9.23</v>
      </c>
      <c r="F1817" s="123">
        <f t="shared" si="821"/>
        <v>0</v>
      </c>
      <c r="G1817" s="123">
        <f t="shared" si="822"/>
        <v>0</v>
      </c>
      <c r="H1817" s="123">
        <f t="shared" si="825"/>
        <v>0</v>
      </c>
      <c r="I1817" s="123">
        <f>'F4.2'!Y113</f>
        <v>0</v>
      </c>
      <c r="J1817" s="123">
        <f>'F4.2'!AS113</f>
        <v>0</v>
      </c>
      <c r="K1817" s="123"/>
      <c r="L1817" s="123"/>
      <c r="M1817" s="123">
        <f t="shared" si="826"/>
        <v>0</v>
      </c>
      <c r="N1817" s="123">
        <f t="shared" si="827"/>
        <v>0</v>
      </c>
      <c r="O1817" s="163">
        <f t="shared" si="823"/>
        <v>0</v>
      </c>
      <c r="P1817" s="164">
        <f t="shared" si="824"/>
        <v>0</v>
      </c>
    </row>
    <row r="1818" spans="1:16" ht="47.25" hidden="1" outlineLevel="1" x14ac:dyDescent="0.25">
      <c r="A1818" s="31" t="str">
        <f t="shared" si="820"/>
        <v>HO
DPR 11.1</v>
      </c>
      <c r="B1818" s="62" t="str">
        <f t="shared" si="818"/>
        <v>Reuse of tertiary treated water for Koradi and Khaperkheda Thermal Power Plant from Bhandewadi STP</v>
      </c>
      <c r="C1818" s="31" t="str">
        <f t="shared" si="829"/>
        <v>MERC/CAPEX/MSPGCL/2018-19/1156</v>
      </c>
      <c r="D1818" s="65">
        <f t="shared" si="829"/>
        <v>43305</v>
      </c>
      <c r="E1818" s="93">
        <f t="shared" si="829"/>
        <v>9.0500000000000007</v>
      </c>
      <c r="F1818" s="124">
        <f t="shared" si="821"/>
        <v>13.3056650336394</v>
      </c>
      <c r="G1818" s="124">
        <f t="shared" si="822"/>
        <v>13.3056650336394</v>
      </c>
      <c r="H1818" s="124">
        <f t="shared" si="825"/>
        <v>0</v>
      </c>
      <c r="I1818" s="123">
        <f>'F4.2'!Y114</f>
        <v>0</v>
      </c>
      <c r="J1818" s="123">
        <f>'F4.2'!AS114</f>
        <v>0</v>
      </c>
      <c r="K1818" s="124"/>
      <c r="L1818" s="124"/>
      <c r="M1818" s="124">
        <f t="shared" si="826"/>
        <v>0</v>
      </c>
      <c r="N1818" s="124">
        <f t="shared" si="827"/>
        <v>0</v>
      </c>
      <c r="O1818" s="163">
        <f t="shared" si="823"/>
        <v>0</v>
      </c>
      <c r="P1818" s="164">
        <f t="shared" si="824"/>
        <v>0</v>
      </c>
    </row>
    <row r="1819" spans="1:16" ht="31.5" hidden="1" outlineLevel="1" x14ac:dyDescent="0.25">
      <c r="A1819" s="130">
        <f t="shared" si="820"/>
        <v>0</v>
      </c>
      <c r="B1819" s="138" t="str">
        <f t="shared" si="818"/>
        <v>IDC</v>
      </c>
      <c r="C1819" s="27" t="str">
        <f t="shared" si="829"/>
        <v>MERC/CAPEX/MSPGCL/2018-19/1156</v>
      </c>
      <c r="D1819" s="90">
        <f t="shared" si="829"/>
        <v>43305</v>
      </c>
      <c r="E1819" s="92">
        <f t="shared" si="829"/>
        <v>0.18</v>
      </c>
      <c r="F1819" s="123">
        <f t="shared" si="821"/>
        <v>0</v>
      </c>
      <c r="G1819" s="123">
        <f t="shared" si="822"/>
        <v>0</v>
      </c>
      <c r="H1819" s="123">
        <f t="shared" si="825"/>
        <v>0</v>
      </c>
      <c r="I1819" s="123">
        <f>'F4.2'!Y115</f>
        <v>0</v>
      </c>
      <c r="J1819" s="123">
        <f>'F4.2'!AS115</f>
        <v>0</v>
      </c>
      <c r="K1819" s="123"/>
      <c r="L1819" s="123"/>
      <c r="M1819" s="123">
        <f t="shared" si="826"/>
        <v>0</v>
      </c>
      <c r="N1819" s="123">
        <f t="shared" si="827"/>
        <v>0</v>
      </c>
      <c r="O1819" s="163">
        <f t="shared" si="823"/>
        <v>0</v>
      </c>
      <c r="P1819" s="164">
        <f t="shared" si="824"/>
        <v>0</v>
      </c>
    </row>
    <row r="1820" spans="1:16" ht="47.25" hidden="1" outlineLevel="1" x14ac:dyDescent="0.25">
      <c r="A1820" s="27" t="str">
        <f t="shared" si="820"/>
        <v>HO
DPR 15</v>
      </c>
      <c r="B1820" s="28" t="str">
        <f t="shared" si="818"/>
        <v>Implementation of Water Flow Monitoring system at Chandrapur STPS &amp; Khaperkheda TPS</v>
      </c>
      <c r="C1820" s="31" t="str">
        <f t="shared" si="829"/>
        <v>MERC/CAPEX/2020-2021/WFH/SBR/37</v>
      </c>
      <c r="D1820" s="65">
        <f t="shared" si="829"/>
        <v>44131</v>
      </c>
      <c r="E1820" s="93">
        <f t="shared" si="829"/>
        <v>5.1754800000000003</v>
      </c>
      <c r="F1820" s="124">
        <f t="shared" si="821"/>
        <v>0</v>
      </c>
      <c r="G1820" s="124">
        <f t="shared" si="822"/>
        <v>0</v>
      </c>
      <c r="H1820" s="124">
        <f t="shared" si="825"/>
        <v>0</v>
      </c>
      <c r="I1820" s="123">
        <f>'F4.2'!Y116</f>
        <v>0</v>
      </c>
      <c r="J1820" s="123">
        <f>'F4.2'!AS116</f>
        <v>0</v>
      </c>
      <c r="K1820" s="124"/>
      <c r="L1820" s="124"/>
      <c r="M1820" s="124">
        <f t="shared" si="826"/>
        <v>0</v>
      </c>
      <c r="N1820" s="124">
        <f t="shared" si="827"/>
        <v>0</v>
      </c>
      <c r="O1820" s="163">
        <f t="shared" si="823"/>
        <v>0</v>
      </c>
      <c r="P1820" s="164">
        <f t="shared" si="824"/>
        <v>0</v>
      </c>
    </row>
    <row r="1821" spans="1:16" ht="47.25" hidden="1" outlineLevel="1" x14ac:dyDescent="0.25">
      <c r="A1821" s="31" t="str">
        <f t="shared" si="820"/>
        <v>HO
DPR 15.3</v>
      </c>
      <c r="B1821" s="108" t="str">
        <f t="shared" si="818"/>
        <v>Electromagnetic Flow meters at various lines &amp; Locations of 210 MW</v>
      </c>
      <c r="C1821" s="31" t="str">
        <f t="shared" si="829"/>
        <v>MERC/CAPEX/2020-2021/WFH/SBR/37</v>
      </c>
      <c r="D1821" s="65">
        <f t="shared" si="829"/>
        <v>44131</v>
      </c>
      <c r="E1821" s="93">
        <f t="shared" si="829"/>
        <v>3.8515199999999998</v>
      </c>
      <c r="F1821" s="124">
        <f t="shared" si="821"/>
        <v>3.8515199999999998</v>
      </c>
      <c r="G1821" s="124">
        <f t="shared" si="822"/>
        <v>3.8515199999999998</v>
      </c>
      <c r="H1821" s="124">
        <f t="shared" si="825"/>
        <v>0</v>
      </c>
      <c r="I1821" s="123">
        <f>'F4.2'!Y117</f>
        <v>0</v>
      </c>
      <c r="J1821" s="123">
        <f>'F4.2'!AS117</f>
        <v>0</v>
      </c>
      <c r="K1821" s="124"/>
      <c r="L1821" s="124"/>
      <c r="M1821" s="124">
        <f t="shared" si="826"/>
        <v>0</v>
      </c>
      <c r="N1821" s="124">
        <f t="shared" si="827"/>
        <v>0</v>
      </c>
      <c r="O1821" s="163">
        <f t="shared" si="823"/>
        <v>0</v>
      </c>
      <c r="P1821" s="164">
        <f t="shared" si="824"/>
        <v>0</v>
      </c>
    </row>
    <row r="1822" spans="1:16" ht="63" hidden="1" outlineLevel="1" x14ac:dyDescent="0.25">
      <c r="A1822" s="31" t="str">
        <f t="shared" si="820"/>
        <v>HO
DPR 15.4</v>
      </c>
      <c r="B1822" s="108" t="str">
        <f t="shared" si="818"/>
        <v xml:space="preserve">Automation: Centralized SCADA, RTU, MODBUS Cable, Power cable &amp; mandatory spares
</v>
      </c>
      <c r="C1822" s="27" t="str">
        <f t="shared" si="829"/>
        <v>MERC/CAPEX/2020-2021/WFH/SBR/37</v>
      </c>
      <c r="D1822" s="90">
        <f t="shared" si="829"/>
        <v>44131</v>
      </c>
      <c r="E1822" s="92">
        <f t="shared" si="829"/>
        <v>1.32396</v>
      </c>
      <c r="F1822" s="123">
        <f t="shared" si="821"/>
        <v>1.32396</v>
      </c>
      <c r="G1822" s="123">
        <f t="shared" si="822"/>
        <v>1.32396</v>
      </c>
      <c r="H1822" s="123">
        <f t="shared" si="825"/>
        <v>0</v>
      </c>
      <c r="I1822" s="123">
        <f>'F4.2'!Y118</f>
        <v>0</v>
      </c>
      <c r="J1822" s="123">
        <f>'F4.2'!AS118</f>
        <v>0</v>
      </c>
      <c r="K1822" s="123"/>
      <c r="L1822" s="123"/>
      <c r="M1822" s="123">
        <f t="shared" si="826"/>
        <v>0</v>
      </c>
      <c r="N1822" s="123">
        <f t="shared" si="827"/>
        <v>0</v>
      </c>
      <c r="O1822" s="163">
        <f t="shared" si="823"/>
        <v>0</v>
      </c>
      <c r="P1822" s="164">
        <f t="shared" si="824"/>
        <v>0</v>
      </c>
    </row>
    <row r="1823" spans="1:16" ht="31.5" hidden="1" outlineLevel="1" x14ac:dyDescent="0.25">
      <c r="A1823" s="130">
        <f t="shared" si="820"/>
        <v>0</v>
      </c>
      <c r="B1823" s="131" t="str">
        <f t="shared" si="818"/>
        <v>IDC</v>
      </c>
      <c r="C1823" s="31" t="str">
        <f t="shared" si="829"/>
        <v>MERC/CAPEX/2020-2021/WFH/SBR/37</v>
      </c>
      <c r="D1823" s="65">
        <f t="shared" si="829"/>
        <v>44131</v>
      </c>
      <c r="E1823" s="93">
        <f t="shared" si="829"/>
        <v>0</v>
      </c>
      <c r="F1823" s="124">
        <f t="shared" si="821"/>
        <v>0</v>
      </c>
      <c r="G1823" s="124">
        <f t="shared" si="822"/>
        <v>0</v>
      </c>
      <c r="H1823" s="124">
        <f t="shared" si="825"/>
        <v>0</v>
      </c>
      <c r="I1823" s="123">
        <f>'F4.2'!Y119</f>
        <v>0</v>
      </c>
      <c r="J1823" s="123">
        <f>'F4.2'!AS119</f>
        <v>0</v>
      </c>
      <c r="K1823" s="124"/>
      <c r="L1823" s="124"/>
      <c r="M1823" s="124">
        <f t="shared" si="826"/>
        <v>0</v>
      </c>
      <c r="N1823" s="124">
        <f t="shared" si="827"/>
        <v>0</v>
      </c>
      <c r="O1823" s="163">
        <f t="shared" si="823"/>
        <v>0</v>
      </c>
      <c r="P1823" s="164">
        <f t="shared" si="824"/>
        <v>0</v>
      </c>
    </row>
    <row r="1824" spans="1:16" ht="31.5" hidden="1" outlineLevel="1" x14ac:dyDescent="0.25">
      <c r="A1824" s="27">
        <f t="shared" si="820"/>
        <v>30</v>
      </c>
      <c r="B1824" s="28" t="str">
        <f t="shared" si="818"/>
        <v>Supply of spare Generator Rotor for UNIT 1 &amp; 2, 210MW</v>
      </c>
      <c r="C1824" s="31" t="str">
        <f t="shared" si="829"/>
        <v>MERC/CAPEX/2023-24/0184</v>
      </c>
      <c r="D1824" s="65">
        <f t="shared" si="829"/>
        <v>45363</v>
      </c>
      <c r="E1824" s="93">
        <f t="shared" si="829"/>
        <v>37.11</v>
      </c>
      <c r="F1824" s="124">
        <f t="shared" si="821"/>
        <v>0</v>
      </c>
      <c r="G1824" s="124">
        <f t="shared" si="822"/>
        <v>0</v>
      </c>
      <c r="H1824" s="124">
        <f t="shared" si="825"/>
        <v>0</v>
      </c>
      <c r="I1824" s="123">
        <f>'F4.2'!Y120</f>
        <v>0</v>
      </c>
      <c r="J1824" s="123">
        <f>'F4.2'!AS120</f>
        <v>0</v>
      </c>
      <c r="K1824" s="124"/>
      <c r="L1824" s="124"/>
      <c r="M1824" s="124">
        <f t="shared" si="826"/>
        <v>0</v>
      </c>
      <c r="N1824" s="124">
        <f t="shared" si="827"/>
        <v>0</v>
      </c>
      <c r="O1824" s="163">
        <f t="shared" si="823"/>
        <v>0</v>
      </c>
      <c r="P1824" s="164">
        <f t="shared" si="824"/>
        <v>0</v>
      </c>
    </row>
    <row r="1825" spans="1:16" ht="31.5" hidden="1" outlineLevel="1" x14ac:dyDescent="0.25">
      <c r="A1825" s="9">
        <f t="shared" si="820"/>
        <v>30.1</v>
      </c>
      <c r="B1825" s="165" t="str">
        <f t="shared" si="818"/>
        <v>Supply of spare Generator Rotor for UNIT 1 &amp; 2, 210MW</v>
      </c>
      <c r="C1825" s="31" t="str">
        <f t="shared" si="829"/>
        <v>MERC/CAPEX/2023-24/0184</v>
      </c>
      <c r="D1825" s="65">
        <f t="shared" si="829"/>
        <v>45363</v>
      </c>
      <c r="E1825" s="93">
        <f t="shared" si="829"/>
        <v>36.700000000000003</v>
      </c>
      <c r="F1825" s="124">
        <f t="shared" si="821"/>
        <v>36.700000000000003</v>
      </c>
      <c r="G1825" s="124">
        <f t="shared" si="822"/>
        <v>36.700000000000003</v>
      </c>
      <c r="H1825" s="124">
        <f t="shared" si="825"/>
        <v>0</v>
      </c>
      <c r="I1825" s="123">
        <f>'F4.2'!Y121</f>
        <v>0</v>
      </c>
      <c r="J1825" s="123">
        <f>'F4.2'!AS121</f>
        <v>0</v>
      </c>
      <c r="K1825" s="124"/>
      <c r="L1825" s="124"/>
      <c r="M1825" s="124">
        <f t="shared" si="826"/>
        <v>0</v>
      </c>
      <c r="N1825" s="124">
        <f t="shared" si="827"/>
        <v>0</v>
      </c>
      <c r="O1825" s="163">
        <f t="shared" si="823"/>
        <v>0</v>
      </c>
      <c r="P1825" s="164">
        <f t="shared" si="824"/>
        <v>0</v>
      </c>
    </row>
    <row r="1826" spans="1:16" ht="15.75" hidden="1" outlineLevel="1" x14ac:dyDescent="0.25">
      <c r="A1826" s="130">
        <f t="shared" si="820"/>
        <v>0</v>
      </c>
      <c r="B1826" s="131" t="str">
        <f t="shared" si="818"/>
        <v>IDC</v>
      </c>
      <c r="C1826" s="31" t="str">
        <f t="shared" si="829"/>
        <v>MERC/CAPEX/2023-24/0184</v>
      </c>
      <c r="D1826" s="65">
        <f t="shared" si="829"/>
        <v>45363</v>
      </c>
      <c r="E1826" s="93">
        <f t="shared" si="829"/>
        <v>0.41</v>
      </c>
      <c r="F1826" s="124">
        <f t="shared" si="821"/>
        <v>0</v>
      </c>
      <c r="G1826" s="124">
        <f t="shared" si="822"/>
        <v>0</v>
      </c>
      <c r="H1826" s="124">
        <f t="shared" si="825"/>
        <v>0</v>
      </c>
      <c r="I1826" s="123">
        <f>'F4.2'!Y122</f>
        <v>0</v>
      </c>
      <c r="J1826" s="123">
        <f>'F4.2'!AS122</f>
        <v>0</v>
      </c>
      <c r="K1826" s="124"/>
      <c r="L1826" s="124"/>
      <c r="M1826" s="124">
        <f t="shared" si="826"/>
        <v>0</v>
      </c>
      <c r="N1826" s="124">
        <f t="shared" si="827"/>
        <v>0</v>
      </c>
      <c r="O1826" s="163">
        <f t="shared" si="823"/>
        <v>0</v>
      </c>
      <c r="P1826" s="164">
        <f t="shared" si="824"/>
        <v>0</v>
      </c>
    </row>
    <row r="1827" spans="1:16" ht="78.75" hidden="1" outlineLevel="1" x14ac:dyDescent="0.25">
      <c r="A1827" s="27">
        <f t="shared" si="820"/>
        <v>31</v>
      </c>
      <c r="B1827" s="28" t="str">
        <f t="shared" si="818"/>
        <v>Construction of 4th upstream raising of Waregaon Ash Bund from T.B.L 302.50 M to T.B.L. 305.50 M with raising of drain wells and modification of Masonary Dam (Waste Weir),       4 x210 MW, TPS, Khaperkheda</v>
      </c>
      <c r="C1827" s="31" t="str">
        <f t="shared" si="829"/>
        <v>MERC/CAPEX/2023-2024/MSPGCL/0510</v>
      </c>
      <c r="D1827" s="65">
        <f t="shared" si="829"/>
        <v>45208</v>
      </c>
      <c r="E1827" s="93">
        <f t="shared" si="829"/>
        <v>45.053462686567165</v>
      </c>
      <c r="F1827" s="124">
        <f t="shared" si="821"/>
        <v>0</v>
      </c>
      <c r="G1827" s="124">
        <f t="shared" si="822"/>
        <v>0</v>
      </c>
      <c r="H1827" s="124">
        <f t="shared" si="825"/>
        <v>0</v>
      </c>
      <c r="I1827" s="123">
        <f>'F4.2'!Y123</f>
        <v>0</v>
      </c>
      <c r="J1827" s="123">
        <f>'F4.2'!AS123</f>
        <v>0</v>
      </c>
      <c r="K1827" s="124"/>
      <c r="L1827" s="124"/>
      <c r="M1827" s="124">
        <f t="shared" si="826"/>
        <v>0</v>
      </c>
      <c r="N1827" s="124">
        <f t="shared" si="827"/>
        <v>0</v>
      </c>
      <c r="O1827" s="163">
        <f t="shared" si="823"/>
        <v>0</v>
      </c>
      <c r="P1827" s="164">
        <f t="shared" si="824"/>
        <v>0</v>
      </c>
    </row>
    <row r="1828" spans="1:16" ht="63" hidden="1" outlineLevel="1" x14ac:dyDescent="0.25">
      <c r="A1828" s="9">
        <f t="shared" si="820"/>
        <v>31.1</v>
      </c>
      <c r="B1828" s="165" t="str">
        <f t="shared" si="818"/>
        <v>Construction of 4th  upstream raising of Waregaon Ash Bund from T.B.L   302.50 M to T.B.L. 305.50 M at TPS, Khaperkheda.</v>
      </c>
      <c r="C1828" s="31" t="str">
        <f t="shared" si="829"/>
        <v>MERC/CAPEX/2023-2024/MSPGCL/0510</v>
      </c>
      <c r="D1828" s="65">
        <f t="shared" si="829"/>
        <v>45208</v>
      </c>
      <c r="E1828" s="93">
        <f t="shared" si="829"/>
        <v>31.023080597014925</v>
      </c>
      <c r="F1828" s="124">
        <f t="shared" si="821"/>
        <v>31.22</v>
      </c>
      <c r="G1828" s="124">
        <f t="shared" si="822"/>
        <v>31.22</v>
      </c>
      <c r="H1828" s="124">
        <f t="shared" si="825"/>
        <v>0</v>
      </c>
      <c r="I1828" s="123">
        <f>'F4.2'!Y124</f>
        <v>0</v>
      </c>
      <c r="J1828" s="123">
        <f>'F4.2'!AS124</f>
        <v>0</v>
      </c>
      <c r="K1828" s="124"/>
      <c r="L1828" s="124"/>
      <c r="M1828" s="124">
        <f t="shared" si="826"/>
        <v>0</v>
      </c>
      <c r="N1828" s="124">
        <f t="shared" si="827"/>
        <v>0</v>
      </c>
      <c r="O1828" s="163">
        <f t="shared" si="823"/>
        <v>0</v>
      </c>
      <c r="P1828" s="164">
        <f t="shared" si="824"/>
        <v>0</v>
      </c>
    </row>
    <row r="1829" spans="1:16" ht="31.5" hidden="1" outlineLevel="1" x14ac:dyDescent="0.25">
      <c r="A1829" s="9">
        <f t="shared" si="820"/>
        <v>31.2</v>
      </c>
      <c r="B1829" s="165" t="str">
        <f t="shared" si="818"/>
        <v>Raising of drain wells of Waregaon Ash Bund  TPS, Khaperkheda.</v>
      </c>
      <c r="C1829" s="31" t="str">
        <f t="shared" si="829"/>
        <v>MERC/CAPEX/2023-2024/MSPGCL/0510</v>
      </c>
      <c r="D1829" s="65">
        <f t="shared" si="829"/>
        <v>45208</v>
      </c>
      <c r="E1829" s="93">
        <f t="shared" si="829"/>
        <v>1.6569313432835822</v>
      </c>
      <c r="F1829" s="124">
        <f t="shared" si="821"/>
        <v>0</v>
      </c>
      <c r="G1829" s="124">
        <f t="shared" si="822"/>
        <v>0</v>
      </c>
      <c r="H1829" s="124">
        <f t="shared" si="825"/>
        <v>0</v>
      </c>
      <c r="I1829" s="123">
        <f>'F4.2'!Y125</f>
        <v>0</v>
      </c>
      <c r="J1829" s="123">
        <f>'F4.2'!AS125</f>
        <v>0</v>
      </c>
      <c r="K1829" s="124"/>
      <c r="L1829" s="124"/>
      <c r="M1829" s="124">
        <f t="shared" si="826"/>
        <v>0</v>
      </c>
      <c r="N1829" s="124">
        <f t="shared" si="827"/>
        <v>0</v>
      </c>
      <c r="O1829" s="163">
        <f t="shared" si="823"/>
        <v>0</v>
      </c>
      <c r="P1829" s="164">
        <f t="shared" si="824"/>
        <v>0</v>
      </c>
    </row>
    <row r="1830" spans="1:16" ht="47.25" hidden="1" outlineLevel="1" x14ac:dyDescent="0.25">
      <c r="A1830" s="9">
        <f t="shared" si="820"/>
        <v>31.3</v>
      </c>
      <c r="B1830" s="165" t="str">
        <f t="shared" si="818"/>
        <v>Modification of Masonary Dam (Waste Weir) of Waregaon Ash Bund  TPS, Khaperkheda.</v>
      </c>
      <c r="C1830" s="31" t="str">
        <f t="shared" si="829"/>
        <v>MERC/CAPEX/2023-2024/MSPGCL/0510</v>
      </c>
      <c r="D1830" s="65">
        <f t="shared" si="829"/>
        <v>45208</v>
      </c>
      <c r="E1830" s="93">
        <f t="shared" si="829"/>
        <v>10.185689552238806</v>
      </c>
      <c r="F1830" s="124">
        <f t="shared" si="821"/>
        <v>0</v>
      </c>
      <c r="G1830" s="124">
        <f t="shared" si="822"/>
        <v>0</v>
      </c>
      <c r="H1830" s="124">
        <f t="shared" si="825"/>
        <v>0</v>
      </c>
      <c r="I1830" s="123">
        <f>'F4.2'!Y126</f>
        <v>0</v>
      </c>
      <c r="J1830" s="123">
        <f>'F4.2'!AS126</f>
        <v>0</v>
      </c>
      <c r="K1830" s="124"/>
      <c r="L1830" s="124"/>
      <c r="M1830" s="124">
        <f t="shared" si="826"/>
        <v>0</v>
      </c>
      <c r="N1830" s="124">
        <f t="shared" si="827"/>
        <v>0</v>
      </c>
      <c r="O1830" s="163">
        <f t="shared" si="823"/>
        <v>0</v>
      </c>
      <c r="P1830" s="164">
        <f t="shared" si="824"/>
        <v>0</v>
      </c>
    </row>
    <row r="1831" spans="1:16" ht="31.5" hidden="1" outlineLevel="1" x14ac:dyDescent="0.25">
      <c r="A1831" s="130">
        <f t="shared" si="820"/>
        <v>0</v>
      </c>
      <c r="B1831" s="131" t="str">
        <f t="shared" si="818"/>
        <v>IDC</v>
      </c>
      <c r="C1831" s="31" t="str">
        <f t="shared" si="829"/>
        <v>MERC/CAPEX/2023-2024/MSPGCL/0510</v>
      </c>
      <c r="D1831" s="65">
        <f t="shared" si="829"/>
        <v>45208</v>
      </c>
      <c r="E1831" s="93">
        <f t="shared" si="829"/>
        <v>2.1877611940298509</v>
      </c>
      <c r="F1831" s="124">
        <f t="shared" si="821"/>
        <v>0</v>
      </c>
      <c r="G1831" s="58">
        <f t="shared" si="822"/>
        <v>0</v>
      </c>
      <c r="H1831" s="58">
        <f t="shared" si="825"/>
        <v>0</v>
      </c>
      <c r="I1831" s="123">
        <f>'F4.2'!Y127</f>
        <v>0</v>
      </c>
      <c r="J1831" s="123">
        <f>'F4.2'!AS127</f>
        <v>0</v>
      </c>
      <c r="K1831" s="58"/>
      <c r="L1831" s="58"/>
      <c r="M1831" s="124">
        <f t="shared" si="826"/>
        <v>0</v>
      </c>
      <c r="N1831" s="58">
        <f t="shared" si="827"/>
        <v>0</v>
      </c>
      <c r="O1831" s="163">
        <f t="shared" si="823"/>
        <v>0</v>
      </c>
      <c r="P1831" s="164">
        <f t="shared" si="824"/>
        <v>0</v>
      </c>
    </row>
    <row r="1832" spans="1:16" ht="31.5" hidden="1" outlineLevel="1" x14ac:dyDescent="0.25">
      <c r="A1832" s="27">
        <f t="shared" si="820"/>
        <v>32</v>
      </c>
      <c r="B1832" s="28" t="str">
        <f t="shared" si="818"/>
        <v>Flue Gas Desulphurisation (FGD) System for Khaperkheda Unit # 1 &amp; 2</v>
      </c>
      <c r="C1832" s="9" t="str">
        <f t="shared" si="829"/>
        <v>MERC/CAPEX/MSPGCL/2023-2024/0459</v>
      </c>
      <c r="D1832" s="65">
        <f t="shared" si="829"/>
        <v>45174</v>
      </c>
      <c r="E1832" s="58">
        <f t="shared" si="829"/>
        <v>115.34000000000002</v>
      </c>
      <c r="F1832" s="58">
        <f t="shared" si="821"/>
        <v>0</v>
      </c>
      <c r="G1832" s="58">
        <f t="shared" si="822"/>
        <v>0</v>
      </c>
      <c r="H1832" s="58">
        <f t="shared" si="825"/>
        <v>0</v>
      </c>
      <c r="I1832" s="123">
        <f>'F4.2'!Y128</f>
        <v>0</v>
      </c>
      <c r="J1832" s="123">
        <f>'F4.2'!AS128</f>
        <v>0</v>
      </c>
      <c r="K1832" s="58"/>
      <c r="L1832" s="58"/>
      <c r="M1832" s="58">
        <f t="shared" si="826"/>
        <v>0</v>
      </c>
      <c r="N1832" s="58">
        <f t="shared" si="827"/>
        <v>0</v>
      </c>
      <c r="O1832" s="163">
        <f t="shared" si="823"/>
        <v>0</v>
      </c>
      <c r="P1832" s="164">
        <f t="shared" si="824"/>
        <v>0</v>
      </c>
    </row>
    <row r="1833" spans="1:16" ht="31.5" hidden="1" outlineLevel="1" x14ac:dyDescent="0.25">
      <c r="A1833" s="9">
        <f t="shared" si="820"/>
        <v>32.1</v>
      </c>
      <c r="B1833" s="165" t="str">
        <f t="shared" si="818"/>
        <v>Flue Gas Desulphurisation (FGD) System for Khaperkheda Unit # 1 &amp; 2</v>
      </c>
      <c r="C1833" s="27" t="str">
        <f t="shared" si="829"/>
        <v>MERC/CAPEX/MSPGCL/2023-2024/0459</v>
      </c>
      <c r="D1833" s="90">
        <f t="shared" si="829"/>
        <v>45174</v>
      </c>
      <c r="E1833" s="92">
        <f t="shared" si="829"/>
        <v>109.80000000000001</v>
      </c>
      <c r="F1833" s="123">
        <f t="shared" si="821"/>
        <v>0</v>
      </c>
      <c r="G1833" s="123">
        <f t="shared" si="822"/>
        <v>129.13</v>
      </c>
      <c r="H1833" s="123">
        <f t="shared" si="825"/>
        <v>-129.13</v>
      </c>
      <c r="I1833" s="123">
        <f>'F4.2'!Y129</f>
        <v>0</v>
      </c>
      <c r="J1833" s="123">
        <f>'F4.2'!AS129</f>
        <v>0</v>
      </c>
      <c r="K1833" s="123"/>
      <c r="L1833" s="123"/>
      <c r="M1833" s="123">
        <f t="shared" si="826"/>
        <v>0</v>
      </c>
      <c r="N1833" s="123">
        <f t="shared" si="827"/>
        <v>-129.13</v>
      </c>
    </row>
    <row r="1834" spans="1:16" ht="31.5" hidden="1" outlineLevel="1" x14ac:dyDescent="0.25">
      <c r="A1834" s="130">
        <f t="shared" si="820"/>
        <v>0</v>
      </c>
      <c r="B1834" s="131" t="str">
        <f t="shared" si="818"/>
        <v>IDC</v>
      </c>
      <c r="C1834" s="31" t="str">
        <f t="shared" si="829"/>
        <v>MERC/CAPEX/MSPGCL/2023-2024/0459</v>
      </c>
      <c r="D1834" s="65">
        <f t="shared" si="829"/>
        <v>45174</v>
      </c>
      <c r="E1834" s="93">
        <f t="shared" si="829"/>
        <v>5.54</v>
      </c>
      <c r="F1834" s="124">
        <f t="shared" si="821"/>
        <v>0</v>
      </c>
      <c r="G1834" s="124">
        <f t="shared" si="822"/>
        <v>0</v>
      </c>
      <c r="H1834" s="124">
        <f t="shared" si="825"/>
        <v>0</v>
      </c>
      <c r="I1834" s="123">
        <f>'F4.2'!Y130</f>
        <v>0</v>
      </c>
      <c r="J1834" s="123">
        <f>'F4.2'!AS130</f>
        <v>0</v>
      </c>
      <c r="K1834" s="124"/>
      <c r="L1834" s="124"/>
      <c r="M1834" s="124">
        <f t="shared" si="826"/>
        <v>0</v>
      </c>
      <c r="N1834" s="124">
        <f t="shared" si="827"/>
        <v>0</v>
      </c>
    </row>
    <row r="1835" spans="1:16" ht="31.5" hidden="1" outlineLevel="1" x14ac:dyDescent="0.25">
      <c r="A1835" s="27">
        <f t="shared" si="820"/>
        <v>33</v>
      </c>
      <c r="B1835" s="28" t="str">
        <f t="shared" si="818"/>
        <v>Upgradation of DDC/DCS system for 
UNIT 1 &amp; 3 of 210 MWKhaperkheda TPS</v>
      </c>
      <c r="C1835" s="31" t="str">
        <f t="shared" si="829"/>
        <v>MERC/CAPEX/MSPGCL/2023-24/601</v>
      </c>
      <c r="D1835" s="65">
        <f t="shared" si="829"/>
        <v>45240</v>
      </c>
      <c r="E1835" s="93">
        <f t="shared" si="829"/>
        <v>39.14</v>
      </c>
      <c r="F1835" s="124">
        <f t="shared" si="821"/>
        <v>0</v>
      </c>
      <c r="G1835" s="124">
        <f t="shared" si="822"/>
        <v>0</v>
      </c>
      <c r="H1835" s="124">
        <f t="shared" si="825"/>
        <v>0</v>
      </c>
      <c r="I1835" s="123">
        <f>'F4.2'!Y131</f>
        <v>0</v>
      </c>
      <c r="J1835" s="123">
        <f>'F4.2'!AS131</f>
        <v>0</v>
      </c>
      <c r="K1835" s="124"/>
      <c r="L1835" s="124"/>
      <c r="M1835" s="124">
        <f t="shared" si="826"/>
        <v>0</v>
      </c>
      <c r="N1835" s="124">
        <f t="shared" si="827"/>
        <v>0</v>
      </c>
    </row>
    <row r="1836" spans="1:16" ht="31.5" hidden="1" outlineLevel="1" x14ac:dyDescent="0.25">
      <c r="A1836" s="9">
        <f t="shared" si="820"/>
        <v>33.1</v>
      </c>
      <c r="B1836" s="165" t="str">
        <f t="shared" si="818"/>
        <v>Upgradation of DDC/DCS system for 
UNIT 1 &amp; 3 of 210 MWKhaperkheda TPS</v>
      </c>
      <c r="C1836" s="31" t="str">
        <f t="shared" ref="C1836:E1855" si="830">C1410</f>
        <v>MERC/CAPEX/MSPGCL/2023-24/601</v>
      </c>
      <c r="D1836" s="65">
        <f t="shared" si="830"/>
        <v>45240</v>
      </c>
      <c r="E1836" s="93">
        <f t="shared" si="830"/>
        <v>38.700000000000003</v>
      </c>
      <c r="F1836" s="124">
        <f t="shared" si="821"/>
        <v>19.57</v>
      </c>
      <c r="G1836" s="124">
        <f t="shared" si="822"/>
        <v>19.57</v>
      </c>
      <c r="H1836" s="124">
        <f t="shared" si="825"/>
        <v>0</v>
      </c>
      <c r="I1836" s="123">
        <f>'F4.2'!Y132</f>
        <v>19.57</v>
      </c>
      <c r="J1836" s="123">
        <f>'F4.2'!AS132</f>
        <v>19.57</v>
      </c>
      <c r="K1836" s="124"/>
      <c r="L1836" s="124"/>
      <c r="M1836" s="124">
        <f t="shared" si="826"/>
        <v>19.57</v>
      </c>
      <c r="N1836" s="124">
        <f t="shared" si="827"/>
        <v>0</v>
      </c>
    </row>
    <row r="1837" spans="1:16" ht="31.5" hidden="1" outlineLevel="1" x14ac:dyDescent="0.25">
      <c r="A1837" s="9">
        <f t="shared" si="820"/>
        <v>0</v>
      </c>
      <c r="B1837" s="165" t="str">
        <f t="shared" si="818"/>
        <v>IDC</v>
      </c>
      <c r="C1837" s="31" t="str">
        <f t="shared" si="830"/>
        <v>MERC/CAPEX/MSPGCL/2023-24/601</v>
      </c>
      <c r="D1837" s="65">
        <f t="shared" si="830"/>
        <v>45240</v>
      </c>
      <c r="E1837" s="93">
        <f t="shared" si="830"/>
        <v>0.44</v>
      </c>
      <c r="F1837" s="124">
        <f t="shared" si="821"/>
        <v>0</v>
      </c>
      <c r="G1837" s="124">
        <f t="shared" si="822"/>
        <v>0</v>
      </c>
      <c r="H1837" s="124">
        <f t="shared" si="825"/>
        <v>0</v>
      </c>
      <c r="I1837" s="123">
        <f>'F4.2'!Y133</f>
        <v>0</v>
      </c>
      <c r="J1837" s="123">
        <f>'F4.2'!AS133</f>
        <v>0</v>
      </c>
      <c r="K1837" s="124"/>
      <c r="L1837" s="124"/>
      <c r="M1837" s="124">
        <f t="shared" si="826"/>
        <v>0</v>
      </c>
      <c r="N1837" s="124">
        <f t="shared" si="827"/>
        <v>0</v>
      </c>
    </row>
    <row r="1838" spans="1:16" ht="94.5" hidden="1" outlineLevel="1" x14ac:dyDescent="0.25">
      <c r="A1838" s="27">
        <f t="shared" si="820"/>
        <v>34</v>
      </c>
      <c r="B1838" s="28" t="str">
        <f t="shared" si="818"/>
        <v>Supply &amp; commissioning of interconnection conveyor belt, Elecon make complete impact type crusher, Procurement of 4 NOs. Bull Dozer BEML BD-155 and Eco friendly and power efficient chiller system at Khaperkheda TPS</v>
      </c>
      <c r="C1838" s="31" t="str">
        <f t="shared" si="830"/>
        <v>MERC/CAPEX/2023-2024/MSPGCL/0142</v>
      </c>
      <c r="D1838" s="65">
        <f t="shared" si="830"/>
        <v>45349</v>
      </c>
      <c r="E1838" s="93">
        <f t="shared" si="830"/>
        <v>28.32</v>
      </c>
      <c r="F1838" s="124">
        <f t="shared" si="821"/>
        <v>0</v>
      </c>
      <c r="G1838" s="124">
        <f t="shared" si="822"/>
        <v>0</v>
      </c>
      <c r="H1838" s="124">
        <f t="shared" si="825"/>
        <v>0</v>
      </c>
      <c r="I1838" s="123">
        <f>'F4.2'!Y134</f>
        <v>0</v>
      </c>
      <c r="J1838" s="123">
        <f>'F4.2'!AS134</f>
        <v>0</v>
      </c>
      <c r="K1838" s="124"/>
      <c r="L1838" s="124"/>
      <c r="M1838" s="124">
        <f t="shared" ref="M1838:M1901" si="831">SUM(J1838:L1838)</f>
        <v>0</v>
      </c>
      <c r="N1838" s="124">
        <f t="shared" si="827"/>
        <v>0</v>
      </c>
    </row>
    <row r="1839" spans="1:16" ht="78.75" hidden="1" outlineLevel="1" x14ac:dyDescent="0.25">
      <c r="A1839" s="9">
        <f t="shared" si="820"/>
        <v>34.1</v>
      </c>
      <c r="B1839" s="165" t="str">
        <f t="shared" si="818"/>
        <v>Design, engineering, manufacturing, supply, erection &amp; commissioning of interconnection conveyor belt from 1 X 500MW to 4 X 210MW stack yard at CHP Khaperkheda TPS</v>
      </c>
      <c r="C1839" s="31" t="str">
        <f t="shared" si="830"/>
        <v>MERC/CAPEX/2023-2024/MSPGCL/0142</v>
      </c>
      <c r="D1839" s="65">
        <f t="shared" si="830"/>
        <v>45349</v>
      </c>
      <c r="E1839" s="93">
        <f t="shared" si="830"/>
        <v>5.43</v>
      </c>
      <c r="F1839" s="124">
        <f t="shared" si="821"/>
        <v>0</v>
      </c>
      <c r="G1839" s="124">
        <f t="shared" si="822"/>
        <v>0</v>
      </c>
      <c r="H1839" s="124">
        <f t="shared" si="825"/>
        <v>0</v>
      </c>
      <c r="I1839" s="123">
        <f>'F4.2'!Y135</f>
        <v>0</v>
      </c>
      <c r="J1839" s="123">
        <f>'F4.2'!AS135</f>
        <v>0</v>
      </c>
      <c r="K1839" s="124"/>
      <c r="L1839" s="124"/>
      <c r="M1839" s="124">
        <f t="shared" si="831"/>
        <v>0</v>
      </c>
      <c r="N1839" s="124">
        <f t="shared" si="827"/>
        <v>0</v>
      </c>
    </row>
    <row r="1840" spans="1:16" ht="47.25" hidden="1" outlineLevel="1" x14ac:dyDescent="0.25">
      <c r="A1840" s="9">
        <f t="shared" si="820"/>
        <v>34.200000000000003</v>
      </c>
      <c r="B1840" s="165" t="str">
        <f t="shared" ref="B1840:B1903" si="832">B1414</f>
        <v>Supply &amp; installation of Elecon–make complete impact type crusher at CHP-I, Khaperkheda TPS</v>
      </c>
      <c r="C1840" s="31" t="str">
        <f t="shared" si="830"/>
        <v>MERC/CAPEX/2023-2024/MSPGCL/0142</v>
      </c>
      <c r="D1840" s="65">
        <f t="shared" si="830"/>
        <v>45349</v>
      </c>
      <c r="E1840" s="93">
        <f t="shared" si="830"/>
        <v>4.29</v>
      </c>
      <c r="F1840" s="124">
        <f t="shared" si="821"/>
        <v>4.1500000000000004</v>
      </c>
      <c r="G1840" s="124">
        <f t="shared" si="822"/>
        <v>4.1500000000000004</v>
      </c>
      <c r="H1840" s="124">
        <f t="shared" si="825"/>
        <v>0</v>
      </c>
      <c r="I1840" s="123">
        <f>'F4.2'!Y136</f>
        <v>0</v>
      </c>
      <c r="J1840" s="123">
        <f>'F4.2'!AS136</f>
        <v>0</v>
      </c>
      <c r="K1840" s="124"/>
      <c r="L1840" s="124"/>
      <c r="M1840" s="124">
        <f t="shared" si="831"/>
        <v>0</v>
      </c>
      <c r="N1840" s="124">
        <f t="shared" si="827"/>
        <v>0</v>
      </c>
    </row>
    <row r="1841" spans="1:14" ht="31.5" hidden="1" outlineLevel="1" x14ac:dyDescent="0.25">
      <c r="A1841" s="9">
        <f t="shared" si="820"/>
        <v>34.299999999999997</v>
      </c>
      <c r="B1841" s="165" t="str">
        <f t="shared" si="832"/>
        <v>Procurement of 4 NOs. Bull Dozer BEML BD-155  at CHP, Khaperkheda TPS</v>
      </c>
      <c r="C1841" s="31" t="str">
        <f t="shared" si="830"/>
        <v>MERC/CAPEX/2023-2024/MSPGCL/0142</v>
      </c>
      <c r="D1841" s="90">
        <f t="shared" si="830"/>
        <v>45349</v>
      </c>
      <c r="E1841" s="92">
        <f t="shared" si="830"/>
        <v>5.2549999999999999</v>
      </c>
      <c r="F1841" s="123">
        <f t="shared" si="821"/>
        <v>12.0596</v>
      </c>
      <c r="G1841" s="123">
        <f t="shared" si="822"/>
        <v>12.0596</v>
      </c>
      <c r="H1841" s="123">
        <f t="shared" si="825"/>
        <v>0</v>
      </c>
      <c r="I1841" s="123">
        <f>'F4.2'!Y137</f>
        <v>0</v>
      </c>
      <c r="J1841" s="123">
        <f>'F4.2'!AS137</f>
        <v>0</v>
      </c>
      <c r="K1841" s="123"/>
      <c r="L1841" s="123"/>
      <c r="M1841" s="123">
        <f t="shared" si="831"/>
        <v>0</v>
      </c>
      <c r="N1841" s="123">
        <f t="shared" si="827"/>
        <v>0</v>
      </c>
    </row>
    <row r="1842" spans="1:14" ht="78.75" hidden="1" outlineLevel="1" x14ac:dyDescent="0.25">
      <c r="A1842" s="9">
        <f t="shared" si="820"/>
        <v>34.4</v>
      </c>
      <c r="B1842" s="165" t="str">
        <f t="shared" si="832"/>
        <v>Supply, erection, &amp; commissioning of Eco friendly and power efficient chiller system for khaperkheda TPS Unit 1 to 4, Service Building and WTP in place of present reciprocating type Chiller system</v>
      </c>
      <c r="C1842" s="31" t="str">
        <f t="shared" si="830"/>
        <v>MERC/CAPEX/2023-2024/MSPGCL/0142</v>
      </c>
      <c r="D1842" s="65">
        <f t="shared" si="830"/>
        <v>45349</v>
      </c>
      <c r="E1842" s="93">
        <f t="shared" si="830"/>
        <v>11.96</v>
      </c>
      <c r="F1842" s="124">
        <f t="shared" si="821"/>
        <v>11.45</v>
      </c>
      <c r="G1842" s="124">
        <f t="shared" si="822"/>
        <v>11.45</v>
      </c>
      <c r="H1842" s="124">
        <f t="shared" si="825"/>
        <v>0</v>
      </c>
      <c r="I1842" s="123">
        <f>'F4.2'!Y138</f>
        <v>0</v>
      </c>
      <c r="J1842" s="123">
        <f>'F4.2'!AS138</f>
        <v>0</v>
      </c>
      <c r="K1842" s="124"/>
      <c r="L1842" s="124"/>
      <c r="M1842" s="124">
        <f t="shared" si="831"/>
        <v>0</v>
      </c>
      <c r="N1842" s="124">
        <f t="shared" si="827"/>
        <v>0</v>
      </c>
    </row>
    <row r="1843" spans="1:14" ht="31.5" hidden="1" outlineLevel="1" x14ac:dyDescent="0.25">
      <c r="A1843" s="9">
        <f t="shared" si="820"/>
        <v>0</v>
      </c>
      <c r="B1843" s="165" t="str">
        <f t="shared" si="832"/>
        <v>IDC</v>
      </c>
      <c r="C1843" s="31" t="str">
        <f t="shared" si="830"/>
        <v>MERC/CAPEX/2023-2024/MSPGCL/0142</v>
      </c>
      <c r="D1843" s="65">
        <f t="shared" si="830"/>
        <v>45349</v>
      </c>
      <c r="E1843" s="93">
        <f t="shared" si="830"/>
        <v>1.385</v>
      </c>
      <c r="F1843" s="124">
        <f t="shared" si="821"/>
        <v>0</v>
      </c>
      <c r="G1843" s="124">
        <f t="shared" si="822"/>
        <v>0</v>
      </c>
      <c r="H1843" s="124">
        <f t="shared" si="825"/>
        <v>0</v>
      </c>
      <c r="I1843" s="123">
        <f>'F4.2'!Y139</f>
        <v>0</v>
      </c>
      <c r="J1843" s="123">
        <f>'F4.2'!AS139</f>
        <v>0</v>
      </c>
      <c r="K1843" s="124"/>
      <c r="L1843" s="124"/>
      <c r="M1843" s="124">
        <f t="shared" si="831"/>
        <v>0</v>
      </c>
      <c r="N1843" s="124">
        <f t="shared" si="827"/>
        <v>0</v>
      </c>
    </row>
    <row r="1844" spans="1:14" ht="31.5" hidden="1" outlineLevel="1" x14ac:dyDescent="0.25">
      <c r="A1844" s="27">
        <f t="shared" ref="A1844:A1907" si="833">A1418</f>
        <v>35</v>
      </c>
      <c r="B1844" s="28" t="str">
        <f t="shared" si="832"/>
        <v>5 Nos. of Boiler Improvement Schemes for Unit No. 1 to 4</v>
      </c>
      <c r="C1844" s="31" t="str">
        <f t="shared" si="830"/>
        <v>MERC/CAPEX/2024-2025/MSPGCL/0251</v>
      </c>
      <c r="D1844" s="65">
        <f t="shared" si="830"/>
        <v>45400</v>
      </c>
      <c r="E1844" s="93">
        <f t="shared" si="830"/>
        <v>32.44</v>
      </c>
      <c r="F1844" s="124">
        <f t="shared" ref="F1844:F1907" si="834">F1418+I1418</f>
        <v>0</v>
      </c>
      <c r="G1844" s="124">
        <f t="shared" ref="G1844:G1907" si="835">G1418+M1418</f>
        <v>0</v>
      </c>
      <c r="H1844" s="124">
        <f t="shared" si="825"/>
        <v>0</v>
      </c>
      <c r="I1844" s="123">
        <f>'F4.2'!Y140</f>
        <v>0</v>
      </c>
      <c r="J1844" s="123">
        <f>'F4.2'!AS140</f>
        <v>0</v>
      </c>
      <c r="K1844" s="124"/>
      <c r="L1844" s="124"/>
      <c r="M1844" s="124">
        <f t="shared" si="831"/>
        <v>0</v>
      </c>
      <c r="N1844" s="124">
        <f t="shared" si="827"/>
        <v>0</v>
      </c>
    </row>
    <row r="1845" spans="1:14" ht="47.25" hidden="1" outlineLevel="1" x14ac:dyDescent="0.25">
      <c r="A1845" s="9">
        <f t="shared" si="833"/>
        <v>35.1</v>
      </c>
      <c r="B1845" s="165" t="str">
        <f t="shared" si="832"/>
        <v>Procurement &amp; replacement of Re-Heater Rear Pendent Assembly Coils for unit no. 3 &amp; 4 (210 MW)</v>
      </c>
      <c r="C1845" s="31" t="str">
        <f t="shared" si="830"/>
        <v>MERC/CAPEX/2024-2025/MSPGCL/0251</v>
      </c>
      <c r="D1845" s="65">
        <f t="shared" si="830"/>
        <v>45400</v>
      </c>
      <c r="E1845" s="93">
        <f t="shared" si="830"/>
        <v>8.86</v>
      </c>
      <c r="F1845" s="124">
        <f t="shared" si="834"/>
        <v>4.68</v>
      </c>
      <c r="G1845" s="124">
        <f t="shared" si="835"/>
        <v>4.68</v>
      </c>
      <c r="H1845" s="124">
        <f t="shared" ref="H1845:H1908" si="836">F1845-G1845</f>
        <v>0</v>
      </c>
      <c r="I1845" s="123">
        <f>'F4.2'!Y141</f>
        <v>4.68</v>
      </c>
      <c r="J1845" s="123">
        <f>'F4.2'!AS141</f>
        <v>4.68</v>
      </c>
      <c r="K1845" s="124"/>
      <c r="L1845" s="124"/>
      <c r="M1845" s="124">
        <f t="shared" si="831"/>
        <v>4.68</v>
      </c>
      <c r="N1845" s="124">
        <f t="shared" ref="N1845:N1908" si="837">H1845+I1845-M1845</f>
        <v>0</v>
      </c>
    </row>
    <row r="1846" spans="1:14" ht="31.5" hidden="1" outlineLevel="1" x14ac:dyDescent="0.25">
      <c r="A1846" s="9">
        <f t="shared" si="833"/>
        <v>35.200000000000003</v>
      </c>
      <c r="B1846" s="165" t="str">
        <f t="shared" si="832"/>
        <v>Procurement Complete Set of Sky Climber For Unit#1 To 5 Boilers.</v>
      </c>
      <c r="C1846" s="31" t="str">
        <f t="shared" si="830"/>
        <v>MERC/CAPEX/2024-2025/MSPGCL/0251</v>
      </c>
      <c r="D1846" s="65">
        <f t="shared" si="830"/>
        <v>45400</v>
      </c>
      <c r="E1846" s="93">
        <f t="shared" si="830"/>
        <v>3.32</v>
      </c>
      <c r="F1846" s="124">
        <f t="shared" si="834"/>
        <v>2.4300000000000002</v>
      </c>
      <c r="G1846" s="124">
        <f t="shared" si="835"/>
        <v>2.4300000000000002</v>
      </c>
      <c r="H1846" s="124">
        <f t="shared" si="836"/>
        <v>0</v>
      </c>
      <c r="I1846" s="123">
        <f>'F4.2'!Y142</f>
        <v>0</v>
      </c>
      <c r="J1846" s="123">
        <f>'F4.2'!AS142</f>
        <v>0</v>
      </c>
      <c r="K1846" s="124"/>
      <c r="L1846" s="124"/>
      <c r="M1846" s="124">
        <f t="shared" si="831"/>
        <v>0</v>
      </c>
      <c r="N1846" s="124">
        <f t="shared" si="837"/>
        <v>0</v>
      </c>
    </row>
    <row r="1847" spans="1:14" ht="63" hidden="1" outlineLevel="1" x14ac:dyDescent="0.25">
      <c r="A1847" s="9">
        <f t="shared" si="833"/>
        <v>35.299999999999997</v>
      </c>
      <c r="B1847" s="165" t="str">
        <f t="shared" si="832"/>
        <v>Replacement of glasswool insulation and GI/CORRUGATED sheets of boiler and hot air ducts at unit 1to 4 KHAPERKHEDA TPS</v>
      </c>
      <c r="C1847" s="31" t="str">
        <f t="shared" si="830"/>
        <v>MERC/CAPEX/2024-2025/MSPGCL/0251</v>
      </c>
      <c r="D1847" s="65">
        <f t="shared" si="830"/>
        <v>45400</v>
      </c>
      <c r="E1847" s="93">
        <f t="shared" si="830"/>
        <v>2.19</v>
      </c>
      <c r="F1847" s="124">
        <f t="shared" si="834"/>
        <v>1.99</v>
      </c>
      <c r="G1847" s="124">
        <f t="shared" si="835"/>
        <v>1.99</v>
      </c>
      <c r="H1847" s="124">
        <f t="shared" si="836"/>
        <v>0</v>
      </c>
      <c r="I1847" s="123">
        <f>'F4.2'!Y143</f>
        <v>0</v>
      </c>
      <c r="J1847" s="123">
        <f>'F4.2'!AS143</f>
        <v>0</v>
      </c>
      <c r="K1847" s="124"/>
      <c r="L1847" s="124"/>
      <c r="M1847" s="124">
        <f t="shared" si="831"/>
        <v>0</v>
      </c>
      <c r="N1847" s="124">
        <f t="shared" si="837"/>
        <v>0</v>
      </c>
    </row>
    <row r="1848" spans="1:14" ht="78.75" hidden="1" outlineLevel="1" x14ac:dyDescent="0.25">
      <c r="A1848" s="9">
        <f t="shared" si="833"/>
        <v>35.4</v>
      </c>
      <c r="B1848" s="165" t="str">
        <f t="shared" si="832"/>
        <v>Procurement, design, manufacture, supply &amp; delivery, dismantling, retrofitting, erection, commissioning and testing of gravimetric belt conveyor type coal feeders for unit no. 1 &amp; 2.</v>
      </c>
      <c r="C1848" s="31" t="str">
        <f t="shared" si="830"/>
        <v>MERC/CAPEX/2024-2025/MSPGCL/0251</v>
      </c>
      <c r="D1848" s="65">
        <f t="shared" si="830"/>
        <v>45400</v>
      </c>
      <c r="E1848" s="93">
        <f t="shared" si="830"/>
        <v>6.68</v>
      </c>
      <c r="F1848" s="124">
        <f t="shared" si="834"/>
        <v>6.77</v>
      </c>
      <c r="G1848" s="124">
        <f t="shared" si="835"/>
        <v>6.77</v>
      </c>
      <c r="H1848" s="124">
        <f t="shared" si="836"/>
        <v>0</v>
      </c>
      <c r="I1848" s="123">
        <f>'F4.2'!Y144</f>
        <v>0</v>
      </c>
      <c r="J1848" s="123">
        <f>'F4.2'!AS144</f>
        <v>0</v>
      </c>
      <c r="K1848" s="124"/>
      <c r="L1848" s="124"/>
      <c r="M1848" s="124">
        <f t="shared" si="831"/>
        <v>0</v>
      </c>
      <c r="N1848" s="124">
        <f t="shared" si="837"/>
        <v>0</v>
      </c>
    </row>
    <row r="1849" spans="1:14" ht="47.25" hidden="1" outlineLevel="1" x14ac:dyDescent="0.25">
      <c r="A1849" s="9">
        <f t="shared" si="833"/>
        <v>35.5</v>
      </c>
      <c r="B1849" s="165" t="str">
        <f t="shared" si="832"/>
        <v>Procurement and Replacement of Air Preheater Baskets for Unit no. 1 to 4 (4x 210MW).</v>
      </c>
      <c r="C1849" s="31" t="str">
        <f t="shared" si="830"/>
        <v>MERC/CAPEX/2024-2025/MSPGCL/0251</v>
      </c>
      <c r="D1849" s="65">
        <f t="shared" si="830"/>
        <v>45400</v>
      </c>
      <c r="E1849" s="93">
        <f t="shared" si="830"/>
        <v>9.0500000000000007</v>
      </c>
      <c r="F1849" s="124">
        <f t="shared" si="834"/>
        <v>8.4735458880000003</v>
      </c>
      <c r="G1849" s="124">
        <f t="shared" si="835"/>
        <v>8.4735458880000003</v>
      </c>
      <c r="H1849" s="124">
        <f t="shared" si="836"/>
        <v>0</v>
      </c>
      <c r="I1849" s="123">
        <f>'F4.2'!Y145</f>
        <v>0</v>
      </c>
      <c r="J1849" s="123">
        <f>'F4.2'!AS145</f>
        <v>0</v>
      </c>
      <c r="K1849" s="124"/>
      <c r="L1849" s="124"/>
      <c r="M1849" s="124">
        <f t="shared" si="831"/>
        <v>0</v>
      </c>
      <c r="N1849" s="124">
        <f t="shared" si="837"/>
        <v>0</v>
      </c>
    </row>
    <row r="1850" spans="1:14" ht="31.5" hidden="1" outlineLevel="1" x14ac:dyDescent="0.25">
      <c r="A1850" s="27">
        <f t="shared" si="833"/>
        <v>0</v>
      </c>
      <c r="B1850" s="165" t="str">
        <f t="shared" si="832"/>
        <v>IDC</v>
      </c>
      <c r="C1850" s="31" t="str">
        <f t="shared" si="830"/>
        <v>MERC/CAPEX/2024-2025/MSPGCL/0251</v>
      </c>
      <c r="D1850" s="65">
        <f t="shared" si="830"/>
        <v>45400</v>
      </c>
      <c r="E1850" s="93">
        <f t="shared" si="830"/>
        <v>2.34</v>
      </c>
      <c r="F1850" s="124">
        <f t="shared" si="834"/>
        <v>0</v>
      </c>
      <c r="G1850" s="124">
        <f t="shared" si="835"/>
        <v>0</v>
      </c>
      <c r="H1850" s="124">
        <f t="shared" si="836"/>
        <v>0</v>
      </c>
      <c r="I1850" s="123">
        <f>'F4.2'!Y146</f>
        <v>0</v>
      </c>
      <c r="J1850" s="123">
        <f>'F4.2'!AS146</f>
        <v>0</v>
      </c>
      <c r="K1850" s="124"/>
      <c r="L1850" s="124"/>
      <c r="M1850" s="124">
        <f t="shared" si="831"/>
        <v>0</v>
      </c>
      <c r="N1850" s="124">
        <f t="shared" si="837"/>
        <v>0</v>
      </c>
    </row>
    <row r="1851" spans="1:14" ht="47.25" hidden="1" outlineLevel="1" x14ac:dyDescent="0.25">
      <c r="A1851" s="27" t="str">
        <f t="shared" si="833"/>
        <v>HO
DPR 13</v>
      </c>
      <c r="B1851" s="28" t="str">
        <f t="shared" si="832"/>
        <v>Construction of new Administrative Building for Mahagenco at Vidyut Bhawan, Katol Road, Nagpur</v>
      </c>
      <c r="C1851" s="31" t="str">
        <f t="shared" si="830"/>
        <v>MERC/CAPEX/2021-2022/MSPGCL/063</v>
      </c>
      <c r="D1851" s="65">
        <f t="shared" si="830"/>
        <v>44604</v>
      </c>
      <c r="E1851" s="93">
        <f t="shared" si="830"/>
        <v>57</v>
      </c>
      <c r="F1851" s="124">
        <f t="shared" si="834"/>
        <v>0</v>
      </c>
      <c r="G1851" s="124">
        <f t="shared" si="835"/>
        <v>0</v>
      </c>
      <c r="H1851" s="124">
        <f t="shared" si="836"/>
        <v>0</v>
      </c>
      <c r="I1851" s="123">
        <f>'F4.2'!Y147</f>
        <v>0</v>
      </c>
      <c r="J1851" s="123">
        <f>'F4.2'!AS147</f>
        <v>0</v>
      </c>
      <c r="K1851" s="124"/>
      <c r="L1851" s="124"/>
      <c r="M1851" s="124">
        <f t="shared" si="831"/>
        <v>0</v>
      </c>
      <c r="N1851" s="124">
        <f t="shared" si="837"/>
        <v>0</v>
      </c>
    </row>
    <row r="1852" spans="1:14" ht="47.25" hidden="1" outlineLevel="1" x14ac:dyDescent="0.25">
      <c r="A1852" s="9">
        <f t="shared" si="833"/>
        <v>1</v>
      </c>
      <c r="B1852" s="165" t="str">
        <f t="shared" si="832"/>
        <v>Construction of new Administrative Building for Mahagenco at Vidyut Bhawan, Katol Road, Nagpur</v>
      </c>
      <c r="C1852" s="31" t="str">
        <f t="shared" si="830"/>
        <v>MERC/CAPEX/2021-2022/MSPGCL/063</v>
      </c>
      <c r="D1852" s="65">
        <f t="shared" si="830"/>
        <v>44604</v>
      </c>
      <c r="E1852" s="93">
        <f t="shared" si="830"/>
        <v>54.24</v>
      </c>
      <c r="F1852" s="124">
        <f t="shared" si="834"/>
        <v>0</v>
      </c>
      <c r="G1852" s="124">
        <f t="shared" si="835"/>
        <v>0</v>
      </c>
      <c r="H1852" s="124">
        <f t="shared" si="836"/>
        <v>0</v>
      </c>
      <c r="I1852" s="123">
        <f>'F4.2'!Y148</f>
        <v>0</v>
      </c>
      <c r="J1852" s="123">
        <f>'F4.2'!AS148</f>
        <v>0</v>
      </c>
      <c r="K1852" s="124"/>
      <c r="L1852" s="124"/>
      <c r="M1852" s="124">
        <f t="shared" si="831"/>
        <v>0</v>
      </c>
      <c r="N1852" s="124">
        <f t="shared" si="837"/>
        <v>0</v>
      </c>
    </row>
    <row r="1853" spans="1:14" ht="31.5" hidden="1" outlineLevel="1" x14ac:dyDescent="0.25">
      <c r="A1853" s="107">
        <f t="shared" si="833"/>
        <v>0</v>
      </c>
      <c r="B1853" s="62" t="str">
        <f t="shared" si="832"/>
        <v>IDC</v>
      </c>
      <c r="C1853" s="31" t="str">
        <f t="shared" si="830"/>
        <v>MERC/CAPEX/2021-2022/MSPGCL/063</v>
      </c>
      <c r="D1853" s="65">
        <f t="shared" si="830"/>
        <v>44604</v>
      </c>
      <c r="E1853" s="93">
        <f t="shared" si="830"/>
        <v>2.76</v>
      </c>
      <c r="F1853" s="124">
        <f t="shared" si="834"/>
        <v>0</v>
      </c>
      <c r="G1853" s="124">
        <f t="shared" si="835"/>
        <v>0</v>
      </c>
      <c r="H1853" s="124">
        <f t="shared" si="836"/>
        <v>0</v>
      </c>
      <c r="I1853" s="123">
        <f>'F4.2'!Y149</f>
        <v>0</v>
      </c>
      <c r="J1853" s="123">
        <f>'F4.2'!AS149</f>
        <v>0</v>
      </c>
      <c r="K1853" s="124"/>
      <c r="L1853" s="124"/>
      <c r="M1853" s="124">
        <f t="shared" si="831"/>
        <v>0</v>
      </c>
      <c r="N1853" s="124">
        <f t="shared" si="837"/>
        <v>0</v>
      </c>
    </row>
    <row r="1854" spans="1:14" ht="47.25" hidden="1" outlineLevel="1" x14ac:dyDescent="0.25">
      <c r="A1854" s="27" t="str">
        <f t="shared" si="833"/>
        <v>HO
DPR 16</v>
      </c>
      <c r="B1854" s="28" t="str">
        <f t="shared" si="832"/>
        <v>Centralized Monitoring Solution</v>
      </c>
      <c r="C1854" s="31" t="str">
        <f t="shared" si="830"/>
        <v>MERC/CAPEX/MSPGCL/2023-24/0576</v>
      </c>
      <c r="D1854" s="65">
        <f t="shared" si="830"/>
        <v>45232</v>
      </c>
      <c r="E1854" s="93">
        <f t="shared" si="830"/>
        <v>69.308999999999997</v>
      </c>
      <c r="F1854" s="124">
        <f t="shared" si="834"/>
        <v>0</v>
      </c>
      <c r="G1854" s="124">
        <f t="shared" si="835"/>
        <v>0</v>
      </c>
      <c r="H1854" s="124">
        <f t="shared" si="836"/>
        <v>0</v>
      </c>
      <c r="I1854" s="123">
        <f>'F4.2'!Y150</f>
        <v>0</v>
      </c>
      <c r="J1854" s="123">
        <f>'F4.2'!AS150</f>
        <v>0</v>
      </c>
      <c r="K1854" s="124"/>
      <c r="L1854" s="124"/>
      <c r="M1854" s="124">
        <f t="shared" si="831"/>
        <v>0</v>
      </c>
      <c r="N1854" s="124">
        <f t="shared" si="837"/>
        <v>0</v>
      </c>
    </row>
    <row r="1855" spans="1:14" ht="31.5" hidden="1" outlineLevel="1" x14ac:dyDescent="0.25">
      <c r="A1855" s="9">
        <f t="shared" si="833"/>
        <v>1</v>
      </c>
      <c r="B1855" s="165" t="str">
        <f t="shared" si="832"/>
        <v>Centralized Monitoring Solution</v>
      </c>
      <c r="C1855" s="31" t="str">
        <f t="shared" si="830"/>
        <v>MERC/CAPEX/MSPGCL/2023-24/0576</v>
      </c>
      <c r="D1855" s="65">
        <f t="shared" si="830"/>
        <v>45232</v>
      </c>
      <c r="E1855" s="93">
        <f t="shared" si="830"/>
        <v>66.009</v>
      </c>
      <c r="F1855" s="124">
        <f t="shared" si="834"/>
        <v>0</v>
      </c>
      <c r="G1855" s="124">
        <f t="shared" si="835"/>
        <v>0</v>
      </c>
      <c r="H1855" s="124">
        <f t="shared" si="836"/>
        <v>0</v>
      </c>
      <c r="I1855" s="123">
        <f>'F4.2'!Y151</f>
        <v>0</v>
      </c>
      <c r="J1855" s="123">
        <f>'F4.2'!AS151</f>
        <v>0</v>
      </c>
      <c r="K1855" s="124"/>
      <c r="L1855" s="124"/>
      <c r="M1855" s="124">
        <f t="shared" si="831"/>
        <v>0</v>
      </c>
      <c r="N1855" s="124">
        <f t="shared" si="837"/>
        <v>0</v>
      </c>
    </row>
    <row r="1856" spans="1:14" ht="31.5" hidden="1" outlineLevel="1" x14ac:dyDescent="0.25">
      <c r="A1856" s="107">
        <f t="shared" si="833"/>
        <v>0</v>
      </c>
      <c r="B1856" s="62" t="str">
        <f t="shared" si="832"/>
        <v>IDC</v>
      </c>
      <c r="C1856" s="31" t="str">
        <f t="shared" ref="C1856:E1875" si="838">C1430</f>
        <v>MERC/CAPEX/MSPGCL/2023-24/0576</v>
      </c>
      <c r="D1856" s="65">
        <f t="shared" si="838"/>
        <v>45232</v>
      </c>
      <c r="E1856" s="93">
        <f t="shared" si="838"/>
        <v>3.3</v>
      </c>
      <c r="F1856" s="124">
        <f t="shared" si="834"/>
        <v>0</v>
      </c>
      <c r="G1856" s="124">
        <f t="shared" si="835"/>
        <v>0</v>
      </c>
      <c r="H1856" s="124">
        <f t="shared" si="836"/>
        <v>0</v>
      </c>
      <c r="I1856" s="123">
        <f>'F4.2'!Y152</f>
        <v>0</v>
      </c>
      <c r="J1856" s="123">
        <f>'F4.2'!AS152</f>
        <v>0</v>
      </c>
      <c r="K1856" s="124"/>
      <c r="L1856" s="124"/>
      <c r="M1856" s="124">
        <f t="shared" si="831"/>
        <v>0</v>
      </c>
      <c r="N1856" s="124">
        <f t="shared" si="837"/>
        <v>0</v>
      </c>
    </row>
    <row r="1857" spans="1:14" ht="94.5" hidden="1" outlineLevel="1" x14ac:dyDescent="0.25">
      <c r="A1857" s="168" t="str">
        <f t="shared" si="833"/>
        <v>HO
DPR-17</v>
      </c>
      <c r="B1857" s="28" t="str">
        <f t="shared" si="832"/>
        <v>Various DPR Schemes for The work of maintaining the zero discharge condition of Pond No. 2 &amp; Pond No.3 and providing the facilities on peripheral area of Pond No.3 such as roads / bridges with lightening arrangement at Koradi TPS</v>
      </c>
      <c r="C1857" s="31" t="str">
        <f t="shared" si="838"/>
        <v>MERC/CAPEX/2018-2019/1242</v>
      </c>
      <c r="D1857" s="65">
        <f t="shared" si="838"/>
        <v>43365</v>
      </c>
      <c r="E1857" s="93">
        <f t="shared" si="838"/>
        <v>15.744307644459999</v>
      </c>
      <c r="F1857" s="124">
        <f t="shared" si="834"/>
        <v>0</v>
      </c>
      <c r="G1857" s="124">
        <f t="shared" si="835"/>
        <v>0</v>
      </c>
      <c r="H1857" s="124">
        <f t="shared" si="836"/>
        <v>0</v>
      </c>
      <c r="I1857" s="123">
        <f>'F4.2'!Y153</f>
        <v>0</v>
      </c>
      <c r="J1857" s="123">
        <f>'F4.2'!AS153</f>
        <v>0</v>
      </c>
      <c r="K1857" s="124"/>
      <c r="L1857" s="124"/>
      <c r="M1857" s="124">
        <f t="shared" si="831"/>
        <v>0</v>
      </c>
      <c r="N1857" s="124">
        <f t="shared" si="837"/>
        <v>0</v>
      </c>
    </row>
    <row r="1858" spans="1:14" ht="47.25" hidden="1" outlineLevel="1" x14ac:dyDescent="0.25">
      <c r="A1858" s="173" t="str">
        <f t="shared" si="833"/>
        <v>HO
DPR 17.1</v>
      </c>
      <c r="B1858" s="174" t="str">
        <f t="shared" si="832"/>
        <v>The work of maintaining the zero discharge condition of Pond No.2 &amp; Pond No.3 at KTPS Koradi</v>
      </c>
      <c r="C1858" s="9" t="str">
        <f t="shared" si="838"/>
        <v>MERC/CAPEX/2018-2019/1242</v>
      </c>
      <c r="D1858" s="65">
        <f t="shared" si="838"/>
        <v>43365</v>
      </c>
      <c r="E1858" s="58">
        <f t="shared" si="838"/>
        <v>4.2067621104799997</v>
      </c>
      <c r="F1858" s="58">
        <f t="shared" si="834"/>
        <v>0</v>
      </c>
      <c r="G1858" s="58">
        <f t="shared" si="835"/>
        <v>0</v>
      </c>
      <c r="H1858" s="58">
        <f t="shared" si="836"/>
        <v>0</v>
      </c>
      <c r="I1858" s="123">
        <f>'F4.2'!Y154</f>
        <v>0</v>
      </c>
      <c r="J1858" s="123">
        <f>'F4.2'!AS154</f>
        <v>0</v>
      </c>
      <c r="K1858" s="58"/>
      <c r="L1858" s="58"/>
      <c r="M1858" s="58">
        <f t="shared" si="831"/>
        <v>0</v>
      </c>
      <c r="N1858" s="58">
        <f t="shared" si="837"/>
        <v>0</v>
      </c>
    </row>
    <row r="1859" spans="1:14" ht="47.25" hidden="1" outlineLevel="1" x14ac:dyDescent="0.25">
      <c r="A1859" s="173" t="str">
        <f t="shared" si="833"/>
        <v>HO
DPR 17.2</v>
      </c>
      <c r="B1859" s="174" t="str">
        <f t="shared" si="832"/>
        <v>Providing the facilities on peripheral area of Pond No.3 such as roads / bridges with lightening arrangement at Koradi TPS</v>
      </c>
      <c r="C1859" s="9" t="str">
        <f t="shared" si="838"/>
        <v>MERC/CAPEX/2018-2019/1242</v>
      </c>
      <c r="D1859" s="65">
        <f t="shared" si="838"/>
        <v>43365</v>
      </c>
      <c r="E1859" s="58">
        <f t="shared" si="838"/>
        <v>11.537545533979999</v>
      </c>
      <c r="F1859" s="58">
        <f t="shared" si="834"/>
        <v>0</v>
      </c>
      <c r="G1859" s="58">
        <f t="shared" si="835"/>
        <v>0</v>
      </c>
      <c r="H1859" s="58">
        <f t="shared" si="836"/>
        <v>0</v>
      </c>
      <c r="I1859" s="123">
        <f>'F4.2'!Y155</f>
        <v>0</v>
      </c>
      <c r="J1859" s="123">
        <f>'F4.2'!AS155</f>
        <v>0</v>
      </c>
      <c r="K1859" s="58"/>
      <c r="L1859" s="58"/>
      <c r="M1859" s="58">
        <f t="shared" si="831"/>
        <v>0</v>
      </c>
      <c r="N1859" s="58">
        <f t="shared" si="837"/>
        <v>0</v>
      </c>
    </row>
    <row r="1860" spans="1:14" ht="110.25" hidden="1" outlineLevel="1" x14ac:dyDescent="0.25">
      <c r="A1860" s="27">
        <f t="shared" si="833"/>
        <v>2</v>
      </c>
      <c r="B1860" s="28" t="str">
        <f t="shared" si="832"/>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1860" s="9" t="str">
        <f t="shared" si="838"/>
        <v>MERC/CAPEX/2024-2025/478</v>
      </c>
      <c r="D1860" s="65">
        <f t="shared" si="838"/>
        <v>45510</v>
      </c>
      <c r="E1860" s="58">
        <f t="shared" si="838"/>
        <v>33.76</v>
      </c>
      <c r="F1860" s="58">
        <f t="shared" si="834"/>
        <v>0</v>
      </c>
      <c r="G1860" s="58">
        <f t="shared" si="835"/>
        <v>0</v>
      </c>
      <c r="H1860" s="58">
        <f t="shared" si="836"/>
        <v>0</v>
      </c>
      <c r="I1860" s="123">
        <f>'F4.2'!Y156</f>
        <v>0</v>
      </c>
      <c r="J1860" s="123">
        <f>'F4.2'!AS156</f>
        <v>0</v>
      </c>
      <c r="K1860" s="58"/>
      <c r="L1860" s="58"/>
      <c r="M1860" s="58">
        <f t="shared" si="831"/>
        <v>0</v>
      </c>
      <c r="N1860" s="58">
        <f t="shared" si="837"/>
        <v>0</v>
      </c>
    </row>
    <row r="1861" spans="1:14" ht="45" hidden="1" outlineLevel="1" x14ac:dyDescent="0.25">
      <c r="A1861" s="9">
        <f t="shared" si="833"/>
        <v>2.7</v>
      </c>
      <c r="B1861" s="167" t="str">
        <f t="shared" si="832"/>
        <v>Up-gradation of Generator Protections Relays in Unit 1 to 4 of 210 MW Khaperkheda TPS.</v>
      </c>
      <c r="C1861" s="9" t="str">
        <f t="shared" si="838"/>
        <v>MERC/CAPEX/2024-2025/478</v>
      </c>
      <c r="D1861" s="65">
        <f t="shared" si="838"/>
        <v>45510</v>
      </c>
      <c r="E1861" s="58">
        <f t="shared" si="838"/>
        <v>8.31</v>
      </c>
      <c r="F1861" s="58">
        <f t="shared" si="834"/>
        <v>4.43</v>
      </c>
      <c r="G1861" s="58">
        <f t="shared" si="835"/>
        <v>4.43</v>
      </c>
      <c r="H1861" s="58">
        <f t="shared" si="836"/>
        <v>0</v>
      </c>
      <c r="I1861" s="123">
        <f>'F4.2'!Y157</f>
        <v>4.43</v>
      </c>
      <c r="J1861" s="123">
        <f>'F4.2'!AS157</f>
        <v>4.43</v>
      </c>
      <c r="K1861" s="58"/>
      <c r="L1861" s="58"/>
      <c r="M1861" s="58">
        <f t="shared" si="831"/>
        <v>4.43</v>
      </c>
      <c r="N1861" s="58">
        <f t="shared" si="837"/>
        <v>0</v>
      </c>
    </row>
    <row r="1862" spans="1:14" ht="15.75" hidden="1" outlineLevel="1" x14ac:dyDescent="0.25">
      <c r="A1862" s="9">
        <f t="shared" si="833"/>
        <v>0</v>
      </c>
      <c r="B1862" s="166" t="str">
        <f t="shared" si="832"/>
        <v>IDC</v>
      </c>
      <c r="C1862" s="9" t="str">
        <f t="shared" si="838"/>
        <v>MERC/CAPEX/2024-2025/478</v>
      </c>
      <c r="D1862" s="65" t="str">
        <f t="shared" si="838"/>
        <v>-</v>
      </c>
      <c r="E1862" s="58">
        <f t="shared" si="838"/>
        <v>0.86</v>
      </c>
      <c r="F1862" s="58">
        <f t="shared" si="834"/>
        <v>0</v>
      </c>
      <c r="G1862" s="58">
        <f t="shared" si="835"/>
        <v>0</v>
      </c>
      <c r="H1862" s="58">
        <f t="shared" si="836"/>
        <v>0</v>
      </c>
      <c r="I1862" s="123">
        <f>'F4.2'!Y158</f>
        <v>0</v>
      </c>
      <c r="J1862" s="123">
        <f>'F4.2'!AS158</f>
        <v>0</v>
      </c>
      <c r="K1862" s="58"/>
      <c r="L1862" s="58"/>
      <c r="M1862" s="58">
        <f t="shared" si="831"/>
        <v>0</v>
      </c>
      <c r="N1862" s="58">
        <f t="shared" si="837"/>
        <v>0</v>
      </c>
    </row>
    <row r="1863" spans="1:14" ht="15.75" hidden="1" outlineLevel="1" x14ac:dyDescent="0.25">
      <c r="A1863" s="9">
        <f t="shared" si="833"/>
        <v>0</v>
      </c>
      <c r="B1863" s="166">
        <f t="shared" si="832"/>
        <v>0</v>
      </c>
      <c r="C1863" s="9">
        <f t="shared" si="838"/>
        <v>0</v>
      </c>
      <c r="D1863" s="65" t="str">
        <f t="shared" si="838"/>
        <v>-</v>
      </c>
      <c r="E1863" s="58">
        <f t="shared" si="838"/>
        <v>0</v>
      </c>
      <c r="F1863" s="58">
        <f t="shared" si="834"/>
        <v>0</v>
      </c>
      <c r="G1863" s="58">
        <f t="shared" si="835"/>
        <v>0</v>
      </c>
      <c r="H1863" s="58">
        <f t="shared" si="836"/>
        <v>0</v>
      </c>
      <c r="I1863" s="123">
        <f>'F4.2'!Y159</f>
        <v>0</v>
      </c>
      <c r="J1863" s="123">
        <f>'F4.2'!AS159</f>
        <v>0</v>
      </c>
      <c r="K1863" s="58"/>
      <c r="L1863" s="58"/>
      <c r="M1863" s="58">
        <f t="shared" si="831"/>
        <v>0</v>
      </c>
      <c r="N1863" s="58">
        <f t="shared" si="837"/>
        <v>0</v>
      </c>
    </row>
    <row r="1864" spans="1:14" ht="15.75" hidden="1" outlineLevel="1" x14ac:dyDescent="0.25">
      <c r="A1864" s="9">
        <f t="shared" si="833"/>
        <v>0</v>
      </c>
      <c r="B1864" s="26" t="str">
        <f t="shared" si="832"/>
        <v>(ii) Submitted to MERC, Yet to receive approval</v>
      </c>
      <c r="C1864" s="9">
        <f t="shared" si="838"/>
        <v>0</v>
      </c>
      <c r="D1864" s="65" t="str">
        <f t="shared" si="838"/>
        <v>-</v>
      </c>
      <c r="E1864" s="58">
        <f t="shared" si="838"/>
        <v>0</v>
      </c>
      <c r="F1864" s="58">
        <f t="shared" si="834"/>
        <v>0</v>
      </c>
      <c r="G1864" s="58">
        <f t="shared" si="835"/>
        <v>0</v>
      </c>
      <c r="H1864" s="58">
        <f t="shared" si="836"/>
        <v>0</v>
      </c>
      <c r="I1864" s="123">
        <f>'F4.2'!Y160</f>
        <v>0</v>
      </c>
      <c r="J1864" s="123">
        <f>'F4.2'!AS160</f>
        <v>0</v>
      </c>
      <c r="K1864" s="58"/>
      <c r="L1864" s="58"/>
      <c r="M1864" s="58">
        <f t="shared" si="831"/>
        <v>0</v>
      </c>
      <c r="N1864" s="58">
        <f t="shared" si="837"/>
        <v>0</v>
      </c>
    </row>
    <row r="1865" spans="1:14" ht="78.75" hidden="1" outlineLevel="1" x14ac:dyDescent="0.25">
      <c r="A1865" s="27">
        <f t="shared" si="833"/>
        <v>1</v>
      </c>
      <c r="B1865" s="28" t="str">
        <f t="shared" si="832"/>
        <v>DPR on Refurbishment of Spare HPT Module Unit 1 &amp; 2 at TM-I and Procurement of Complete Gear Box Assemblies of Coal Mills XRP 803 ½ HP &amp; XRP 883 for Unit No. 1 to 4 (4x210 MW), Khaperkheda TPS</v>
      </c>
      <c r="C1865" s="9" t="str">
        <f t="shared" si="838"/>
        <v>Yet to be approved</v>
      </c>
      <c r="D1865" s="65" t="str">
        <f t="shared" si="838"/>
        <v>-</v>
      </c>
      <c r="E1865" s="58">
        <f t="shared" si="838"/>
        <v>0</v>
      </c>
      <c r="F1865" s="58">
        <f t="shared" si="834"/>
        <v>0</v>
      </c>
      <c r="G1865" s="58">
        <f t="shared" si="835"/>
        <v>0</v>
      </c>
      <c r="H1865" s="58">
        <f t="shared" si="836"/>
        <v>0</v>
      </c>
      <c r="I1865" s="123">
        <f>'F4.2'!Y161</f>
        <v>0</v>
      </c>
      <c r="J1865" s="123">
        <f>'F4.2'!AS161</f>
        <v>0</v>
      </c>
      <c r="K1865" s="58"/>
      <c r="L1865" s="58"/>
      <c r="M1865" s="58">
        <f t="shared" si="831"/>
        <v>0</v>
      </c>
      <c r="N1865" s="58">
        <f t="shared" si="837"/>
        <v>0</v>
      </c>
    </row>
    <row r="1866" spans="1:14" ht="45" hidden="1" outlineLevel="1" x14ac:dyDescent="0.25">
      <c r="A1866" s="9">
        <f t="shared" si="833"/>
        <v>1.1000000000000001</v>
      </c>
      <c r="B1866" s="166" t="str">
        <f t="shared" si="832"/>
        <v>Refurbishment of spare HPT module Unit 1 &amp; 2 at TM-I (4X210 MW), KHAPERKHEDA TPS</v>
      </c>
      <c r="C1866" s="9" t="str">
        <f t="shared" si="838"/>
        <v>Yet to be approved</v>
      </c>
      <c r="D1866" s="65" t="str">
        <f t="shared" si="838"/>
        <v>-</v>
      </c>
      <c r="E1866" s="58">
        <f t="shared" si="838"/>
        <v>0</v>
      </c>
      <c r="F1866" s="58">
        <f t="shared" si="834"/>
        <v>0</v>
      </c>
      <c r="G1866" s="58">
        <f t="shared" si="835"/>
        <v>0</v>
      </c>
      <c r="H1866" s="58">
        <f t="shared" si="836"/>
        <v>0</v>
      </c>
      <c r="I1866" s="123">
        <f>'F4.2'!Y162</f>
        <v>0</v>
      </c>
      <c r="J1866" s="123">
        <f>'F4.2'!AS162</f>
        <v>0</v>
      </c>
      <c r="K1866" s="58"/>
      <c r="L1866" s="58"/>
      <c r="M1866" s="58">
        <f t="shared" si="831"/>
        <v>0</v>
      </c>
      <c r="N1866" s="58">
        <f t="shared" si="837"/>
        <v>0</v>
      </c>
    </row>
    <row r="1867" spans="1:14" ht="45" hidden="1" outlineLevel="1" x14ac:dyDescent="0.25">
      <c r="A1867" s="9">
        <f t="shared" si="833"/>
        <v>1.2</v>
      </c>
      <c r="B1867" s="166" t="str">
        <f t="shared" si="832"/>
        <v>Procurement of Complete Gear Box Assemblies of Coal Mills XRP 883 for Unit-1 to 4 (210MW).</v>
      </c>
      <c r="C1867" s="9" t="str">
        <f t="shared" si="838"/>
        <v>Yet to be approved</v>
      </c>
      <c r="D1867" s="65" t="str">
        <f t="shared" si="838"/>
        <v>-</v>
      </c>
      <c r="E1867" s="58">
        <f t="shared" si="838"/>
        <v>0</v>
      </c>
      <c r="F1867" s="58">
        <f t="shared" si="834"/>
        <v>0</v>
      </c>
      <c r="G1867" s="58">
        <f t="shared" si="835"/>
        <v>0</v>
      </c>
      <c r="H1867" s="58">
        <f t="shared" si="836"/>
        <v>0</v>
      </c>
      <c r="I1867" s="123">
        <f>'F4.2'!Y163</f>
        <v>0</v>
      </c>
      <c r="J1867" s="123">
        <f>'F4.2'!AS163</f>
        <v>0</v>
      </c>
      <c r="K1867" s="58"/>
      <c r="L1867" s="58"/>
      <c r="M1867" s="58">
        <f t="shared" si="831"/>
        <v>0</v>
      </c>
      <c r="N1867" s="58">
        <f t="shared" si="837"/>
        <v>0</v>
      </c>
    </row>
    <row r="1868" spans="1:14" ht="15.75" hidden="1" outlineLevel="1" x14ac:dyDescent="0.25">
      <c r="A1868" s="9">
        <f t="shared" si="833"/>
        <v>0</v>
      </c>
      <c r="B1868" s="166" t="str">
        <f t="shared" si="832"/>
        <v>IDC</v>
      </c>
      <c r="C1868" s="9" t="str">
        <f t="shared" si="838"/>
        <v>Yet to be approved</v>
      </c>
      <c r="D1868" s="65" t="str">
        <f t="shared" si="838"/>
        <v>-</v>
      </c>
      <c r="E1868" s="58">
        <f t="shared" si="838"/>
        <v>0</v>
      </c>
      <c r="F1868" s="58">
        <f t="shared" si="834"/>
        <v>0</v>
      </c>
      <c r="G1868" s="58">
        <f t="shared" si="835"/>
        <v>0</v>
      </c>
      <c r="H1868" s="58">
        <f t="shared" si="836"/>
        <v>0</v>
      </c>
      <c r="I1868" s="123">
        <f>'F4.2'!Y164</f>
        <v>0</v>
      </c>
      <c r="J1868" s="123">
        <f>'F4.2'!AS164</f>
        <v>0</v>
      </c>
      <c r="K1868" s="58"/>
      <c r="L1868" s="58"/>
      <c r="M1868" s="58">
        <f t="shared" si="831"/>
        <v>0</v>
      </c>
      <c r="N1868" s="58">
        <f t="shared" si="837"/>
        <v>0</v>
      </c>
    </row>
    <row r="1869" spans="1:14" ht="15.75" hidden="1" outlineLevel="1" x14ac:dyDescent="0.25">
      <c r="A1869" s="9">
        <f t="shared" si="833"/>
        <v>0</v>
      </c>
      <c r="B1869" s="26" t="str">
        <f t="shared" si="832"/>
        <v>(ii) Yet to be submitted to MERC</v>
      </c>
      <c r="C1869" s="9">
        <f t="shared" si="838"/>
        <v>0</v>
      </c>
      <c r="D1869" s="65" t="str">
        <f t="shared" si="838"/>
        <v>-</v>
      </c>
      <c r="E1869" s="58">
        <f t="shared" si="838"/>
        <v>0</v>
      </c>
      <c r="F1869" s="58">
        <f t="shared" si="834"/>
        <v>0</v>
      </c>
      <c r="G1869" s="58">
        <f t="shared" si="835"/>
        <v>0</v>
      </c>
      <c r="H1869" s="58">
        <f t="shared" si="836"/>
        <v>0</v>
      </c>
      <c r="I1869" s="123">
        <f>'F4.2'!Y165</f>
        <v>0</v>
      </c>
      <c r="J1869" s="123">
        <f>'F4.2'!AS165</f>
        <v>0</v>
      </c>
      <c r="K1869" s="58"/>
      <c r="L1869" s="58"/>
      <c r="M1869" s="58">
        <f t="shared" si="831"/>
        <v>0</v>
      </c>
      <c r="N1869" s="58">
        <f t="shared" si="837"/>
        <v>0</v>
      </c>
    </row>
    <row r="1870" spans="1:14" ht="94.5" hidden="1" outlineLevel="1" x14ac:dyDescent="0.25">
      <c r="A1870" s="27">
        <f t="shared" si="833"/>
        <v>1</v>
      </c>
      <c r="B1870" s="28" t="str">
        <f t="shared" si="832"/>
        <v>SUPPLY INSTALLATION TESTING &amp; COMMISSIONING REVAMPING OF FIRE DETECTION &amp; ALARM AND PROTECTION SYSTEM FROM FIRE AND PROVIDING RAPID EXTINGUISHING CLEAN AGENT (CA) SYSTEM AT UNIT -3,4 &amp; 5 ATKPKD TPS</v>
      </c>
      <c r="C1870" s="9">
        <f t="shared" si="838"/>
        <v>0</v>
      </c>
      <c r="D1870" s="65" t="str">
        <f t="shared" si="838"/>
        <v>-</v>
      </c>
      <c r="E1870" s="58">
        <f t="shared" si="838"/>
        <v>0</v>
      </c>
      <c r="F1870" s="58">
        <f t="shared" si="834"/>
        <v>0</v>
      </c>
      <c r="G1870" s="58">
        <f t="shared" si="835"/>
        <v>0</v>
      </c>
      <c r="H1870" s="58">
        <f t="shared" si="836"/>
        <v>0</v>
      </c>
      <c r="I1870" s="123">
        <f>'F4.2'!Y166</f>
        <v>0</v>
      </c>
      <c r="J1870" s="123">
        <f>'F4.2'!AS166</f>
        <v>0</v>
      </c>
      <c r="K1870" s="58"/>
      <c r="L1870" s="58"/>
      <c r="M1870" s="58">
        <f t="shared" si="831"/>
        <v>0</v>
      </c>
      <c r="N1870" s="58">
        <f t="shared" si="837"/>
        <v>0</v>
      </c>
    </row>
    <row r="1871" spans="1:14" ht="90" hidden="1" outlineLevel="1" x14ac:dyDescent="0.25">
      <c r="A1871" s="9">
        <f t="shared" si="833"/>
        <v>1.1000000000000001</v>
      </c>
      <c r="B1871" s="167" t="str">
        <f t="shared" si="832"/>
        <v xml:space="preserve">Supply Installation Testing &amp; Commissioning , Revamping of fire protection and providing rapid extinguishing clean agent (CA) system at unit # 3 ,4 210 MW TPS, KHAPERKHEDA </v>
      </c>
      <c r="C1871" s="9">
        <f t="shared" si="838"/>
        <v>0</v>
      </c>
      <c r="D1871" s="65" t="str">
        <f t="shared" si="838"/>
        <v>-</v>
      </c>
      <c r="E1871" s="58">
        <f t="shared" si="838"/>
        <v>0</v>
      </c>
      <c r="F1871" s="58">
        <f t="shared" si="834"/>
        <v>0</v>
      </c>
      <c r="G1871" s="58">
        <f t="shared" si="835"/>
        <v>0</v>
      </c>
      <c r="H1871" s="58">
        <f t="shared" si="836"/>
        <v>0</v>
      </c>
      <c r="I1871" s="123">
        <f>'F4.2'!Y167</f>
        <v>6.5</v>
      </c>
      <c r="J1871" s="123">
        <f>'F4.2'!AS167</f>
        <v>6.5</v>
      </c>
      <c r="K1871" s="58"/>
      <c r="L1871" s="58"/>
      <c r="M1871" s="58">
        <f t="shared" si="831"/>
        <v>6.5</v>
      </c>
      <c r="N1871" s="58">
        <f t="shared" si="837"/>
        <v>0</v>
      </c>
    </row>
    <row r="1872" spans="1:14" ht="31.5" hidden="1" outlineLevel="1" x14ac:dyDescent="0.25">
      <c r="A1872" s="27">
        <f t="shared" si="833"/>
        <v>2</v>
      </c>
      <c r="B1872" s="28" t="str">
        <f t="shared" si="832"/>
        <v>Restoration of various Fire protection system at Khaperkheda TPS</v>
      </c>
      <c r="C1872" s="9">
        <f t="shared" si="838"/>
        <v>0</v>
      </c>
      <c r="D1872" s="65" t="str">
        <f t="shared" si="838"/>
        <v>-</v>
      </c>
      <c r="E1872" s="58">
        <f t="shared" si="838"/>
        <v>0</v>
      </c>
      <c r="F1872" s="58">
        <f t="shared" si="834"/>
        <v>0</v>
      </c>
      <c r="G1872" s="58">
        <f t="shared" si="835"/>
        <v>0</v>
      </c>
      <c r="H1872" s="58">
        <f t="shared" si="836"/>
        <v>0</v>
      </c>
      <c r="I1872" s="123">
        <f>'F4.2'!Y168</f>
        <v>0</v>
      </c>
      <c r="J1872" s="123">
        <f>'F4.2'!AS168</f>
        <v>0</v>
      </c>
      <c r="K1872" s="58"/>
      <c r="L1872" s="58"/>
      <c r="M1872" s="58">
        <f t="shared" si="831"/>
        <v>0</v>
      </c>
      <c r="N1872" s="58">
        <f t="shared" si="837"/>
        <v>0</v>
      </c>
    </row>
    <row r="1873" spans="1:14" ht="45" hidden="1" outlineLevel="1" x14ac:dyDescent="0.25">
      <c r="A1873" s="9">
        <f t="shared" si="833"/>
        <v>2.1</v>
      </c>
      <c r="B1873" s="167" t="str">
        <f t="shared" si="832"/>
        <v xml:space="preserve">Restoration of fire hydrant ring and fire water spray Header at Khaperkheda TPS   </v>
      </c>
      <c r="C1873" s="9">
        <f t="shared" si="838"/>
        <v>0</v>
      </c>
      <c r="D1873" s="65" t="str">
        <f t="shared" si="838"/>
        <v>-</v>
      </c>
      <c r="E1873" s="58">
        <f t="shared" si="838"/>
        <v>0</v>
      </c>
      <c r="F1873" s="58">
        <f t="shared" si="834"/>
        <v>0</v>
      </c>
      <c r="G1873" s="58">
        <f t="shared" si="835"/>
        <v>0</v>
      </c>
      <c r="H1873" s="58">
        <f t="shared" si="836"/>
        <v>0</v>
      </c>
      <c r="I1873" s="123">
        <f>'F4.2'!Y169</f>
        <v>13.14</v>
      </c>
      <c r="J1873" s="123">
        <f>'F4.2'!AS169</f>
        <v>13.14</v>
      </c>
      <c r="K1873" s="58"/>
      <c r="L1873" s="58"/>
      <c r="M1873" s="58">
        <f t="shared" si="831"/>
        <v>13.14</v>
      </c>
      <c r="N1873" s="58">
        <f t="shared" si="837"/>
        <v>0</v>
      </c>
    </row>
    <row r="1874" spans="1:14" ht="30" hidden="1" outlineLevel="1" x14ac:dyDescent="0.25">
      <c r="A1874" s="9">
        <f t="shared" si="833"/>
        <v>2.2000000000000002</v>
      </c>
      <c r="B1874" s="167" t="str">
        <f t="shared" si="832"/>
        <v>Restoration of deluge valve system at CHP-210MW</v>
      </c>
      <c r="C1874" s="9">
        <f t="shared" si="838"/>
        <v>0</v>
      </c>
      <c r="D1874" s="65" t="str">
        <f t="shared" si="838"/>
        <v>-</v>
      </c>
      <c r="E1874" s="58">
        <f t="shared" si="838"/>
        <v>0</v>
      </c>
      <c r="F1874" s="58">
        <f t="shared" si="834"/>
        <v>0</v>
      </c>
      <c r="G1874" s="58">
        <f t="shared" si="835"/>
        <v>0</v>
      </c>
      <c r="H1874" s="58">
        <f t="shared" si="836"/>
        <v>0</v>
      </c>
      <c r="I1874" s="123">
        <f>'F4.2'!Y170</f>
        <v>25.44</v>
      </c>
      <c r="J1874" s="123">
        <f>'F4.2'!AS170</f>
        <v>25.44</v>
      </c>
      <c r="K1874" s="58"/>
      <c r="L1874" s="58"/>
      <c r="M1874" s="58">
        <f t="shared" si="831"/>
        <v>25.44</v>
      </c>
      <c r="N1874" s="58">
        <f t="shared" si="837"/>
        <v>0</v>
      </c>
    </row>
    <row r="1875" spans="1:14" ht="31.5" hidden="1" outlineLevel="1" x14ac:dyDescent="0.25">
      <c r="A1875" s="27">
        <f t="shared" si="833"/>
        <v>3</v>
      </c>
      <c r="B1875" s="28" t="str">
        <f t="shared" si="832"/>
        <v>VARIOUS SCHEMES PROPOSED FOR IMPROVEMENT OF CHP-I (4 X 210 MW).</v>
      </c>
      <c r="C1875" s="9">
        <f t="shared" si="838"/>
        <v>0</v>
      </c>
      <c r="D1875" s="65" t="str">
        <f t="shared" si="838"/>
        <v>-</v>
      </c>
      <c r="E1875" s="58">
        <f t="shared" si="838"/>
        <v>0</v>
      </c>
      <c r="F1875" s="58">
        <f t="shared" si="834"/>
        <v>0</v>
      </c>
      <c r="G1875" s="58">
        <f t="shared" si="835"/>
        <v>0</v>
      </c>
      <c r="H1875" s="58">
        <f t="shared" si="836"/>
        <v>0</v>
      </c>
      <c r="I1875" s="123">
        <f>'F4.2'!Y171</f>
        <v>0</v>
      </c>
      <c r="J1875" s="123">
        <f>'F4.2'!AS171</f>
        <v>0</v>
      </c>
      <c r="K1875" s="58"/>
      <c r="L1875" s="58"/>
      <c r="M1875" s="58">
        <f t="shared" si="831"/>
        <v>0</v>
      </c>
      <c r="N1875" s="58">
        <f t="shared" si="837"/>
        <v>0</v>
      </c>
    </row>
    <row r="1876" spans="1:14" ht="75" hidden="1" outlineLevel="1" x14ac:dyDescent="0.25">
      <c r="A1876" s="9">
        <f t="shared" si="833"/>
        <v>3.1</v>
      </c>
      <c r="B1876" s="167" t="str">
        <f t="shared" si="832"/>
        <v>Design, Manufacturing, Supply, Erection, Commissioning &amp; Testing of Coal Flow Management system for Coal Bunkers in CHP-I (4 X 210MW), Khaperkheda TPS.</v>
      </c>
      <c r="C1876" s="9">
        <f t="shared" ref="C1876:E1895" si="839">C1450</f>
        <v>0</v>
      </c>
      <c r="D1876" s="65" t="str">
        <f t="shared" si="839"/>
        <v>-</v>
      </c>
      <c r="E1876" s="58">
        <f t="shared" si="839"/>
        <v>0</v>
      </c>
      <c r="F1876" s="58">
        <f t="shared" si="834"/>
        <v>0</v>
      </c>
      <c r="G1876" s="58">
        <f t="shared" si="835"/>
        <v>0</v>
      </c>
      <c r="H1876" s="58">
        <f t="shared" si="836"/>
        <v>0</v>
      </c>
      <c r="I1876" s="123">
        <f>'F4.2'!Y172</f>
        <v>12.27</v>
      </c>
      <c r="J1876" s="123">
        <f>'F4.2'!AS172</f>
        <v>12.27</v>
      </c>
      <c r="K1876" s="58"/>
      <c r="L1876" s="58"/>
      <c r="M1876" s="58">
        <f t="shared" si="831"/>
        <v>12.27</v>
      </c>
      <c r="N1876" s="58">
        <f t="shared" si="837"/>
        <v>0</v>
      </c>
    </row>
    <row r="1877" spans="1:14" ht="90" hidden="1" outlineLevel="1" x14ac:dyDescent="0.25">
      <c r="A1877" s="9">
        <f t="shared" si="833"/>
        <v>3.2</v>
      </c>
      <c r="B1877" s="167" t="str">
        <f t="shared" si="832"/>
        <v>Design, engineering, manufacturing, supply, installation and commissioning of Dedusting System for Crusher House and Bunker area in Unit 3 &amp; 4 at CHP-I (4 X 210MW), Khaperkheda TPS.</v>
      </c>
      <c r="C1877" s="9">
        <f t="shared" si="839"/>
        <v>0</v>
      </c>
      <c r="D1877" s="65" t="str">
        <f t="shared" si="839"/>
        <v>-</v>
      </c>
      <c r="E1877" s="58">
        <f t="shared" si="839"/>
        <v>0</v>
      </c>
      <c r="F1877" s="58">
        <f t="shared" si="834"/>
        <v>0</v>
      </c>
      <c r="G1877" s="58">
        <f t="shared" si="835"/>
        <v>0</v>
      </c>
      <c r="H1877" s="58">
        <f t="shared" si="836"/>
        <v>0</v>
      </c>
      <c r="I1877" s="123">
        <f>'F4.2'!Y173</f>
        <v>0</v>
      </c>
      <c r="J1877" s="123">
        <f>'F4.2'!AS173</f>
        <v>0</v>
      </c>
      <c r="K1877" s="58"/>
      <c r="L1877" s="58"/>
      <c r="M1877" s="58">
        <f t="shared" si="831"/>
        <v>0</v>
      </c>
      <c r="N1877" s="58">
        <f t="shared" si="837"/>
        <v>0</v>
      </c>
    </row>
    <row r="1878" spans="1:14" ht="75" hidden="1" outlineLevel="1" x14ac:dyDescent="0.25">
      <c r="A1878" s="9">
        <f t="shared" si="833"/>
        <v>3.3</v>
      </c>
      <c r="B1878" s="167" t="str">
        <f t="shared" si="832"/>
        <v>Renovation including replacement of Power &amp; Control cables with  automation &amp; upgradation of Stacker Reclaimer No. 1 in CHP-I (4 X 210MW), TPS Khaperkheda."</v>
      </c>
      <c r="C1878" s="9">
        <f t="shared" si="839"/>
        <v>0</v>
      </c>
      <c r="D1878" s="65" t="str">
        <f t="shared" si="839"/>
        <v>-</v>
      </c>
      <c r="E1878" s="58">
        <f t="shared" si="839"/>
        <v>0</v>
      </c>
      <c r="F1878" s="58">
        <f t="shared" si="834"/>
        <v>0</v>
      </c>
      <c r="G1878" s="58">
        <f t="shared" si="835"/>
        <v>0</v>
      </c>
      <c r="H1878" s="58">
        <f t="shared" si="836"/>
        <v>0</v>
      </c>
      <c r="I1878" s="123">
        <f>'F4.2'!Y174</f>
        <v>8.59</v>
      </c>
      <c r="J1878" s="123">
        <f>'F4.2'!AS174</f>
        <v>8.59</v>
      </c>
      <c r="K1878" s="58"/>
      <c r="L1878" s="58"/>
      <c r="M1878" s="58">
        <f t="shared" si="831"/>
        <v>8.59</v>
      </c>
      <c r="N1878" s="58">
        <f t="shared" si="837"/>
        <v>0</v>
      </c>
    </row>
    <row r="1879" spans="1:14" ht="15.75" hidden="1" outlineLevel="1" x14ac:dyDescent="0.25">
      <c r="A1879" s="27">
        <f t="shared" si="833"/>
        <v>4</v>
      </c>
      <c r="B1879" s="28" t="str">
        <f t="shared" si="832"/>
        <v>Flue Gas Desulphrisation</v>
      </c>
      <c r="C1879" s="9">
        <f t="shared" si="839"/>
        <v>0</v>
      </c>
      <c r="D1879" s="65" t="str">
        <f t="shared" si="839"/>
        <v>-</v>
      </c>
      <c r="E1879" s="58">
        <f t="shared" si="839"/>
        <v>0</v>
      </c>
      <c r="F1879" s="58">
        <f t="shared" si="834"/>
        <v>0</v>
      </c>
      <c r="G1879" s="58">
        <f t="shared" si="835"/>
        <v>0</v>
      </c>
      <c r="H1879" s="58">
        <f t="shared" si="836"/>
        <v>0</v>
      </c>
      <c r="I1879" s="123">
        <f>'F4.2'!Y175</f>
        <v>0</v>
      </c>
      <c r="J1879" s="123">
        <f>'F4.2'!AS175</f>
        <v>0</v>
      </c>
      <c r="K1879" s="58"/>
      <c r="L1879" s="58"/>
      <c r="M1879" s="58">
        <f t="shared" si="831"/>
        <v>0</v>
      </c>
      <c r="N1879" s="58">
        <f t="shared" si="837"/>
        <v>0</v>
      </c>
    </row>
    <row r="1880" spans="1:14" ht="30" hidden="1" outlineLevel="1" x14ac:dyDescent="0.25">
      <c r="A1880" s="9">
        <f t="shared" si="833"/>
        <v>4.0999999999999996</v>
      </c>
      <c r="B1880" s="167" t="str">
        <f t="shared" si="832"/>
        <v>FGD installation of 210MW unit 1 &amp; 2 at Khaperkheda</v>
      </c>
      <c r="C1880" s="9">
        <f t="shared" si="839"/>
        <v>0</v>
      </c>
      <c r="D1880" s="65" t="str">
        <f t="shared" si="839"/>
        <v>-</v>
      </c>
      <c r="E1880" s="58">
        <f t="shared" si="839"/>
        <v>0</v>
      </c>
      <c r="F1880" s="58">
        <f t="shared" si="834"/>
        <v>0</v>
      </c>
      <c r="G1880" s="58">
        <f t="shared" si="835"/>
        <v>0</v>
      </c>
      <c r="H1880" s="58">
        <f t="shared" si="836"/>
        <v>0</v>
      </c>
      <c r="I1880" s="123">
        <f>'F4.2'!Y176</f>
        <v>0</v>
      </c>
      <c r="J1880" s="123">
        <f>'F4.2'!AS176</f>
        <v>0</v>
      </c>
      <c r="K1880" s="58"/>
      <c r="L1880" s="58"/>
      <c r="M1880" s="58">
        <f t="shared" si="831"/>
        <v>0</v>
      </c>
      <c r="N1880" s="58">
        <f t="shared" si="837"/>
        <v>0</v>
      </c>
    </row>
    <row r="1881" spans="1:14" ht="31.5" hidden="1" outlineLevel="1" x14ac:dyDescent="0.25">
      <c r="A1881" s="27">
        <f t="shared" si="833"/>
        <v>5</v>
      </c>
      <c r="B1881" s="28" t="str">
        <f t="shared" si="832"/>
        <v>Upgradation of DDC/DCS system for UNIT 2 &amp; 4 of 210 MW Khaperkheda TPS</v>
      </c>
      <c r="C1881" s="9">
        <f t="shared" si="839"/>
        <v>0</v>
      </c>
      <c r="D1881" s="65" t="str">
        <f t="shared" si="839"/>
        <v>-</v>
      </c>
      <c r="E1881" s="58">
        <f t="shared" si="839"/>
        <v>0</v>
      </c>
      <c r="F1881" s="58">
        <f t="shared" si="834"/>
        <v>0</v>
      </c>
      <c r="G1881" s="58">
        <f t="shared" si="835"/>
        <v>0</v>
      </c>
      <c r="H1881" s="58">
        <f t="shared" si="836"/>
        <v>0</v>
      </c>
      <c r="I1881" s="123">
        <f>'F4.2'!Y177</f>
        <v>0</v>
      </c>
      <c r="J1881" s="123">
        <f>'F4.2'!AS177</f>
        <v>0</v>
      </c>
      <c r="K1881" s="58"/>
      <c r="L1881" s="58"/>
      <c r="M1881" s="58">
        <f t="shared" si="831"/>
        <v>0</v>
      </c>
      <c r="N1881" s="58">
        <f t="shared" si="837"/>
        <v>0</v>
      </c>
    </row>
    <row r="1882" spans="1:14" ht="45" hidden="1" outlineLevel="1" x14ac:dyDescent="0.25">
      <c r="A1882" s="9">
        <f t="shared" si="833"/>
        <v>5.0999999999999996</v>
      </c>
      <c r="B1882" s="167" t="str">
        <f t="shared" si="832"/>
        <v>Upgradation of DDC/DCS system for UNIT 2 &amp; 4 of 210 MW Khaperkheda TPS</v>
      </c>
      <c r="C1882" s="9">
        <f t="shared" si="839"/>
        <v>0</v>
      </c>
      <c r="D1882" s="65" t="str">
        <f t="shared" si="839"/>
        <v>-</v>
      </c>
      <c r="E1882" s="58">
        <f t="shared" si="839"/>
        <v>0</v>
      </c>
      <c r="F1882" s="58">
        <f t="shared" si="834"/>
        <v>0</v>
      </c>
      <c r="G1882" s="58">
        <f t="shared" si="835"/>
        <v>0</v>
      </c>
      <c r="H1882" s="58">
        <f t="shared" si="836"/>
        <v>0</v>
      </c>
      <c r="I1882" s="123">
        <f>'F4.2'!Y178</f>
        <v>0</v>
      </c>
      <c r="J1882" s="123">
        <f>'F4.2'!AS178</f>
        <v>0</v>
      </c>
      <c r="K1882" s="58"/>
      <c r="L1882" s="58"/>
      <c r="M1882" s="58">
        <f t="shared" si="831"/>
        <v>0</v>
      </c>
      <c r="N1882" s="58">
        <f t="shared" si="837"/>
        <v>0</v>
      </c>
    </row>
    <row r="1883" spans="1:14" ht="157.5" hidden="1" outlineLevel="1" x14ac:dyDescent="0.25">
      <c r="A1883" s="27">
        <f t="shared" si="833"/>
        <v>6</v>
      </c>
      <c r="B1883" s="28" t="str">
        <f t="shared" si="832"/>
        <v>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v>
      </c>
      <c r="C1883" s="9">
        <f t="shared" si="839"/>
        <v>0</v>
      </c>
      <c r="D1883" s="65" t="str">
        <f t="shared" si="839"/>
        <v>-</v>
      </c>
      <c r="E1883" s="58">
        <f t="shared" si="839"/>
        <v>0</v>
      </c>
      <c r="F1883" s="58">
        <f t="shared" si="834"/>
        <v>0</v>
      </c>
      <c r="G1883" s="58">
        <f t="shared" si="835"/>
        <v>0</v>
      </c>
      <c r="H1883" s="58">
        <f t="shared" si="836"/>
        <v>0</v>
      </c>
      <c r="I1883" s="123">
        <f>'F4.2'!Y179</f>
        <v>0</v>
      </c>
      <c r="J1883" s="123">
        <f>'F4.2'!AS179</f>
        <v>0</v>
      </c>
      <c r="K1883" s="58"/>
      <c r="L1883" s="58"/>
      <c r="M1883" s="58">
        <f t="shared" si="831"/>
        <v>0</v>
      </c>
      <c r="N1883" s="58">
        <f t="shared" si="837"/>
        <v>0</v>
      </c>
    </row>
    <row r="1884" spans="1:14" ht="120" hidden="1" outlineLevel="1" x14ac:dyDescent="0.25">
      <c r="A1884" s="9">
        <f t="shared" si="833"/>
        <v>6.1</v>
      </c>
      <c r="B1884" s="167" t="str">
        <f t="shared" si="832"/>
        <v>Implementation of Flexible Operation 
Solutions – 40% Technical Minimum 
Loading with minimum 3% ramp rate 
during 70-100% loading, minimum 2% 
ramp rate during 55-70% loading and 
minimum 1% ramp rate during 40-55% 
loading at Unit#1 to 4 Khaperkheda TPS.</v>
      </c>
      <c r="C1884" s="9">
        <f t="shared" si="839"/>
        <v>0</v>
      </c>
      <c r="D1884" s="65" t="str">
        <f t="shared" si="839"/>
        <v>-</v>
      </c>
      <c r="E1884" s="58">
        <f t="shared" si="839"/>
        <v>0</v>
      </c>
      <c r="F1884" s="58">
        <f t="shared" si="834"/>
        <v>15</v>
      </c>
      <c r="G1884" s="58">
        <f t="shared" si="835"/>
        <v>15</v>
      </c>
      <c r="H1884" s="58">
        <f t="shared" si="836"/>
        <v>0</v>
      </c>
      <c r="I1884" s="123">
        <f>'F4.2'!Y180</f>
        <v>45</v>
      </c>
      <c r="J1884" s="123">
        <f>'F4.2'!AS180</f>
        <v>45</v>
      </c>
      <c r="K1884" s="58"/>
      <c r="L1884" s="58"/>
      <c r="M1884" s="58">
        <f t="shared" si="831"/>
        <v>45</v>
      </c>
      <c r="N1884" s="58">
        <f t="shared" si="837"/>
        <v>0</v>
      </c>
    </row>
    <row r="1885" spans="1:14" ht="60" hidden="1" outlineLevel="1" x14ac:dyDescent="0.25">
      <c r="A1885" s="9">
        <f t="shared" si="833"/>
        <v>6.2</v>
      </c>
      <c r="B1885" s="167" t="str">
        <f t="shared" si="832"/>
        <v>Upgradation of various governing Element for smooth operation for flexible operation of TG set at 40% technical minimum operation.</v>
      </c>
      <c r="C1885" s="9">
        <f t="shared" si="839"/>
        <v>0</v>
      </c>
      <c r="D1885" s="65" t="str">
        <f t="shared" si="839"/>
        <v>-</v>
      </c>
      <c r="E1885" s="58">
        <f t="shared" si="839"/>
        <v>0</v>
      </c>
      <c r="F1885" s="58">
        <f t="shared" si="834"/>
        <v>0</v>
      </c>
      <c r="G1885" s="58">
        <f t="shared" si="835"/>
        <v>0</v>
      </c>
      <c r="H1885" s="58">
        <f t="shared" si="836"/>
        <v>0</v>
      </c>
      <c r="I1885" s="123">
        <f>'F4.2'!Y181</f>
        <v>30</v>
      </c>
      <c r="J1885" s="123">
        <f>'F4.2'!AS181</f>
        <v>30</v>
      </c>
      <c r="K1885" s="58"/>
      <c r="L1885" s="58"/>
      <c r="M1885" s="58">
        <f t="shared" si="831"/>
        <v>30</v>
      </c>
      <c r="N1885" s="58">
        <f t="shared" si="837"/>
        <v>0</v>
      </c>
    </row>
    <row r="1886" spans="1:14" ht="94.5" hidden="1" outlineLevel="1" x14ac:dyDescent="0.25">
      <c r="A1886" s="9">
        <f t="shared" si="833"/>
        <v>7</v>
      </c>
      <c r="B1886" s="28" t="str">
        <f t="shared" si="832"/>
        <v>Upgradation of Battery Charger , UPS system , GEHO PLC and VFD, ID VFD, supply of Efficiency Measuring Instruments and Supply, erection and commissioning of Sox, Nox , CO,  Opacity, ETP and Oxygen Analyser for Unit 1 to 4 of 210 MW at Khaperkheda TPS.</v>
      </c>
      <c r="C1886" s="9">
        <f t="shared" si="839"/>
        <v>0</v>
      </c>
      <c r="D1886" s="65" t="str">
        <f t="shared" si="839"/>
        <v>-</v>
      </c>
      <c r="E1886" s="58">
        <f t="shared" si="839"/>
        <v>0</v>
      </c>
      <c r="F1886" s="58">
        <f t="shared" si="834"/>
        <v>0</v>
      </c>
      <c r="G1886" s="58">
        <f t="shared" si="835"/>
        <v>0</v>
      </c>
      <c r="H1886" s="58">
        <f t="shared" si="836"/>
        <v>0</v>
      </c>
      <c r="I1886" s="123">
        <f>'F4.2'!Y182</f>
        <v>0</v>
      </c>
      <c r="J1886" s="123">
        <f>'F4.2'!AS182</f>
        <v>0</v>
      </c>
      <c r="K1886" s="58"/>
      <c r="L1886" s="58"/>
      <c r="M1886" s="58">
        <f t="shared" si="831"/>
        <v>0</v>
      </c>
      <c r="N1886" s="58">
        <f t="shared" si="837"/>
        <v>0</v>
      </c>
    </row>
    <row r="1887" spans="1:14" ht="47.25" hidden="1" outlineLevel="1" x14ac:dyDescent="0.25">
      <c r="A1887" s="9">
        <f t="shared" si="833"/>
        <v>7.1</v>
      </c>
      <c r="B1887" s="213" t="str">
        <f t="shared" si="832"/>
        <v xml:space="preserve"> Supply of Efficiency Monitoring Instruments for performance optimization group (POG) at Khaperkheda TPS.</v>
      </c>
      <c r="C1887" s="9">
        <f t="shared" si="839"/>
        <v>0</v>
      </c>
      <c r="D1887" s="65" t="str">
        <f t="shared" si="839"/>
        <v>-</v>
      </c>
      <c r="E1887" s="58">
        <f t="shared" si="839"/>
        <v>0</v>
      </c>
      <c r="F1887" s="58">
        <f t="shared" si="834"/>
        <v>0</v>
      </c>
      <c r="G1887" s="58">
        <f t="shared" si="835"/>
        <v>0</v>
      </c>
      <c r="H1887" s="58">
        <f t="shared" si="836"/>
        <v>0</v>
      </c>
      <c r="I1887" s="123">
        <f>'F4.2'!Y183</f>
        <v>1.5</v>
      </c>
      <c r="J1887" s="123">
        <f>'F4.2'!AS183</f>
        <v>1.5</v>
      </c>
      <c r="K1887" s="58"/>
      <c r="L1887" s="58"/>
      <c r="M1887" s="58">
        <f t="shared" si="831"/>
        <v>1.5</v>
      </c>
      <c r="N1887" s="58">
        <f t="shared" si="837"/>
        <v>0</v>
      </c>
    </row>
    <row r="1888" spans="1:14" ht="47.25" hidden="1" outlineLevel="1" x14ac:dyDescent="0.25">
      <c r="A1888" s="9">
        <f t="shared" si="833"/>
        <v>7.2</v>
      </c>
      <c r="B1888" s="213" t="str">
        <f t="shared" si="832"/>
        <v xml:space="preserve"> Upgradation of 220 V, 24 V DC Float cum boost battery charger at Unit#1 to 4 Khaperkheda TPS.</v>
      </c>
      <c r="C1888" s="9">
        <f t="shared" si="839"/>
        <v>0</v>
      </c>
      <c r="D1888" s="65" t="str">
        <f t="shared" si="839"/>
        <v>-</v>
      </c>
      <c r="E1888" s="58">
        <f t="shared" si="839"/>
        <v>0</v>
      </c>
      <c r="F1888" s="58">
        <f t="shared" si="834"/>
        <v>0</v>
      </c>
      <c r="G1888" s="58">
        <f t="shared" si="835"/>
        <v>0</v>
      </c>
      <c r="H1888" s="58">
        <f t="shared" si="836"/>
        <v>0</v>
      </c>
      <c r="I1888" s="123">
        <f>'F4.2'!Y184</f>
        <v>5</v>
      </c>
      <c r="J1888" s="123">
        <f>'F4.2'!AS184</f>
        <v>5</v>
      </c>
      <c r="K1888" s="58"/>
      <c r="L1888" s="58"/>
      <c r="M1888" s="58">
        <f t="shared" si="831"/>
        <v>5</v>
      </c>
      <c r="N1888" s="58">
        <f t="shared" si="837"/>
        <v>0</v>
      </c>
    </row>
    <row r="1889" spans="1:14" ht="31.5" hidden="1" outlineLevel="1" x14ac:dyDescent="0.25">
      <c r="A1889" s="9">
        <f t="shared" si="833"/>
        <v>7.3</v>
      </c>
      <c r="B1889" s="213" t="str">
        <f t="shared" si="832"/>
        <v xml:space="preserve"> Upgradation of  2X50 KVA UPS at Unit#1 to 4 Khaperkheda TPS.   </v>
      </c>
      <c r="C1889" s="9">
        <f t="shared" si="839"/>
        <v>0</v>
      </c>
      <c r="D1889" s="65" t="str">
        <f t="shared" si="839"/>
        <v>-</v>
      </c>
      <c r="E1889" s="58">
        <f t="shared" si="839"/>
        <v>0</v>
      </c>
      <c r="F1889" s="58">
        <f t="shared" si="834"/>
        <v>0</v>
      </c>
      <c r="G1889" s="58">
        <f t="shared" si="835"/>
        <v>0</v>
      </c>
      <c r="H1889" s="58">
        <f t="shared" si="836"/>
        <v>0</v>
      </c>
      <c r="I1889" s="123">
        <f>'F4.2'!Y185</f>
        <v>2.5</v>
      </c>
      <c r="J1889" s="123">
        <f>'F4.2'!AS185</f>
        <v>2.5</v>
      </c>
      <c r="K1889" s="58"/>
      <c r="L1889" s="58"/>
      <c r="M1889" s="58">
        <f t="shared" si="831"/>
        <v>2.5</v>
      </c>
      <c r="N1889" s="58">
        <f t="shared" si="837"/>
        <v>0</v>
      </c>
    </row>
    <row r="1890" spans="1:14" ht="47.25" hidden="1" outlineLevel="1" x14ac:dyDescent="0.25">
      <c r="A1890" s="9">
        <f t="shared" si="833"/>
        <v>7.4</v>
      </c>
      <c r="B1890" s="213" t="str">
        <f t="shared" si="832"/>
        <v>Supply, Erection and Commissioning of Sox, Nox , CO,  Opacity and ETP Analyser for Unit 1 to 4 of 210 MW at Khaperkheda TPS</v>
      </c>
      <c r="C1890" s="9">
        <f t="shared" si="839"/>
        <v>0</v>
      </c>
      <c r="D1890" s="65" t="str">
        <f t="shared" si="839"/>
        <v>-</v>
      </c>
      <c r="E1890" s="58">
        <f t="shared" si="839"/>
        <v>0</v>
      </c>
      <c r="F1890" s="58">
        <f t="shared" si="834"/>
        <v>0</v>
      </c>
      <c r="G1890" s="58">
        <f t="shared" si="835"/>
        <v>0</v>
      </c>
      <c r="H1890" s="58">
        <f t="shared" si="836"/>
        <v>0</v>
      </c>
      <c r="I1890" s="123">
        <f>'F4.2'!Y186</f>
        <v>5</v>
      </c>
      <c r="J1890" s="123">
        <f>'F4.2'!AS186</f>
        <v>5</v>
      </c>
      <c r="K1890" s="58"/>
      <c r="L1890" s="58"/>
      <c r="M1890" s="58">
        <f t="shared" si="831"/>
        <v>5</v>
      </c>
      <c r="N1890" s="58">
        <f t="shared" si="837"/>
        <v>0</v>
      </c>
    </row>
    <row r="1891" spans="1:14" ht="47.25" hidden="1" outlineLevel="1" x14ac:dyDescent="0.25">
      <c r="A1891" s="9">
        <f t="shared" si="833"/>
        <v>7.5</v>
      </c>
      <c r="B1891" s="213" t="str">
        <f t="shared" si="832"/>
        <v>Upgradation of GEHO PLC and VFD along with HCSD system Instrumentaion at Unit 3 &amp; 4 Khaperkheda TPS.</v>
      </c>
      <c r="C1891" s="9">
        <f t="shared" si="839"/>
        <v>0</v>
      </c>
      <c r="D1891" s="65" t="str">
        <f t="shared" si="839"/>
        <v>-</v>
      </c>
      <c r="E1891" s="58">
        <f t="shared" si="839"/>
        <v>0</v>
      </c>
      <c r="F1891" s="58">
        <f t="shared" si="834"/>
        <v>0</v>
      </c>
      <c r="G1891" s="58">
        <f t="shared" si="835"/>
        <v>0</v>
      </c>
      <c r="H1891" s="58">
        <f t="shared" si="836"/>
        <v>0</v>
      </c>
      <c r="I1891" s="123">
        <f>'F4.2'!Y187</f>
        <v>5</v>
      </c>
      <c r="J1891" s="123">
        <f>'F4.2'!AS187</f>
        <v>5</v>
      </c>
      <c r="K1891" s="58"/>
      <c r="L1891" s="58"/>
      <c r="M1891" s="58">
        <f t="shared" si="831"/>
        <v>5</v>
      </c>
      <c r="N1891" s="58">
        <f t="shared" si="837"/>
        <v>0</v>
      </c>
    </row>
    <row r="1892" spans="1:14" ht="47.25" hidden="1" outlineLevel="1" x14ac:dyDescent="0.25">
      <c r="A1892" s="9">
        <f t="shared" si="833"/>
        <v>7.6</v>
      </c>
      <c r="B1892" s="213" t="str">
        <f t="shared" si="832"/>
        <v xml:space="preserve"> Supply, Erection &amp; Commissioning of Oxygen Analyzer for combustion optimization for Unit#1 to 5 Khaperkheda TPS.</v>
      </c>
      <c r="C1892" s="9">
        <f t="shared" si="839"/>
        <v>0</v>
      </c>
      <c r="D1892" s="65" t="str">
        <f t="shared" si="839"/>
        <v>-</v>
      </c>
      <c r="E1892" s="58">
        <f t="shared" si="839"/>
        <v>0</v>
      </c>
      <c r="F1892" s="58">
        <f t="shared" si="834"/>
        <v>0</v>
      </c>
      <c r="G1892" s="58">
        <f t="shared" si="835"/>
        <v>0</v>
      </c>
      <c r="H1892" s="58">
        <f t="shared" si="836"/>
        <v>0</v>
      </c>
      <c r="I1892" s="123">
        <f>'F4.2'!Y188</f>
        <v>3</v>
      </c>
      <c r="J1892" s="123">
        <f>'F4.2'!AS188</f>
        <v>3</v>
      </c>
      <c r="K1892" s="58"/>
      <c r="L1892" s="58"/>
      <c r="M1892" s="58">
        <f t="shared" si="831"/>
        <v>3</v>
      </c>
      <c r="N1892" s="58">
        <f t="shared" si="837"/>
        <v>0</v>
      </c>
    </row>
    <row r="1893" spans="1:14" ht="31.5" hidden="1" outlineLevel="1" x14ac:dyDescent="0.25">
      <c r="A1893" s="9">
        <f t="shared" si="833"/>
        <v>7.7</v>
      </c>
      <c r="B1893" s="213" t="str">
        <f t="shared" si="832"/>
        <v xml:space="preserve"> Upgradation of VFD for ID FAN in Unit# 3 &amp; 4, 210MW khaperkheda TPS.</v>
      </c>
      <c r="C1893" s="9">
        <f t="shared" si="839"/>
        <v>0</v>
      </c>
      <c r="D1893" s="65" t="str">
        <f t="shared" si="839"/>
        <v>-</v>
      </c>
      <c r="E1893" s="58">
        <f t="shared" si="839"/>
        <v>0</v>
      </c>
      <c r="F1893" s="58">
        <f t="shared" si="834"/>
        <v>0</v>
      </c>
      <c r="G1893" s="58">
        <f t="shared" si="835"/>
        <v>0</v>
      </c>
      <c r="H1893" s="58">
        <f t="shared" si="836"/>
        <v>0</v>
      </c>
      <c r="I1893" s="123">
        <f>'F4.2'!Y189</f>
        <v>0</v>
      </c>
      <c r="J1893" s="123">
        <f>'F4.2'!AS189</f>
        <v>0</v>
      </c>
      <c r="K1893" s="58"/>
      <c r="L1893" s="58"/>
      <c r="M1893" s="58">
        <f t="shared" si="831"/>
        <v>0</v>
      </c>
      <c r="N1893" s="58">
        <f t="shared" si="837"/>
        <v>0</v>
      </c>
    </row>
    <row r="1894" spans="1:14" ht="63" hidden="1" outlineLevel="1" x14ac:dyDescent="0.25">
      <c r="A1894" s="9">
        <f t="shared" si="833"/>
        <v>7.8</v>
      </c>
      <c r="B1894" s="213" t="str">
        <f t="shared" si="832"/>
        <v>Scheme 8 Supply, erection &amp; commissioning of PLC and SCADA System of
Ash Evacuation and Disposal System  for
UNIT 3 and 4 Of 210 MW Khaperkheda TPS</v>
      </c>
      <c r="C1894" s="9">
        <f t="shared" si="839"/>
        <v>0</v>
      </c>
      <c r="D1894" s="65" t="str">
        <f t="shared" si="839"/>
        <v>-</v>
      </c>
      <c r="E1894" s="58">
        <f t="shared" si="839"/>
        <v>0</v>
      </c>
      <c r="F1894" s="58">
        <f t="shared" si="834"/>
        <v>0</v>
      </c>
      <c r="G1894" s="58">
        <f t="shared" si="835"/>
        <v>0</v>
      </c>
      <c r="H1894" s="58">
        <f t="shared" si="836"/>
        <v>0</v>
      </c>
      <c r="I1894" s="123">
        <f>'F4.2'!Y190</f>
        <v>2.5</v>
      </c>
      <c r="J1894" s="123">
        <f>'F4.2'!AS190</f>
        <v>2.5</v>
      </c>
      <c r="K1894" s="58"/>
      <c r="L1894" s="58"/>
      <c r="M1894" s="58">
        <f t="shared" si="831"/>
        <v>2.5</v>
      </c>
      <c r="N1894" s="58">
        <f t="shared" si="837"/>
        <v>0</v>
      </c>
    </row>
    <row r="1895" spans="1:14" ht="126" hidden="1" outlineLevel="1" x14ac:dyDescent="0.25">
      <c r="A1895" s="27">
        <f t="shared" si="833"/>
        <v>8</v>
      </c>
      <c r="B1895" s="28" t="str">
        <f t="shared" si="832"/>
        <v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v>
      </c>
      <c r="C1895" s="9">
        <f t="shared" si="839"/>
        <v>0</v>
      </c>
      <c r="D1895" s="65" t="str">
        <f t="shared" si="839"/>
        <v>-</v>
      </c>
      <c r="E1895" s="58">
        <f t="shared" si="839"/>
        <v>0</v>
      </c>
      <c r="F1895" s="58">
        <f t="shared" si="834"/>
        <v>0</v>
      </c>
      <c r="G1895" s="58">
        <f t="shared" si="835"/>
        <v>0</v>
      </c>
      <c r="H1895" s="58">
        <f t="shared" si="836"/>
        <v>0</v>
      </c>
      <c r="I1895" s="123">
        <f>'F4.2'!Y191</f>
        <v>0</v>
      </c>
      <c r="J1895" s="123">
        <f>'F4.2'!AS191</f>
        <v>0</v>
      </c>
      <c r="K1895" s="58"/>
      <c r="L1895" s="58"/>
      <c r="M1895" s="58">
        <f t="shared" si="831"/>
        <v>0</v>
      </c>
      <c r="N1895" s="58">
        <f t="shared" si="837"/>
        <v>0</v>
      </c>
    </row>
    <row r="1896" spans="1:14" ht="94.5" hidden="1" outlineLevel="1" x14ac:dyDescent="0.25">
      <c r="A1896" s="9">
        <f t="shared" si="833"/>
        <v>8.1</v>
      </c>
      <c r="B1896" s="213" t="str">
        <f t="shared" si="832"/>
        <v>Supply and installation of Air washer unit in unit 1 and 2  , 6.6 KV breaker room, Turbine MCC room Battery room Boiler MCC room for cooling of all the Electrical Panels and AHP stage I Pump House  control room air washer system</v>
      </c>
      <c r="C1896" s="9">
        <f t="shared" ref="C1896:E1915" si="840">C1470</f>
        <v>0</v>
      </c>
      <c r="D1896" s="65" t="str">
        <f t="shared" si="840"/>
        <v>-</v>
      </c>
      <c r="E1896" s="58">
        <f t="shared" si="840"/>
        <v>0</v>
      </c>
      <c r="F1896" s="58">
        <f t="shared" si="834"/>
        <v>0</v>
      </c>
      <c r="G1896" s="58">
        <f t="shared" si="835"/>
        <v>0</v>
      </c>
      <c r="H1896" s="58">
        <f t="shared" si="836"/>
        <v>0</v>
      </c>
      <c r="I1896" s="123">
        <f>'F4.2'!Y192</f>
        <v>0</v>
      </c>
      <c r="J1896" s="123">
        <f>'F4.2'!AS192</f>
        <v>0</v>
      </c>
      <c r="K1896" s="58"/>
      <c r="L1896" s="58"/>
      <c r="M1896" s="58">
        <f t="shared" si="831"/>
        <v>0</v>
      </c>
      <c r="N1896" s="58">
        <f t="shared" si="837"/>
        <v>0</v>
      </c>
    </row>
    <row r="1897" spans="1:14" ht="94.5" hidden="1" outlineLevel="1" x14ac:dyDescent="0.25">
      <c r="A1897" s="9">
        <f t="shared" si="833"/>
        <v>8.1999999999999993</v>
      </c>
      <c r="B1897" s="213" t="str">
        <f t="shared" si="832"/>
        <v>Refurbishment of Air washer unit of 3 and 4, 6.6 KV breaker room, Turbine MCC room Battery room Boiler MCC room for cooling of all the Electrical Panels and Refurbishment of GEHO pump House and AHP stage II Pump House  control room air washer system</v>
      </c>
      <c r="C1897" s="9">
        <f t="shared" si="840"/>
        <v>0</v>
      </c>
      <c r="D1897" s="65" t="str">
        <f t="shared" si="840"/>
        <v>-</v>
      </c>
      <c r="E1897" s="58">
        <f t="shared" si="840"/>
        <v>0</v>
      </c>
      <c r="F1897" s="58">
        <f t="shared" si="834"/>
        <v>0</v>
      </c>
      <c r="G1897" s="58">
        <f t="shared" si="835"/>
        <v>0</v>
      </c>
      <c r="H1897" s="58">
        <f t="shared" si="836"/>
        <v>0</v>
      </c>
      <c r="I1897" s="123">
        <f>'F4.2'!Y193</f>
        <v>0</v>
      </c>
      <c r="J1897" s="123">
        <f>'F4.2'!AS193</f>
        <v>0</v>
      </c>
      <c r="K1897" s="58"/>
      <c r="L1897" s="58"/>
      <c r="M1897" s="58">
        <f t="shared" si="831"/>
        <v>0</v>
      </c>
      <c r="N1897" s="58">
        <f t="shared" si="837"/>
        <v>0</v>
      </c>
    </row>
    <row r="1898" spans="1:14" ht="31.5" hidden="1" outlineLevel="1" x14ac:dyDescent="0.25">
      <c r="A1898" s="9">
        <f t="shared" si="833"/>
        <v>8.3000000000000007</v>
      </c>
      <c r="B1898" s="213" t="str">
        <f t="shared" si="832"/>
        <v>Procurement of Complete  LPT rotor for unit 1 and 2</v>
      </c>
      <c r="C1898" s="9">
        <f t="shared" si="840"/>
        <v>0</v>
      </c>
      <c r="D1898" s="65" t="str">
        <f t="shared" si="840"/>
        <v>-</v>
      </c>
      <c r="E1898" s="58">
        <f t="shared" si="840"/>
        <v>0</v>
      </c>
      <c r="F1898" s="58">
        <f t="shared" si="834"/>
        <v>0</v>
      </c>
      <c r="G1898" s="58">
        <f t="shared" si="835"/>
        <v>0</v>
      </c>
      <c r="H1898" s="58">
        <f t="shared" si="836"/>
        <v>0</v>
      </c>
      <c r="I1898" s="123">
        <f>'F4.2'!Y194</f>
        <v>0</v>
      </c>
      <c r="J1898" s="123">
        <f>'F4.2'!AS194</f>
        <v>0</v>
      </c>
      <c r="K1898" s="58"/>
      <c r="L1898" s="58"/>
      <c r="M1898" s="58">
        <f t="shared" si="831"/>
        <v>0</v>
      </c>
      <c r="N1898" s="58">
        <f t="shared" si="837"/>
        <v>0</v>
      </c>
    </row>
    <row r="1899" spans="1:14" ht="31.5" hidden="1" outlineLevel="1" x14ac:dyDescent="0.25">
      <c r="A1899" s="9">
        <f t="shared" si="833"/>
        <v>8.4</v>
      </c>
      <c r="B1899" s="213" t="str">
        <f t="shared" si="832"/>
        <v>Revamping of diesel engine driven fire fighting  pump system with engine.</v>
      </c>
      <c r="C1899" s="9">
        <f t="shared" si="840"/>
        <v>0</v>
      </c>
      <c r="D1899" s="65" t="str">
        <f t="shared" si="840"/>
        <v>-</v>
      </c>
      <c r="E1899" s="58">
        <f t="shared" si="840"/>
        <v>0</v>
      </c>
      <c r="F1899" s="58">
        <f t="shared" si="834"/>
        <v>0</v>
      </c>
      <c r="G1899" s="58">
        <f t="shared" si="835"/>
        <v>0</v>
      </c>
      <c r="H1899" s="58">
        <f t="shared" si="836"/>
        <v>0</v>
      </c>
      <c r="I1899" s="123">
        <f>'F4.2'!Y195</f>
        <v>3</v>
      </c>
      <c r="J1899" s="123">
        <f>'F4.2'!AS195</f>
        <v>3</v>
      </c>
      <c r="K1899" s="58"/>
      <c r="L1899" s="58"/>
      <c r="M1899" s="58">
        <f t="shared" si="831"/>
        <v>3</v>
      </c>
      <c r="N1899" s="58">
        <f t="shared" si="837"/>
        <v>0</v>
      </c>
    </row>
    <row r="1900" spans="1:14" ht="36" hidden="1" outlineLevel="1" x14ac:dyDescent="0.25">
      <c r="A1900" s="9">
        <f t="shared" si="833"/>
        <v>8.5</v>
      </c>
      <c r="B1900" s="214" t="str">
        <f t="shared" si="832"/>
        <v>Procurement of various control valves for unit No. 1 to 4</v>
      </c>
      <c r="C1900" s="9">
        <f t="shared" si="840"/>
        <v>0</v>
      </c>
      <c r="D1900" s="65" t="str">
        <f t="shared" si="840"/>
        <v>-</v>
      </c>
      <c r="E1900" s="58">
        <f t="shared" si="840"/>
        <v>0</v>
      </c>
      <c r="F1900" s="58">
        <f t="shared" si="834"/>
        <v>0</v>
      </c>
      <c r="G1900" s="58">
        <f t="shared" si="835"/>
        <v>0</v>
      </c>
      <c r="H1900" s="58">
        <f t="shared" si="836"/>
        <v>0</v>
      </c>
      <c r="I1900" s="123">
        <f>'F4.2'!Y196</f>
        <v>7</v>
      </c>
      <c r="J1900" s="123">
        <f>'F4.2'!AS196</f>
        <v>7</v>
      </c>
      <c r="K1900" s="58"/>
      <c r="L1900" s="58"/>
      <c r="M1900" s="58">
        <f t="shared" si="831"/>
        <v>7</v>
      </c>
      <c r="N1900" s="58">
        <f t="shared" si="837"/>
        <v>0</v>
      </c>
    </row>
    <row r="1901" spans="1:14" ht="47.25" hidden="1" outlineLevel="1" x14ac:dyDescent="0.25">
      <c r="A1901" s="27">
        <f t="shared" si="833"/>
        <v>9</v>
      </c>
      <c r="B1901" s="28" t="str">
        <f t="shared" si="832"/>
        <v>Procurement of IP Rotor and Inner casing for unit 1 and 2. Procurement of IP rotor and inner casing for unit 3 and 4</v>
      </c>
      <c r="C1901" s="9">
        <f t="shared" si="840"/>
        <v>0</v>
      </c>
      <c r="D1901" s="65" t="str">
        <f t="shared" si="840"/>
        <v>-</v>
      </c>
      <c r="E1901" s="58">
        <f t="shared" si="840"/>
        <v>0</v>
      </c>
      <c r="F1901" s="58">
        <f t="shared" si="834"/>
        <v>0</v>
      </c>
      <c r="G1901" s="58">
        <f t="shared" si="835"/>
        <v>0</v>
      </c>
      <c r="H1901" s="58">
        <f t="shared" si="836"/>
        <v>0</v>
      </c>
      <c r="I1901" s="123">
        <f>'F4.2'!Y197</f>
        <v>0</v>
      </c>
      <c r="J1901" s="123">
        <f>'F4.2'!AS197</f>
        <v>0</v>
      </c>
      <c r="K1901" s="58"/>
      <c r="L1901" s="58"/>
      <c r="M1901" s="58">
        <f t="shared" si="831"/>
        <v>0</v>
      </c>
      <c r="N1901" s="58">
        <f t="shared" si="837"/>
        <v>0</v>
      </c>
    </row>
    <row r="1902" spans="1:14" ht="31.5" hidden="1" outlineLevel="1" x14ac:dyDescent="0.25">
      <c r="A1902" s="31">
        <f t="shared" si="833"/>
        <v>9.1</v>
      </c>
      <c r="B1902" s="127" t="str">
        <f t="shared" si="832"/>
        <v xml:space="preserve">Procurement of IP Rotor and Inner casing for unit 1 and 2. </v>
      </c>
      <c r="C1902" s="9">
        <f t="shared" si="840"/>
        <v>0</v>
      </c>
      <c r="D1902" s="65" t="str">
        <f t="shared" si="840"/>
        <v>-</v>
      </c>
      <c r="E1902" s="58">
        <f t="shared" si="840"/>
        <v>0</v>
      </c>
      <c r="F1902" s="58">
        <f t="shared" si="834"/>
        <v>0</v>
      </c>
      <c r="G1902" s="58">
        <f t="shared" si="835"/>
        <v>0</v>
      </c>
      <c r="H1902" s="58">
        <f t="shared" si="836"/>
        <v>0</v>
      </c>
      <c r="I1902" s="123">
        <f>'F4.2'!Y198</f>
        <v>0</v>
      </c>
      <c r="J1902" s="123">
        <f>'F4.2'!AS198</f>
        <v>0</v>
      </c>
      <c r="K1902" s="58"/>
      <c r="L1902" s="58"/>
      <c r="M1902" s="58">
        <f t="shared" ref="M1902:M1965" si="841">SUM(J1902:L1902)</f>
        <v>0</v>
      </c>
      <c r="N1902" s="58">
        <f t="shared" si="837"/>
        <v>0</v>
      </c>
    </row>
    <row r="1903" spans="1:14" ht="47.25" hidden="1" outlineLevel="1" x14ac:dyDescent="0.25">
      <c r="A1903" s="31">
        <f t="shared" si="833"/>
        <v>9.1999999999999993</v>
      </c>
      <c r="B1903" s="127" t="str">
        <f t="shared" si="832"/>
        <v>Procurement of IP rotor and inner casing for unit 3 and 4 along with Turbovisory sensors and panel</v>
      </c>
      <c r="C1903" s="9">
        <f t="shared" si="840"/>
        <v>0</v>
      </c>
      <c r="D1903" s="65" t="str">
        <f t="shared" si="840"/>
        <v>-</v>
      </c>
      <c r="E1903" s="58">
        <f t="shared" si="840"/>
        <v>0</v>
      </c>
      <c r="F1903" s="58">
        <f t="shared" si="834"/>
        <v>0</v>
      </c>
      <c r="G1903" s="58">
        <f t="shared" si="835"/>
        <v>0</v>
      </c>
      <c r="H1903" s="58">
        <f t="shared" si="836"/>
        <v>0</v>
      </c>
      <c r="I1903" s="123">
        <f>'F4.2'!Y199</f>
        <v>0</v>
      </c>
      <c r="J1903" s="123">
        <f>'F4.2'!AS199</f>
        <v>0</v>
      </c>
      <c r="K1903" s="58"/>
      <c r="L1903" s="58"/>
      <c r="M1903" s="58">
        <f t="shared" si="841"/>
        <v>0</v>
      </c>
      <c r="N1903" s="58">
        <f t="shared" si="837"/>
        <v>0</v>
      </c>
    </row>
    <row r="1904" spans="1:14" ht="47.25" hidden="1" outlineLevel="1" x14ac:dyDescent="0.25">
      <c r="A1904" s="31">
        <f t="shared" si="833"/>
        <v>9.3000000000000007</v>
      </c>
      <c r="B1904" s="127" t="str">
        <f t="shared" ref="B1904:B1967" si="842">B1478</f>
        <v>Supply and installation of srew compressor for supply of instrument air to unit No. 3 and 4 along with  dryer for unit No. 3 &amp; 4.</v>
      </c>
      <c r="C1904" s="9">
        <f t="shared" si="840"/>
        <v>0</v>
      </c>
      <c r="D1904" s="65" t="str">
        <f t="shared" si="840"/>
        <v>-</v>
      </c>
      <c r="E1904" s="58">
        <f t="shared" si="840"/>
        <v>0</v>
      </c>
      <c r="F1904" s="58">
        <f t="shared" si="834"/>
        <v>0</v>
      </c>
      <c r="G1904" s="58">
        <f t="shared" si="835"/>
        <v>0</v>
      </c>
      <c r="H1904" s="58">
        <f t="shared" si="836"/>
        <v>0</v>
      </c>
      <c r="I1904" s="123">
        <f>'F4.2'!Y200</f>
        <v>0</v>
      </c>
      <c r="J1904" s="123">
        <f>'F4.2'!AS200</f>
        <v>0</v>
      </c>
      <c r="K1904" s="58"/>
      <c r="L1904" s="58"/>
      <c r="M1904" s="58">
        <f t="shared" si="841"/>
        <v>0</v>
      </c>
      <c r="N1904" s="58">
        <f t="shared" si="837"/>
        <v>0</v>
      </c>
    </row>
    <row r="1905" spans="1:14" ht="47.25" hidden="1" outlineLevel="1" x14ac:dyDescent="0.25">
      <c r="A1905" s="27">
        <f t="shared" si="833"/>
        <v>10</v>
      </c>
      <c r="B1905" s="28" t="str">
        <f t="shared" si="842"/>
        <v>Procurement of LP rotor for unit 3 and 4 and upgradation of  BFP cartridge and BFP Booster pump</v>
      </c>
      <c r="C1905" s="9">
        <f t="shared" si="840"/>
        <v>0</v>
      </c>
      <c r="D1905" s="65" t="str">
        <f t="shared" si="840"/>
        <v>-</v>
      </c>
      <c r="E1905" s="58">
        <f t="shared" si="840"/>
        <v>0</v>
      </c>
      <c r="F1905" s="58">
        <f t="shared" si="834"/>
        <v>0</v>
      </c>
      <c r="G1905" s="58">
        <f t="shared" si="835"/>
        <v>0</v>
      </c>
      <c r="H1905" s="58">
        <f t="shared" si="836"/>
        <v>0</v>
      </c>
      <c r="I1905" s="123">
        <f>'F4.2'!Y201</f>
        <v>0</v>
      </c>
      <c r="J1905" s="123">
        <f>'F4.2'!AS201</f>
        <v>0</v>
      </c>
      <c r="K1905" s="58"/>
      <c r="L1905" s="58"/>
      <c r="M1905" s="58">
        <f t="shared" si="841"/>
        <v>0</v>
      </c>
      <c r="N1905" s="58">
        <f t="shared" si="837"/>
        <v>0</v>
      </c>
    </row>
    <row r="1906" spans="1:14" ht="15.75" hidden="1" outlineLevel="1" x14ac:dyDescent="0.25">
      <c r="A1906" s="31">
        <f t="shared" si="833"/>
        <v>10.1</v>
      </c>
      <c r="B1906" s="127" t="str">
        <f t="shared" si="842"/>
        <v>Procurement of  of LP rotor for unit 3 and 4</v>
      </c>
      <c r="C1906" s="9">
        <f t="shared" si="840"/>
        <v>0</v>
      </c>
      <c r="D1906" s="65" t="str">
        <f t="shared" si="840"/>
        <v>-</v>
      </c>
      <c r="E1906" s="58">
        <f t="shared" si="840"/>
        <v>0</v>
      </c>
      <c r="F1906" s="58">
        <f t="shared" si="834"/>
        <v>0</v>
      </c>
      <c r="G1906" s="58">
        <f t="shared" si="835"/>
        <v>0</v>
      </c>
      <c r="H1906" s="58">
        <f t="shared" si="836"/>
        <v>0</v>
      </c>
      <c r="I1906" s="123">
        <f>'F4.2'!Y202</f>
        <v>0</v>
      </c>
      <c r="J1906" s="123">
        <f>'F4.2'!AS202</f>
        <v>0</v>
      </c>
      <c r="K1906" s="58"/>
      <c r="L1906" s="58"/>
      <c r="M1906" s="58">
        <f t="shared" si="841"/>
        <v>0</v>
      </c>
      <c r="N1906" s="58">
        <f t="shared" si="837"/>
        <v>0</v>
      </c>
    </row>
    <row r="1907" spans="1:14" ht="63" hidden="1" outlineLevel="1" x14ac:dyDescent="0.25">
      <c r="A1907" s="31">
        <f t="shared" si="833"/>
        <v>10.199999999999999</v>
      </c>
      <c r="B1907" s="127" t="str">
        <f t="shared" si="842"/>
        <v>Upgradation of BFP cartridge and BFP Booster pump,  motorized scoop for hydraulic coupling and drive unit for BFP and modulating BFP RC valve for Unit 3 &amp; 4</v>
      </c>
      <c r="C1907" s="9">
        <f t="shared" si="840"/>
        <v>0</v>
      </c>
      <c r="D1907" s="65" t="str">
        <f t="shared" si="840"/>
        <v>-</v>
      </c>
      <c r="E1907" s="58">
        <f t="shared" si="840"/>
        <v>0</v>
      </c>
      <c r="F1907" s="58">
        <f t="shared" si="834"/>
        <v>0</v>
      </c>
      <c r="G1907" s="58">
        <f t="shared" si="835"/>
        <v>0</v>
      </c>
      <c r="H1907" s="58">
        <f t="shared" si="836"/>
        <v>0</v>
      </c>
      <c r="I1907" s="123">
        <f>'F4.2'!Y203</f>
        <v>0</v>
      </c>
      <c r="J1907" s="123">
        <f>'F4.2'!AS203</f>
        <v>0</v>
      </c>
      <c r="K1907" s="58"/>
      <c r="L1907" s="58"/>
      <c r="M1907" s="58">
        <f t="shared" si="841"/>
        <v>0</v>
      </c>
      <c r="N1907" s="58">
        <f t="shared" si="837"/>
        <v>0</v>
      </c>
    </row>
    <row r="1908" spans="1:14" ht="31.5" hidden="1" outlineLevel="1" x14ac:dyDescent="0.25">
      <c r="A1908" s="27">
        <f t="shared" ref="A1908:A1971" si="843">A1482</f>
        <v>11</v>
      </c>
      <c r="B1908" s="28" t="str">
        <f t="shared" si="842"/>
        <v xml:space="preserve">Refurbishment of LP rotor of unit 1 and 2 and Refurbishment of HPT module of unit 1 and 2             </v>
      </c>
      <c r="C1908" s="9">
        <f t="shared" si="840"/>
        <v>0</v>
      </c>
      <c r="D1908" s="65" t="str">
        <f t="shared" si="840"/>
        <v>-</v>
      </c>
      <c r="E1908" s="58">
        <f t="shared" si="840"/>
        <v>0</v>
      </c>
      <c r="F1908" s="58">
        <f t="shared" ref="F1908:F1971" si="844">F1482+I1482</f>
        <v>0</v>
      </c>
      <c r="G1908" s="58">
        <f t="shared" ref="G1908:G1971" si="845">G1482+M1482</f>
        <v>0</v>
      </c>
      <c r="H1908" s="58">
        <f t="shared" si="836"/>
        <v>0</v>
      </c>
      <c r="I1908" s="123">
        <f>'F4.2'!Y204</f>
        <v>0</v>
      </c>
      <c r="J1908" s="123">
        <f>'F4.2'!AS204</f>
        <v>0</v>
      </c>
      <c r="K1908" s="58"/>
      <c r="L1908" s="58"/>
      <c r="M1908" s="58">
        <f t="shared" si="841"/>
        <v>0</v>
      </c>
      <c r="N1908" s="58">
        <f t="shared" si="837"/>
        <v>0</v>
      </c>
    </row>
    <row r="1909" spans="1:14" ht="15.75" hidden="1" outlineLevel="1" x14ac:dyDescent="0.25">
      <c r="A1909" s="31">
        <f t="shared" si="843"/>
        <v>11.1</v>
      </c>
      <c r="B1909" s="127" t="str">
        <f t="shared" si="842"/>
        <v>Refurbishment of LP rotor of unit 1 and 2</v>
      </c>
      <c r="C1909" s="9">
        <f t="shared" si="840"/>
        <v>0</v>
      </c>
      <c r="D1909" s="65" t="str">
        <f t="shared" si="840"/>
        <v>-</v>
      </c>
      <c r="E1909" s="58">
        <f t="shared" si="840"/>
        <v>0</v>
      </c>
      <c r="F1909" s="58">
        <f t="shared" si="844"/>
        <v>0</v>
      </c>
      <c r="G1909" s="58">
        <f t="shared" si="845"/>
        <v>0</v>
      </c>
      <c r="H1909" s="58">
        <f t="shared" ref="H1909:H1972" si="846">F1909-G1909</f>
        <v>0</v>
      </c>
      <c r="I1909" s="123">
        <f>'F4.2'!Y205</f>
        <v>0</v>
      </c>
      <c r="J1909" s="123">
        <f>'F4.2'!AS205</f>
        <v>0</v>
      </c>
      <c r="K1909" s="58"/>
      <c r="L1909" s="58"/>
      <c r="M1909" s="58">
        <f t="shared" si="841"/>
        <v>0</v>
      </c>
      <c r="N1909" s="58">
        <f t="shared" ref="N1909:N1972" si="847">H1909+I1909-M1909</f>
        <v>0</v>
      </c>
    </row>
    <row r="1910" spans="1:14" ht="31.5" hidden="1" outlineLevel="1" x14ac:dyDescent="0.25">
      <c r="A1910" s="31">
        <f t="shared" si="843"/>
        <v>11.2</v>
      </c>
      <c r="B1910" s="127" t="str">
        <f t="shared" si="842"/>
        <v>Refurbishment of HPT module of unit 1 and 2</v>
      </c>
      <c r="C1910" s="9">
        <f t="shared" si="840"/>
        <v>0</v>
      </c>
      <c r="D1910" s="65" t="str">
        <f t="shared" si="840"/>
        <v>-</v>
      </c>
      <c r="E1910" s="58">
        <f t="shared" si="840"/>
        <v>0</v>
      </c>
      <c r="F1910" s="58">
        <f t="shared" si="844"/>
        <v>0</v>
      </c>
      <c r="G1910" s="58">
        <f t="shared" si="845"/>
        <v>0</v>
      </c>
      <c r="H1910" s="58">
        <f t="shared" si="846"/>
        <v>0</v>
      </c>
      <c r="I1910" s="123">
        <f>'F4.2'!Y206</f>
        <v>0</v>
      </c>
      <c r="J1910" s="123">
        <f>'F4.2'!AS206</f>
        <v>0</v>
      </c>
      <c r="K1910" s="58"/>
      <c r="L1910" s="58"/>
      <c r="M1910" s="58">
        <f t="shared" si="841"/>
        <v>0</v>
      </c>
      <c r="N1910" s="58">
        <f t="shared" si="847"/>
        <v>0</v>
      </c>
    </row>
    <row r="1911" spans="1:14" ht="47.25" hidden="1" outlineLevel="1" x14ac:dyDescent="0.25">
      <c r="A1911" s="27">
        <f t="shared" si="843"/>
        <v>12</v>
      </c>
      <c r="B1911" s="28" t="str">
        <f t="shared" si="842"/>
        <v>Refurbishment of LP rotor for unit 3 and 4 and Refurbishment and re-blading of HPT module of unit 3 and 4</v>
      </c>
      <c r="C1911" s="9">
        <f t="shared" si="840"/>
        <v>0</v>
      </c>
      <c r="D1911" s="65" t="str">
        <f t="shared" si="840"/>
        <v>-</v>
      </c>
      <c r="E1911" s="58">
        <f t="shared" si="840"/>
        <v>0</v>
      </c>
      <c r="F1911" s="58">
        <f t="shared" si="844"/>
        <v>0</v>
      </c>
      <c r="G1911" s="58">
        <f t="shared" si="845"/>
        <v>0</v>
      </c>
      <c r="H1911" s="58">
        <f t="shared" si="846"/>
        <v>0</v>
      </c>
      <c r="I1911" s="123">
        <f>'F4.2'!Y207</f>
        <v>0</v>
      </c>
      <c r="J1911" s="123">
        <f>'F4.2'!AS207</f>
        <v>0</v>
      </c>
      <c r="K1911" s="58"/>
      <c r="L1911" s="58"/>
      <c r="M1911" s="58">
        <f t="shared" si="841"/>
        <v>0</v>
      </c>
      <c r="N1911" s="58">
        <f t="shared" si="847"/>
        <v>0</v>
      </c>
    </row>
    <row r="1912" spans="1:14" ht="15.75" hidden="1" outlineLevel="1" x14ac:dyDescent="0.25">
      <c r="A1912" s="9">
        <f t="shared" si="843"/>
        <v>12.1</v>
      </c>
      <c r="B1912" s="194" t="str">
        <f t="shared" si="842"/>
        <v>Refurbishment of LP rotors for unit 3 and 4</v>
      </c>
      <c r="C1912" s="9">
        <f t="shared" si="840"/>
        <v>0</v>
      </c>
      <c r="D1912" s="65" t="str">
        <f t="shared" si="840"/>
        <v>-</v>
      </c>
      <c r="E1912" s="58">
        <f t="shared" si="840"/>
        <v>0</v>
      </c>
      <c r="F1912" s="58">
        <f t="shared" si="844"/>
        <v>0</v>
      </c>
      <c r="G1912" s="58">
        <f t="shared" si="845"/>
        <v>0</v>
      </c>
      <c r="H1912" s="58">
        <f t="shared" si="846"/>
        <v>0</v>
      </c>
      <c r="I1912" s="123">
        <f>'F4.2'!Y208</f>
        <v>0</v>
      </c>
      <c r="J1912" s="123">
        <f>'F4.2'!AS208</f>
        <v>0</v>
      </c>
      <c r="K1912" s="58"/>
      <c r="L1912" s="58"/>
      <c r="M1912" s="58">
        <f t="shared" si="841"/>
        <v>0</v>
      </c>
      <c r="N1912" s="58">
        <f t="shared" si="847"/>
        <v>0</v>
      </c>
    </row>
    <row r="1913" spans="1:14" ht="15.75" hidden="1" outlineLevel="1" x14ac:dyDescent="0.25">
      <c r="A1913" s="9">
        <f t="shared" si="843"/>
        <v>12.2</v>
      </c>
      <c r="B1913" s="194" t="str">
        <f t="shared" si="842"/>
        <v>Refurbishment of HPT modules of unit 3 and 4</v>
      </c>
      <c r="C1913" s="9">
        <f t="shared" si="840"/>
        <v>0</v>
      </c>
      <c r="D1913" s="65" t="str">
        <f t="shared" si="840"/>
        <v>-</v>
      </c>
      <c r="E1913" s="58">
        <f t="shared" si="840"/>
        <v>0</v>
      </c>
      <c r="F1913" s="58">
        <f t="shared" si="844"/>
        <v>0</v>
      </c>
      <c r="G1913" s="58">
        <f t="shared" si="845"/>
        <v>0</v>
      </c>
      <c r="H1913" s="58">
        <f t="shared" si="846"/>
        <v>0</v>
      </c>
      <c r="I1913" s="123">
        <f>'F4.2'!Y209</f>
        <v>0</v>
      </c>
      <c r="J1913" s="123">
        <f>'F4.2'!AS209</f>
        <v>0</v>
      </c>
      <c r="K1913" s="58"/>
      <c r="L1913" s="58"/>
      <c r="M1913" s="58">
        <f t="shared" si="841"/>
        <v>0</v>
      </c>
      <c r="N1913" s="58">
        <f t="shared" si="847"/>
        <v>0</v>
      </c>
    </row>
    <row r="1914" spans="1:14" ht="94.5" hidden="1" outlineLevel="1" x14ac:dyDescent="0.25">
      <c r="A1914" s="27">
        <f t="shared" si="843"/>
        <v>13</v>
      </c>
      <c r="B1914" s="28" t="str">
        <f t="shared" si="842"/>
        <v xml:space="preserve"> SITC OF COMPLETE SOLUTION AND COMPREHENSIVE PROTECTION AND MONITORING PACKAGE ALONG WITH RETROFIT OF ALLIED ACCESSORIES FOR VARIOUS GTs &amp; STs INSTALLED AT 210 MW KHAPERKHEDA TPS.</v>
      </c>
      <c r="C1914" s="9">
        <f t="shared" si="840"/>
        <v>0</v>
      </c>
      <c r="D1914" s="65" t="str">
        <f t="shared" si="840"/>
        <v>-</v>
      </c>
      <c r="E1914" s="58">
        <f t="shared" si="840"/>
        <v>0</v>
      </c>
      <c r="F1914" s="58">
        <f t="shared" si="844"/>
        <v>0</v>
      </c>
      <c r="G1914" s="58">
        <f t="shared" si="845"/>
        <v>0</v>
      </c>
      <c r="H1914" s="58">
        <f t="shared" si="846"/>
        <v>0</v>
      </c>
      <c r="I1914" s="123">
        <f>'F4.2'!Y210</f>
        <v>0</v>
      </c>
      <c r="J1914" s="123">
        <f>'F4.2'!AS210</f>
        <v>0</v>
      </c>
      <c r="K1914" s="58"/>
      <c r="L1914" s="58"/>
      <c r="M1914" s="58">
        <f t="shared" si="841"/>
        <v>0</v>
      </c>
      <c r="N1914" s="58">
        <f t="shared" si="847"/>
        <v>0</v>
      </c>
    </row>
    <row r="1915" spans="1:14" ht="90" hidden="1" outlineLevel="1" x14ac:dyDescent="0.25">
      <c r="A1915" s="9">
        <f t="shared" si="843"/>
        <v>13.1</v>
      </c>
      <c r="B1915" s="194" t="str">
        <f t="shared" si="842"/>
        <v>SUPPLY,INSTALLATION, TESTING &amp; COMMISSIONING OF COMPLETE SOLUTION AND COMPREHENSIVE PROTECTION AND MONITORING PACKAGE ALONG WITH RETROFIT OF ALLIED ACCESSORIES FOR VARIOUS GTs &amp; STs INSTALLED AT 210 MW KHAPERKHEDA TPS.</v>
      </c>
      <c r="C1915" s="9">
        <f t="shared" si="840"/>
        <v>0</v>
      </c>
      <c r="D1915" s="65" t="str">
        <f t="shared" si="840"/>
        <v>-</v>
      </c>
      <c r="E1915" s="58">
        <f t="shared" si="840"/>
        <v>0</v>
      </c>
      <c r="F1915" s="58">
        <f t="shared" si="844"/>
        <v>0</v>
      </c>
      <c r="G1915" s="58">
        <f t="shared" si="845"/>
        <v>0</v>
      </c>
      <c r="H1915" s="58">
        <f t="shared" si="846"/>
        <v>0</v>
      </c>
      <c r="I1915" s="123">
        <f>'F4.2'!Y211</f>
        <v>6.5</v>
      </c>
      <c r="J1915" s="123">
        <f>'F4.2'!AS211</f>
        <v>6.5</v>
      </c>
      <c r="K1915" s="58"/>
      <c r="L1915" s="58"/>
      <c r="M1915" s="58">
        <f t="shared" si="841"/>
        <v>6.5</v>
      </c>
      <c r="N1915" s="58">
        <f t="shared" si="847"/>
        <v>0</v>
      </c>
    </row>
    <row r="1916" spans="1:14" ht="78.75" hidden="1" outlineLevel="1" x14ac:dyDescent="0.25">
      <c r="A1916" s="27">
        <f t="shared" si="843"/>
        <v>14</v>
      </c>
      <c r="B1916" s="28" t="str">
        <f t="shared" si="842"/>
        <v xml:space="preserve"> PLANT PERFORMANCE IMPROVEMENT BY DESIGN, SUPPLY, INSTALLATION &amp; COMMISSIONING OF STATE OF ART HT VACCUM CIRCUIT BREAERS AT UNIT 1 TO 4 OF 210MW KHAPERKHEDA TPS.</v>
      </c>
      <c r="C1916" s="9">
        <f t="shared" ref="C1916:E1935" si="848">C1490</f>
        <v>0</v>
      </c>
      <c r="D1916" s="65" t="str">
        <f t="shared" si="848"/>
        <v>-</v>
      </c>
      <c r="E1916" s="58">
        <f t="shared" si="848"/>
        <v>0</v>
      </c>
      <c r="F1916" s="58">
        <f t="shared" si="844"/>
        <v>0</v>
      </c>
      <c r="G1916" s="58">
        <f t="shared" si="845"/>
        <v>0</v>
      </c>
      <c r="H1916" s="58">
        <f t="shared" si="846"/>
        <v>0</v>
      </c>
      <c r="I1916" s="123">
        <f>'F4.2'!Y212</f>
        <v>0</v>
      </c>
      <c r="J1916" s="123">
        <f>'F4.2'!AS212</f>
        <v>0</v>
      </c>
      <c r="K1916" s="58"/>
      <c r="L1916" s="58"/>
      <c r="M1916" s="58">
        <f t="shared" si="841"/>
        <v>0</v>
      </c>
      <c r="N1916" s="58">
        <f t="shared" si="847"/>
        <v>0</v>
      </c>
    </row>
    <row r="1917" spans="1:14" ht="30" hidden="1" outlineLevel="1" x14ac:dyDescent="0.25">
      <c r="A1917" s="9">
        <f t="shared" si="843"/>
        <v>14.1</v>
      </c>
      <c r="B1917" s="194" t="str">
        <f t="shared" si="842"/>
        <v>DESIGN, SUPPLY, INSTALLATION,  TESTING &amp; COMMISSIONING OF HT VCB AT U # 1 &amp; 2.</v>
      </c>
      <c r="C1917" s="9">
        <f t="shared" si="848"/>
        <v>0</v>
      </c>
      <c r="D1917" s="65" t="str">
        <f t="shared" si="848"/>
        <v>-</v>
      </c>
      <c r="E1917" s="58">
        <f t="shared" si="848"/>
        <v>0</v>
      </c>
      <c r="F1917" s="58">
        <f t="shared" si="844"/>
        <v>15.14</v>
      </c>
      <c r="G1917" s="58">
        <f t="shared" si="845"/>
        <v>15.14</v>
      </c>
      <c r="H1917" s="58">
        <f t="shared" si="846"/>
        <v>0</v>
      </c>
      <c r="I1917" s="123">
        <f>'F4.2'!Y213</f>
        <v>0</v>
      </c>
      <c r="J1917" s="123">
        <f>'F4.2'!AS213</f>
        <v>0</v>
      </c>
      <c r="K1917" s="58"/>
      <c r="L1917" s="58"/>
      <c r="M1917" s="58">
        <f t="shared" si="841"/>
        <v>0</v>
      </c>
      <c r="N1917" s="58">
        <f t="shared" si="847"/>
        <v>0</v>
      </c>
    </row>
    <row r="1918" spans="1:14" ht="30" hidden="1" outlineLevel="1" x14ac:dyDescent="0.25">
      <c r="A1918" s="9">
        <f t="shared" si="843"/>
        <v>14.2</v>
      </c>
      <c r="B1918" s="194" t="str">
        <f t="shared" si="842"/>
        <v>DESIGN, SUPPLY, INSTALLATION,  TESTING &amp; COMMISSIONING OF HT VCB AT U # 3 &amp; 4.</v>
      </c>
      <c r="C1918" s="9">
        <f t="shared" si="848"/>
        <v>0</v>
      </c>
      <c r="D1918" s="65" t="str">
        <f t="shared" si="848"/>
        <v>-</v>
      </c>
      <c r="E1918" s="58">
        <f t="shared" si="848"/>
        <v>0</v>
      </c>
      <c r="F1918" s="58">
        <f t="shared" si="844"/>
        <v>8.25</v>
      </c>
      <c r="G1918" s="58">
        <f t="shared" si="845"/>
        <v>8.25</v>
      </c>
      <c r="H1918" s="58">
        <f t="shared" si="846"/>
        <v>0</v>
      </c>
      <c r="I1918" s="123">
        <f>'F4.2'!Y214</f>
        <v>8.25</v>
      </c>
      <c r="J1918" s="123">
        <f>'F4.2'!AS214</f>
        <v>8.25</v>
      </c>
      <c r="K1918" s="58"/>
      <c r="L1918" s="58"/>
      <c r="M1918" s="58">
        <f t="shared" si="841"/>
        <v>8.25</v>
      </c>
      <c r="N1918" s="58">
        <f t="shared" si="847"/>
        <v>0</v>
      </c>
    </row>
    <row r="1919" spans="1:14" ht="110.25" hidden="1" outlineLevel="1" x14ac:dyDescent="0.25">
      <c r="A1919" s="27">
        <f t="shared" si="843"/>
        <v>15</v>
      </c>
      <c r="B1919" s="28" t="str">
        <f t="shared" si="842"/>
        <v>DESIGN, SUPPLY, INSTALLATION, TESTING AND COMMISSIONING OF THE VARIOUS LIFTS IN PLACE OF THE EXISTING OLD LIFTS, LIGHTNING PROTECTION SYSTEM, EARTHING SYSTEM, AVIATION LIGHTING SYSTEM  INSTALLED AT UNIT # 1 TO 4 OF 210 MW, KHAPERKHEDA TPS ON OEM BASIS.</v>
      </c>
      <c r="C1919" s="9">
        <f t="shared" si="848"/>
        <v>0</v>
      </c>
      <c r="D1919" s="65" t="str">
        <f t="shared" si="848"/>
        <v>-</v>
      </c>
      <c r="E1919" s="58">
        <f t="shared" si="848"/>
        <v>0</v>
      </c>
      <c r="F1919" s="58">
        <f t="shared" si="844"/>
        <v>0</v>
      </c>
      <c r="G1919" s="58">
        <f t="shared" si="845"/>
        <v>0</v>
      </c>
      <c r="H1919" s="58">
        <f t="shared" si="846"/>
        <v>0</v>
      </c>
      <c r="I1919" s="123">
        <f>'F4.2'!Y215</f>
        <v>0</v>
      </c>
      <c r="J1919" s="123">
        <f>'F4.2'!AS215</f>
        <v>0</v>
      </c>
      <c r="K1919" s="58"/>
      <c r="L1919" s="58"/>
      <c r="M1919" s="58">
        <f t="shared" si="841"/>
        <v>0</v>
      </c>
      <c r="N1919" s="58">
        <f t="shared" si="847"/>
        <v>0</v>
      </c>
    </row>
    <row r="1920" spans="1:14" ht="60" hidden="1" outlineLevel="1" x14ac:dyDescent="0.25">
      <c r="A1920" s="9">
        <f t="shared" si="843"/>
        <v>15.1</v>
      </c>
      <c r="B1920" s="194" t="str">
        <f t="shared" si="842"/>
        <v>DESIGN, SUPPLY, INSTALLATION, TESTING AND COMMISSIONING OF THE VARIOUS LIFTS IN PLACE OF THE EXISTING OLD LIFTS INSTALLED AT UNIT # 1 TO 4 OF 210 MW, KHAPERKHEDA TPS ON OEM BASIS.</v>
      </c>
      <c r="C1920" s="9">
        <f t="shared" si="848"/>
        <v>0</v>
      </c>
      <c r="D1920" s="65" t="str">
        <f t="shared" si="848"/>
        <v>-</v>
      </c>
      <c r="E1920" s="58">
        <f t="shared" si="848"/>
        <v>0</v>
      </c>
      <c r="F1920" s="58">
        <f t="shared" si="844"/>
        <v>0</v>
      </c>
      <c r="G1920" s="58">
        <f t="shared" si="845"/>
        <v>0</v>
      </c>
      <c r="H1920" s="58">
        <f t="shared" si="846"/>
        <v>0</v>
      </c>
      <c r="I1920" s="123">
        <f>'F4.2'!Y216</f>
        <v>10.46</v>
      </c>
      <c r="J1920" s="123">
        <f>'F4.2'!AS216</f>
        <v>10.46</v>
      </c>
      <c r="K1920" s="58"/>
      <c r="L1920" s="58"/>
      <c r="M1920" s="58">
        <f t="shared" si="841"/>
        <v>10.46</v>
      </c>
      <c r="N1920" s="58">
        <f t="shared" si="847"/>
        <v>0</v>
      </c>
    </row>
    <row r="1921" spans="1:14" ht="45" hidden="1" outlineLevel="1" x14ac:dyDescent="0.25">
      <c r="A1921" s="9">
        <f t="shared" si="843"/>
        <v>15.2</v>
      </c>
      <c r="B1921" s="194" t="str">
        <f t="shared" si="842"/>
        <v xml:space="preserve">   Design, Engineering, Supply, Erection, Testing &amp; Commissioning of lightning protection system at  Khaperkheda TPS.</v>
      </c>
      <c r="C1921" s="9">
        <f t="shared" si="848"/>
        <v>0</v>
      </c>
      <c r="D1921" s="65" t="str">
        <f t="shared" si="848"/>
        <v>-</v>
      </c>
      <c r="E1921" s="58">
        <f t="shared" si="848"/>
        <v>0</v>
      </c>
      <c r="F1921" s="58">
        <f t="shared" si="844"/>
        <v>0</v>
      </c>
      <c r="G1921" s="58">
        <f t="shared" si="845"/>
        <v>0</v>
      </c>
      <c r="H1921" s="58">
        <f t="shared" si="846"/>
        <v>0</v>
      </c>
      <c r="I1921" s="123">
        <f>'F4.2'!Y217</f>
        <v>0</v>
      </c>
      <c r="J1921" s="123">
        <f>'F4.2'!AS217</f>
        <v>0</v>
      </c>
      <c r="K1921" s="58"/>
      <c r="L1921" s="58"/>
      <c r="M1921" s="58">
        <f t="shared" si="841"/>
        <v>0</v>
      </c>
      <c r="N1921" s="58">
        <f t="shared" si="847"/>
        <v>0</v>
      </c>
    </row>
    <row r="1922" spans="1:14" ht="45" hidden="1" outlineLevel="1" x14ac:dyDescent="0.25">
      <c r="A1922" s="9">
        <f t="shared" si="843"/>
        <v>15.3</v>
      </c>
      <c r="B1922" s="194" t="str">
        <f t="shared" si="842"/>
        <v xml:space="preserve">     Design, Engineering, Supply, Erection, Testing &amp; Commissioning of Earthing of electrical system &amp; various buildings at  Khaperkheda TPS.</v>
      </c>
      <c r="C1922" s="9">
        <f t="shared" si="848"/>
        <v>0</v>
      </c>
      <c r="D1922" s="65" t="str">
        <f t="shared" si="848"/>
        <v>-</v>
      </c>
      <c r="E1922" s="58">
        <f t="shared" si="848"/>
        <v>0</v>
      </c>
      <c r="F1922" s="58">
        <f t="shared" si="844"/>
        <v>0</v>
      </c>
      <c r="G1922" s="58">
        <f t="shared" si="845"/>
        <v>0</v>
      </c>
      <c r="H1922" s="58">
        <f t="shared" si="846"/>
        <v>0</v>
      </c>
      <c r="I1922" s="123">
        <f>'F4.2'!Y218</f>
        <v>5</v>
      </c>
      <c r="J1922" s="123">
        <f>'F4.2'!AS218</f>
        <v>5</v>
      </c>
      <c r="K1922" s="58"/>
      <c r="L1922" s="58"/>
      <c r="M1922" s="58">
        <f t="shared" si="841"/>
        <v>5</v>
      </c>
      <c r="N1922" s="58">
        <f t="shared" si="847"/>
        <v>0</v>
      </c>
    </row>
    <row r="1923" spans="1:14" ht="45" hidden="1" outlineLevel="1" x14ac:dyDescent="0.25">
      <c r="A1923" s="9">
        <f t="shared" si="843"/>
        <v>15.4</v>
      </c>
      <c r="B1923" s="194" t="str">
        <f t="shared" si="842"/>
        <v xml:space="preserve">         Design, Engineering, Supply, Erection, Testing &amp; Commissioning of Aviation Lighting Syatem at  Khaperkheda TPS.</v>
      </c>
      <c r="C1923" s="9">
        <f t="shared" si="848"/>
        <v>0</v>
      </c>
      <c r="D1923" s="65" t="str">
        <f t="shared" si="848"/>
        <v>-</v>
      </c>
      <c r="E1923" s="58">
        <f t="shared" si="848"/>
        <v>0</v>
      </c>
      <c r="F1923" s="58">
        <f t="shared" si="844"/>
        <v>0</v>
      </c>
      <c r="G1923" s="58">
        <f t="shared" si="845"/>
        <v>0</v>
      </c>
      <c r="H1923" s="58">
        <f t="shared" si="846"/>
        <v>0</v>
      </c>
      <c r="I1923" s="123">
        <f>'F4.2'!Y219</f>
        <v>5</v>
      </c>
      <c r="J1923" s="123">
        <f>'F4.2'!AS219</f>
        <v>5</v>
      </c>
      <c r="K1923" s="58"/>
      <c r="L1923" s="58"/>
      <c r="M1923" s="58">
        <f t="shared" si="841"/>
        <v>5</v>
      </c>
      <c r="N1923" s="58">
        <f t="shared" si="847"/>
        <v>0</v>
      </c>
    </row>
    <row r="1924" spans="1:14" ht="31.5" hidden="1" outlineLevel="1" x14ac:dyDescent="0.25">
      <c r="A1924" s="27">
        <f t="shared" si="843"/>
        <v>16</v>
      </c>
      <c r="B1924" s="28" t="str">
        <f t="shared" si="842"/>
        <v>SUPPLY OF SPARE GENERATOR ROTOR FOR U#3 &amp;4, 210MW, TPS KHAPERKHEDA.</v>
      </c>
      <c r="C1924" s="9">
        <f t="shared" si="848"/>
        <v>0</v>
      </c>
      <c r="D1924" s="65" t="str">
        <f t="shared" si="848"/>
        <v>-</v>
      </c>
      <c r="E1924" s="58">
        <f t="shared" si="848"/>
        <v>0</v>
      </c>
      <c r="F1924" s="58">
        <f t="shared" si="844"/>
        <v>0</v>
      </c>
      <c r="G1924" s="58">
        <f t="shared" si="845"/>
        <v>0</v>
      </c>
      <c r="H1924" s="58">
        <f t="shared" si="846"/>
        <v>0</v>
      </c>
      <c r="I1924" s="123">
        <f>'F4.2'!Y220</f>
        <v>0</v>
      </c>
      <c r="J1924" s="123">
        <f>'F4.2'!AS220</f>
        <v>0</v>
      </c>
      <c r="K1924" s="58"/>
      <c r="L1924" s="58"/>
      <c r="M1924" s="58">
        <f t="shared" si="841"/>
        <v>0</v>
      </c>
      <c r="N1924" s="58">
        <f t="shared" si="847"/>
        <v>0</v>
      </c>
    </row>
    <row r="1925" spans="1:14" ht="30" hidden="1" outlineLevel="1" x14ac:dyDescent="0.25">
      <c r="A1925" s="9">
        <f t="shared" si="843"/>
        <v>16.100000000000001</v>
      </c>
      <c r="B1925" s="194" t="str">
        <f t="shared" si="842"/>
        <v>SUPPLY OF SPARE GENERATOR ROTOR FOR U#3 &amp;4, 210MW, TPS KHAPERKHEDA.</v>
      </c>
      <c r="C1925" s="9">
        <f t="shared" si="848"/>
        <v>0</v>
      </c>
      <c r="D1925" s="65" t="str">
        <f t="shared" si="848"/>
        <v>-</v>
      </c>
      <c r="E1925" s="58">
        <f t="shared" si="848"/>
        <v>0</v>
      </c>
      <c r="F1925" s="58">
        <f t="shared" si="844"/>
        <v>0</v>
      </c>
      <c r="G1925" s="58">
        <f t="shared" si="845"/>
        <v>0</v>
      </c>
      <c r="H1925" s="58">
        <f t="shared" si="846"/>
        <v>0</v>
      </c>
      <c r="I1925" s="123">
        <f>'F4.2'!Y221</f>
        <v>0</v>
      </c>
      <c r="J1925" s="123">
        <f>'F4.2'!AS221</f>
        <v>0</v>
      </c>
      <c r="K1925" s="58"/>
      <c r="L1925" s="58"/>
      <c r="M1925" s="58">
        <f t="shared" si="841"/>
        <v>0</v>
      </c>
      <c r="N1925" s="58">
        <f t="shared" si="847"/>
        <v>0</v>
      </c>
    </row>
    <row r="1926" spans="1:14" ht="47.25" hidden="1" outlineLevel="1" x14ac:dyDescent="0.25">
      <c r="A1926" s="27">
        <f t="shared" si="843"/>
        <v>17</v>
      </c>
      <c r="B1926" s="28" t="str">
        <f t="shared" si="842"/>
        <v xml:space="preserve"> PROCUREMENT OF ENERGY EFFICIENT MOTORS FOR U # 1 TO 4 OF KHAPERKHEDA TPS.</v>
      </c>
      <c r="C1926" s="9">
        <f t="shared" si="848"/>
        <v>0</v>
      </c>
      <c r="D1926" s="65" t="str">
        <f t="shared" si="848"/>
        <v>-</v>
      </c>
      <c r="E1926" s="58">
        <f t="shared" si="848"/>
        <v>0</v>
      </c>
      <c r="F1926" s="58">
        <f t="shared" si="844"/>
        <v>0</v>
      </c>
      <c r="G1926" s="58">
        <f t="shared" si="845"/>
        <v>0</v>
      </c>
      <c r="H1926" s="58">
        <f t="shared" si="846"/>
        <v>0</v>
      </c>
      <c r="I1926" s="123">
        <f>'F4.2'!Y222</f>
        <v>0</v>
      </c>
      <c r="J1926" s="123">
        <f>'F4.2'!AS222</f>
        <v>0</v>
      </c>
      <c r="K1926" s="58"/>
      <c r="L1926" s="58"/>
      <c r="M1926" s="58">
        <f t="shared" si="841"/>
        <v>0</v>
      </c>
      <c r="N1926" s="58">
        <f t="shared" si="847"/>
        <v>0</v>
      </c>
    </row>
    <row r="1927" spans="1:14" ht="30" hidden="1" outlineLevel="1" x14ac:dyDescent="0.25">
      <c r="A1927" s="9">
        <f t="shared" si="843"/>
        <v>17.100000000000001</v>
      </c>
      <c r="B1927" s="194" t="str">
        <f t="shared" si="842"/>
        <v>PROCUREMENT OF ENERGY EFFICIENT MOTORS FOR U # 1 &amp; 2  OF KHAPERKHEDA TPS.</v>
      </c>
      <c r="C1927" s="9">
        <f t="shared" si="848"/>
        <v>0</v>
      </c>
      <c r="D1927" s="65" t="str">
        <f t="shared" si="848"/>
        <v>-</v>
      </c>
      <c r="E1927" s="58">
        <f t="shared" si="848"/>
        <v>0</v>
      </c>
      <c r="F1927" s="58">
        <f t="shared" si="844"/>
        <v>0</v>
      </c>
      <c r="G1927" s="58">
        <f t="shared" si="845"/>
        <v>0</v>
      </c>
      <c r="H1927" s="58">
        <f t="shared" si="846"/>
        <v>0</v>
      </c>
      <c r="I1927" s="123">
        <f>'F4.2'!Y223</f>
        <v>11</v>
      </c>
      <c r="J1927" s="123">
        <f>'F4.2'!AS223</f>
        <v>11</v>
      </c>
      <c r="K1927" s="58"/>
      <c r="L1927" s="58"/>
      <c r="M1927" s="58">
        <f t="shared" si="841"/>
        <v>11</v>
      </c>
      <c r="N1927" s="58">
        <f t="shared" si="847"/>
        <v>0</v>
      </c>
    </row>
    <row r="1928" spans="1:14" ht="30" hidden="1" outlineLevel="1" x14ac:dyDescent="0.25">
      <c r="A1928" s="9">
        <f t="shared" si="843"/>
        <v>17.2</v>
      </c>
      <c r="B1928" s="194" t="str">
        <f t="shared" si="842"/>
        <v>PROCUREMENT OF ENERGY EFFICIENT MOTORS FOR U # 3 &amp; 4  OF KHAPERKHEDA TPS.</v>
      </c>
      <c r="C1928" s="9">
        <f t="shared" si="848"/>
        <v>0</v>
      </c>
      <c r="D1928" s="65" t="str">
        <f t="shared" si="848"/>
        <v>-</v>
      </c>
      <c r="E1928" s="58">
        <f t="shared" si="848"/>
        <v>0</v>
      </c>
      <c r="F1928" s="58">
        <f t="shared" si="844"/>
        <v>0</v>
      </c>
      <c r="G1928" s="58">
        <f t="shared" si="845"/>
        <v>0</v>
      </c>
      <c r="H1928" s="58">
        <f t="shared" si="846"/>
        <v>0</v>
      </c>
      <c r="I1928" s="123">
        <f>'F4.2'!Y224</f>
        <v>14</v>
      </c>
      <c r="J1928" s="123">
        <f>'F4.2'!AS224</f>
        <v>14</v>
      </c>
      <c r="K1928" s="58"/>
      <c r="L1928" s="58"/>
      <c r="M1928" s="58">
        <f t="shared" si="841"/>
        <v>14</v>
      </c>
      <c r="N1928" s="58">
        <f t="shared" si="847"/>
        <v>0</v>
      </c>
    </row>
    <row r="1929" spans="1:14" ht="30" hidden="1" outlineLevel="1" x14ac:dyDescent="0.25">
      <c r="A1929" s="9">
        <f t="shared" si="843"/>
        <v>17.3</v>
      </c>
      <c r="B1929" s="194" t="str">
        <f t="shared" si="842"/>
        <v>Procurement of DC motors for U # 1 &amp; 2 of Khaperkheda TPS.</v>
      </c>
      <c r="C1929" s="9">
        <f t="shared" si="848"/>
        <v>0</v>
      </c>
      <c r="D1929" s="65" t="str">
        <f t="shared" si="848"/>
        <v>-</v>
      </c>
      <c r="E1929" s="58">
        <f t="shared" si="848"/>
        <v>0</v>
      </c>
      <c r="F1929" s="58">
        <f t="shared" si="844"/>
        <v>0</v>
      </c>
      <c r="G1929" s="58">
        <f t="shared" si="845"/>
        <v>0</v>
      </c>
      <c r="H1929" s="58">
        <f t="shared" si="846"/>
        <v>0</v>
      </c>
      <c r="I1929" s="123">
        <f>'F4.2'!Y225</f>
        <v>5</v>
      </c>
      <c r="J1929" s="123">
        <f>'F4.2'!AS225</f>
        <v>5</v>
      </c>
      <c r="K1929" s="58"/>
      <c r="L1929" s="58"/>
      <c r="M1929" s="58">
        <f t="shared" si="841"/>
        <v>5</v>
      </c>
      <c r="N1929" s="58">
        <f t="shared" si="847"/>
        <v>0</v>
      </c>
    </row>
    <row r="1930" spans="1:14" ht="30" hidden="1" outlineLevel="1" x14ac:dyDescent="0.25">
      <c r="A1930" s="9">
        <f t="shared" si="843"/>
        <v>17.399999999999999</v>
      </c>
      <c r="B1930" s="194" t="str">
        <f t="shared" si="842"/>
        <v>Procurement of DC motors for U # 3 &amp; 4 of Khaperkheda TPS.</v>
      </c>
      <c r="C1930" s="9">
        <f t="shared" si="848"/>
        <v>0</v>
      </c>
      <c r="D1930" s="65" t="str">
        <f t="shared" si="848"/>
        <v>-</v>
      </c>
      <c r="E1930" s="58">
        <f t="shared" si="848"/>
        <v>0</v>
      </c>
      <c r="F1930" s="58">
        <f t="shared" si="844"/>
        <v>0</v>
      </c>
      <c r="G1930" s="58">
        <f t="shared" si="845"/>
        <v>0</v>
      </c>
      <c r="H1930" s="58">
        <f t="shared" si="846"/>
        <v>0</v>
      </c>
      <c r="I1930" s="123">
        <f>'F4.2'!Y226</f>
        <v>2.5</v>
      </c>
      <c r="J1930" s="123">
        <f>'F4.2'!AS226</f>
        <v>2.5</v>
      </c>
      <c r="K1930" s="58"/>
      <c r="L1930" s="58"/>
      <c r="M1930" s="58">
        <f t="shared" si="841"/>
        <v>2.5</v>
      </c>
      <c r="N1930" s="58">
        <f t="shared" si="847"/>
        <v>0</v>
      </c>
    </row>
    <row r="1931" spans="1:14" ht="47.25" hidden="1" outlineLevel="1" x14ac:dyDescent="0.25">
      <c r="A1931" s="27">
        <f t="shared" si="843"/>
        <v>18</v>
      </c>
      <c r="B1931" s="28" t="str">
        <f t="shared" si="842"/>
        <v>UPGRADATION OF EXISTING LT MCC PANEL WITH STATE OF ART LT MCC PANEL AT U # 1 TO 4 OF KHAPERKHEDA TPS.</v>
      </c>
      <c r="C1931" s="9">
        <f t="shared" si="848"/>
        <v>0</v>
      </c>
      <c r="D1931" s="65" t="str">
        <f t="shared" si="848"/>
        <v>-</v>
      </c>
      <c r="E1931" s="58">
        <f t="shared" si="848"/>
        <v>0</v>
      </c>
      <c r="F1931" s="58">
        <f t="shared" si="844"/>
        <v>0</v>
      </c>
      <c r="G1931" s="58">
        <f t="shared" si="845"/>
        <v>0</v>
      </c>
      <c r="H1931" s="58">
        <f t="shared" si="846"/>
        <v>0</v>
      </c>
      <c r="I1931" s="123">
        <f>'F4.2'!Y227</f>
        <v>0</v>
      </c>
      <c r="J1931" s="123">
        <f>'F4.2'!AS227</f>
        <v>0</v>
      </c>
      <c r="K1931" s="58"/>
      <c r="L1931" s="58"/>
      <c r="M1931" s="58">
        <f t="shared" si="841"/>
        <v>0</v>
      </c>
      <c r="N1931" s="58">
        <f t="shared" si="847"/>
        <v>0</v>
      </c>
    </row>
    <row r="1932" spans="1:14" ht="45" hidden="1" outlineLevel="1" x14ac:dyDescent="0.25">
      <c r="A1932" s="9">
        <f t="shared" si="843"/>
        <v>18.100000000000001</v>
      </c>
      <c r="B1932" s="194" t="str">
        <f t="shared" si="842"/>
        <v xml:space="preserve"> UPGRADATION OF EXISTING LT MCC PANEL WITH STATE OF ART LT MCC PANEL AT U # 1 &amp; 2 OF KHAPERKHEDA TPS.</v>
      </c>
      <c r="C1932" s="9">
        <f t="shared" si="848"/>
        <v>0</v>
      </c>
      <c r="D1932" s="65" t="str">
        <f t="shared" si="848"/>
        <v>-</v>
      </c>
      <c r="E1932" s="58">
        <f t="shared" si="848"/>
        <v>0</v>
      </c>
      <c r="F1932" s="58">
        <f t="shared" si="844"/>
        <v>0</v>
      </c>
      <c r="G1932" s="58">
        <f t="shared" si="845"/>
        <v>0</v>
      </c>
      <c r="H1932" s="58">
        <f t="shared" si="846"/>
        <v>0</v>
      </c>
      <c r="I1932" s="123">
        <f>'F4.2'!Y228</f>
        <v>6.25</v>
      </c>
      <c r="J1932" s="123">
        <f>'F4.2'!AS228</f>
        <v>6.25</v>
      </c>
      <c r="K1932" s="58"/>
      <c r="L1932" s="58"/>
      <c r="M1932" s="58">
        <f t="shared" si="841"/>
        <v>6.25</v>
      </c>
      <c r="N1932" s="58">
        <f t="shared" si="847"/>
        <v>0</v>
      </c>
    </row>
    <row r="1933" spans="1:14" ht="45" hidden="1" outlineLevel="1" x14ac:dyDescent="0.25">
      <c r="A1933" s="9">
        <f t="shared" si="843"/>
        <v>18.2</v>
      </c>
      <c r="B1933" s="194" t="str">
        <f t="shared" si="842"/>
        <v>UPGRADATION OF EXISTING LT MCC PANEL WITH STATE OF ART LT MCC PANEL AT U # 3 &amp;  4 OF KHAPERKHEDA TPS.</v>
      </c>
      <c r="C1933" s="9">
        <f t="shared" si="848"/>
        <v>0</v>
      </c>
      <c r="D1933" s="65" t="str">
        <f t="shared" si="848"/>
        <v>-</v>
      </c>
      <c r="E1933" s="58">
        <f t="shared" si="848"/>
        <v>0</v>
      </c>
      <c r="F1933" s="58">
        <f t="shared" si="844"/>
        <v>0</v>
      </c>
      <c r="G1933" s="58">
        <f t="shared" si="845"/>
        <v>0</v>
      </c>
      <c r="H1933" s="58">
        <f t="shared" si="846"/>
        <v>0</v>
      </c>
      <c r="I1933" s="123">
        <f>'F4.2'!Y229</f>
        <v>0</v>
      </c>
      <c r="J1933" s="123">
        <f>'F4.2'!AS229</f>
        <v>0</v>
      </c>
      <c r="K1933" s="58"/>
      <c r="L1933" s="58"/>
      <c r="M1933" s="58">
        <f t="shared" si="841"/>
        <v>0</v>
      </c>
      <c r="N1933" s="58">
        <f t="shared" si="847"/>
        <v>0</v>
      </c>
    </row>
    <row r="1934" spans="1:14" ht="30" hidden="1" outlineLevel="1" x14ac:dyDescent="0.25">
      <c r="A1934" s="9">
        <f t="shared" si="843"/>
        <v>18.3</v>
      </c>
      <c r="B1934" s="194" t="str">
        <f t="shared" si="842"/>
        <v>UPGRADATION OF HT BREAKER PANEL AT WAREGAON ASH BUND OF KHAPERKHEDA TPS.</v>
      </c>
      <c r="C1934" s="9">
        <f t="shared" si="848"/>
        <v>0</v>
      </c>
      <c r="D1934" s="65" t="str">
        <f t="shared" si="848"/>
        <v>-</v>
      </c>
      <c r="E1934" s="58">
        <f t="shared" si="848"/>
        <v>0</v>
      </c>
      <c r="F1934" s="58">
        <f t="shared" si="844"/>
        <v>0</v>
      </c>
      <c r="G1934" s="58">
        <f t="shared" si="845"/>
        <v>0</v>
      </c>
      <c r="H1934" s="58">
        <f t="shared" si="846"/>
        <v>0</v>
      </c>
      <c r="I1934" s="123">
        <f>'F4.2'!Y230</f>
        <v>0</v>
      </c>
      <c r="J1934" s="123">
        <f>'F4.2'!AS230</f>
        <v>0</v>
      </c>
      <c r="K1934" s="58"/>
      <c r="L1934" s="58"/>
      <c r="M1934" s="58">
        <f t="shared" si="841"/>
        <v>0</v>
      </c>
      <c r="N1934" s="58">
        <f t="shared" si="847"/>
        <v>0</v>
      </c>
    </row>
    <row r="1935" spans="1:14" ht="30" hidden="1" outlineLevel="1" x14ac:dyDescent="0.25">
      <c r="A1935" s="9">
        <f t="shared" si="843"/>
        <v>18.399999999999999</v>
      </c>
      <c r="B1935" s="194" t="str">
        <f t="shared" si="842"/>
        <v xml:space="preserve"> UPGRADATION OF HT BREAKER PANEL AT OLD PROJECT OFFICE OF KHAPERKHEDA TPS.</v>
      </c>
      <c r="C1935" s="9">
        <f t="shared" si="848"/>
        <v>0</v>
      </c>
      <c r="D1935" s="65" t="str">
        <f t="shared" si="848"/>
        <v>-</v>
      </c>
      <c r="E1935" s="58">
        <f t="shared" si="848"/>
        <v>0</v>
      </c>
      <c r="F1935" s="58">
        <f t="shared" si="844"/>
        <v>0</v>
      </c>
      <c r="G1935" s="58">
        <f t="shared" si="845"/>
        <v>0</v>
      </c>
      <c r="H1935" s="58">
        <f t="shared" si="846"/>
        <v>0</v>
      </c>
      <c r="I1935" s="123">
        <f>'F4.2'!Y231</f>
        <v>0</v>
      </c>
      <c r="J1935" s="123">
        <f>'F4.2'!AS231</f>
        <v>0</v>
      </c>
      <c r="K1935" s="58"/>
      <c r="L1935" s="58"/>
      <c r="M1935" s="58">
        <f t="shared" si="841"/>
        <v>0</v>
      </c>
      <c r="N1935" s="58">
        <f t="shared" si="847"/>
        <v>0</v>
      </c>
    </row>
    <row r="1936" spans="1:14" ht="30" hidden="1" outlineLevel="1" x14ac:dyDescent="0.25">
      <c r="A1936" s="9">
        <f t="shared" si="843"/>
        <v>18.5</v>
      </c>
      <c r="B1936" s="194" t="str">
        <f t="shared" si="842"/>
        <v xml:space="preserve">Retrofitting of Existing L &amp; T  make LT MCC ACB by state or art ACB at U # 1 to 4 of Khaperkheda TPS. </v>
      </c>
      <c r="C1936" s="9">
        <f t="shared" ref="C1936:E1955" si="849">C1510</f>
        <v>0</v>
      </c>
      <c r="D1936" s="65" t="str">
        <f t="shared" si="849"/>
        <v>-</v>
      </c>
      <c r="E1936" s="58">
        <f t="shared" si="849"/>
        <v>0</v>
      </c>
      <c r="F1936" s="58">
        <f t="shared" si="844"/>
        <v>0</v>
      </c>
      <c r="G1936" s="58">
        <f t="shared" si="845"/>
        <v>0</v>
      </c>
      <c r="H1936" s="58">
        <f t="shared" si="846"/>
        <v>0</v>
      </c>
      <c r="I1936" s="123">
        <f>'F4.2'!Y232</f>
        <v>0</v>
      </c>
      <c r="J1936" s="123">
        <f>'F4.2'!AS232</f>
        <v>0</v>
      </c>
      <c r="K1936" s="58"/>
      <c r="L1936" s="58"/>
      <c r="M1936" s="58">
        <f t="shared" si="841"/>
        <v>0</v>
      </c>
      <c r="N1936" s="58">
        <f t="shared" si="847"/>
        <v>0</v>
      </c>
    </row>
    <row r="1937" spans="1:14" ht="30" hidden="1" outlineLevel="1" x14ac:dyDescent="0.25">
      <c r="A1937" s="9">
        <f t="shared" si="843"/>
        <v>18.600000000000001</v>
      </c>
      <c r="B1937" s="194" t="str">
        <f t="shared" si="842"/>
        <v xml:space="preserve">Retrofitting of Existing ABB  make LT MCC ACB by state or art ACB at U # 1 to 4 of Khaperkheda TPS. </v>
      </c>
      <c r="C1937" s="9">
        <f t="shared" si="849"/>
        <v>0</v>
      </c>
      <c r="D1937" s="65" t="str">
        <f t="shared" si="849"/>
        <v>-</v>
      </c>
      <c r="E1937" s="58">
        <f t="shared" si="849"/>
        <v>0</v>
      </c>
      <c r="F1937" s="58">
        <f t="shared" si="844"/>
        <v>0</v>
      </c>
      <c r="G1937" s="58">
        <f t="shared" si="845"/>
        <v>0</v>
      </c>
      <c r="H1937" s="58">
        <f t="shared" si="846"/>
        <v>0</v>
      </c>
      <c r="I1937" s="123">
        <f>'F4.2'!Y233</f>
        <v>0</v>
      </c>
      <c r="J1937" s="123">
        <f>'F4.2'!AS233</f>
        <v>0</v>
      </c>
      <c r="K1937" s="58"/>
      <c r="L1937" s="58"/>
      <c r="M1937" s="58">
        <f t="shared" si="841"/>
        <v>0</v>
      </c>
      <c r="N1937" s="58">
        <f t="shared" si="847"/>
        <v>0</v>
      </c>
    </row>
    <row r="1938" spans="1:14" ht="94.5" hidden="1" outlineLevel="1" x14ac:dyDescent="0.25">
      <c r="A1938" s="27">
        <f t="shared" si="843"/>
        <v>19</v>
      </c>
      <c r="B1938" s="28" t="str">
        <f t="shared" si="842"/>
        <v xml:space="preserve">  ERECTION &amp; COMMISIONING  OF DRY TYPE CAST RESIN TRANSFORMERS FOR U # 1 TO 4 OF KHAPERKHEDA TPS &amp; Design, Engineering, Supply, Erection, Testing &amp; Commissioning of various Battery sets at Unit # 3 &amp; 4 of Khaperkheda TPS.</v>
      </c>
      <c r="C1938" s="9">
        <f t="shared" si="849"/>
        <v>0</v>
      </c>
      <c r="D1938" s="65" t="str">
        <f t="shared" si="849"/>
        <v>-</v>
      </c>
      <c r="E1938" s="58">
        <f t="shared" si="849"/>
        <v>0</v>
      </c>
      <c r="F1938" s="58">
        <f t="shared" si="844"/>
        <v>0</v>
      </c>
      <c r="G1938" s="58">
        <f t="shared" si="845"/>
        <v>0</v>
      </c>
      <c r="H1938" s="58">
        <f t="shared" si="846"/>
        <v>0</v>
      </c>
      <c r="I1938" s="123">
        <f>'F4.2'!Y234</f>
        <v>0</v>
      </c>
      <c r="J1938" s="123">
        <f>'F4.2'!AS234</f>
        <v>0</v>
      </c>
      <c r="K1938" s="58"/>
      <c r="L1938" s="58"/>
      <c r="M1938" s="58">
        <f t="shared" si="841"/>
        <v>0</v>
      </c>
      <c r="N1938" s="58">
        <f t="shared" si="847"/>
        <v>0</v>
      </c>
    </row>
    <row r="1939" spans="1:14" ht="45" hidden="1" outlineLevel="1" x14ac:dyDescent="0.25">
      <c r="A1939" s="9">
        <f t="shared" si="843"/>
        <v>19.100000000000001</v>
      </c>
      <c r="B1939" s="194" t="str">
        <f t="shared" si="842"/>
        <v>PROCUREMENT OF DRY TYPE CAST RESIN TRANSFORMERS FOR U # 1 &amp; 2 OF KHAPERKHEDA TPS.</v>
      </c>
      <c r="C1939" s="9">
        <f t="shared" si="849"/>
        <v>0</v>
      </c>
      <c r="D1939" s="65" t="str">
        <f t="shared" si="849"/>
        <v>-</v>
      </c>
      <c r="E1939" s="58">
        <f t="shared" si="849"/>
        <v>0</v>
      </c>
      <c r="F1939" s="58">
        <f t="shared" si="844"/>
        <v>0</v>
      </c>
      <c r="G1939" s="58">
        <f t="shared" si="845"/>
        <v>0</v>
      </c>
      <c r="H1939" s="58">
        <f t="shared" si="846"/>
        <v>0</v>
      </c>
      <c r="I1939" s="123">
        <f>'F4.2'!Y235</f>
        <v>0</v>
      </c>
      <c r="J1939" s="123">
        <f>'F4.2'!AS235</f>
        <v>0</v>
      </c>
      <c r="K1939" s="58"/>
      <c r="L1939" s="58"/>
      <c r="M1939" s="58">
        <f t="shared" si="841"/>
        <v>0</v>
      </c>
      <c r="N1939" s="58">
        <f t="shared" si="847"/>
        <v>0</v>
      </c>
    </row>
    <row r="1940" spans="1:14" ht="45" hidden="1" outlineLevel="1" x14ac:dyDescent="0.25">
      <c r="A1940" s="9">
        <f t="shared" si="843"/>
        <v>19.2</v>
      </c>
      <c r="B1940" s="194" t="str">
        <f t="shared" si="842"/>
        <v>PROCUREMENT OF DRY TYPE CAST RESIN TRANSFORMERS FOR U # 3 &amp; 4 OF KHAPERKHEDA TPS.</v>
      </c>
      <c r="C1940" s="9">
        <f t="shared" si="849"/>
        <v>0</v>
      </c>
      <c r="D1940" s="65" t="str">
        <f t="shared" si="849"/>
        <v>-</v>
      </c>
      <c r="E1940" s="58">
        <f t="shared" si="849"/>
        <v>0</v>
      </c>
      <c r="F1940" s="58">
        <f t="shared" si="844"/>
        <v>0</v>
      </c>
      <c r="G1940" s="58">
        <f t="shared" si="845"/>
        <v>0</v>
      </c>
      <c r="H1940" s="58">
        <f t="shared" si="846"/>
        <v>0</v>
      </c>
      <c r="I1940" s="123">
        <f>'F4.2'!Y236</f>
        <v>4</v>
      </c>
      <c r="J1940" s="123">
        <f>'F4.2'!AS236</f>
        <v>4</v>
      </c>
      <c r="K1940" s="58"/>
      <c r="L1940" s="58"/>
      <c r="M1940" s="58">
        <f t="shared" si="841"/>
        <v>4</v>
      </c>
      <c r="N1940" s="58">
        <f t="shared" si="847"/>
        <v>0</v>
      </c>
    </row>
    <row r="1941" spans="1:14" ht="30" hidden="1" outlineLevel="1" x14ac:dyDescent="0.25">
      <c r="A1941" s="9">
        <f t="shared" si="843"/>
        <v>19.3</v>
      </c>
      <c r="B1941" s="194" t="str">
        <f t="shared" si="842"/>
        <v>PROCUREMENT OF VFD TRANSFORMERS FOR ID FAN MOTOR U#3&amp;4 OF KHAPERKHEDA TPS.</v>
      </c>
      <c r="C1941" s="9">
        <f t="shared" si="849"/>
        <v>0</v>
      </c>
      <c r="D1941" s="65" t="str">
        <f t="shared" si="849"/>
        <v>-</v>
      </c>
      <c r="E1941" s="58">
        <f t="shared" si="849"/>
        <v>0</v>
      </c>
      <c r="F1941" s="58">
        <f t="shared" si="844"/>
        <v>0</v>
      </c>
      <c r="G1941" s="58">
        <f t="shared" si="845"/>
        <v>0</v>
      </c>
      <c r="H1941" s="58">
        <f t="shared" si="846"/>
        <v>0</v>
      </c>
      <c r="I1941" s="123">
        <f>'F4.2'!Y237</f>
        <v>0</v>
      </c>
      <c r="J1941" s="123">
        <f>'F4.2'!AS237</f>
        <v>0</v>
      </c>
      <c r="K1941" s="58"/>
      <c r="L1941" s="58"/>
      <c r="M1941" s="58">
        <f t="shared" si="841"/>
        <v>0</v>
      </c>
      <c r="N1941" s="58">
        <f t="shared" si="847"/>
        <v>0</v>
      </c>
    </row>
    <row r="1942" spans="1:14" ht="45" hidden="1" outlineLevel="1" x14ac:dyDescent="0.25">
      <c r="A1942" s="9">
        <f t="shared" si="843"/>
        <v>19.399999999999999</v>
      </c>
      <c r="B1942" s="194" t="str">
        <f t="shared" si="842"/>
        <v>Design, Engineering, Supply, Erection, Testing &amp; Commissioning of various Battery sets at Unit # 3 &amp; 4 of Khaperkheda TPS.</v>
      </c>
      <c r="C1942" s="9">
        <f t="shared" si="849"/>
        <v>0</v>
      </c>
      <c r="D1942" s="65" t="str">
        <f t="shared" si="849"/>
        <v>-</v>
      </c>
      <c r="E1942" s="58">
        <f t="shared" si="849"/>
        <v>0</v>
      </c>
      <c r="F1942" s="58">
        <f t="shared" si="844"/>
        <v>0</v>
      </c>
      <c r="G1942" s="58">
        <f t="shared" si="845"/>
        <v>0</v>
      </c>
      <c r="H1942" s="58">
        <f t="shared" si="846"/>
        <v>0</v>
      </c>
      <c r="I1942" s="123">
        <f>'F4.2'!Y238</f>
        <v>12.5</v>
      </c>
      <c r="J1942" s="123">
        <f>'F4.2'!AS238</f>
        <v>12.5</v>
      </c>
      <c r="K1942" s="58"/>
      <c r="L1942" s="58"/>
      <c r="M1942" s="58">
        <f t="shared" si="841"/>
        <v>12.5</v>
      </c>
      <c r="N1942" s="58">
        <f t="shared" si="847"/>
        <v>0</v>
      </c>
    </row>
    <row r="1943" spans="1:14" ht="63" hidden="1" outlineLevel="1" x14ac:dyDescent="0.25">
      <c r="A1943" s="27">
        <f t="shared" si="843"/>
        <v>20</v>
      </c>
      <c r="B1943" s="28" t="str">
        <f t="shared" si="842"/>
        <v xml:space="preserve"> Study, Supply &amp; Refurbishment of  HCSD systems, ESP operation, ambience &amp;  various pump, &amp; PLC schemes  for the improvement of AHP-I at Khaperkheda TPS.</v>
      </c>
      <c r="C1943" s="9">
        <f t="shared" si="849"/>
        <v>0</v>
      </c>
      <c r="D1943" s="65" t="str">
        <f t="shared" si="849"/>
        <v>-</v>
      </c>
      <c r="E1943" s="58">
        <f t="shared" si="849"/>
        <v>0</v>
      </c>
      <c r="F1943" s="58">
        <f t="shared" si="844"/>
        <v>0</v>
      </c>
      <c r="G1943" s="58">
        <f t="shared" si="845"/>
        <v>0</v>
      </c>
      <c r="H1943" s="58">
        <f t="shared" si="846"/>
        <v>0</v>
      </c>
      <c r="I1943" s="123">
        <f>'F4.2'!Y239</f>
        <v>0</v>
      </c>
      <c r="J1943" s="123">
        <f>'F4.2'!AS239</f>
        <v>0</v>
      </c>
      <c r="K1943" s="58"/>
      <c r="L1943" s="58"/>
      <c r="M1943" s="58">
        <f t="shared" si="841"/>
        <v>0</v>
      </c>
      <c r="N1943" s="58">
        <f t="shared" si="847"/>
        <v>0</v>
      </c>
    </row>
    <row r="1944" spans="1:14" ht="45" hidden="1" outlineLevel="1" x14ac:dyDescent="0.25">
      <c r="A1944" s="9">
        <f t="shared" si="843"/>
        <v>20.100000000000001</v>
      </c>
      <c r="B1944" s="194" t="str">
        <f t="shared" si="842"/>
        <v xml:space="preserve">STUDY. DESIGN &amp; REFURBISHMENT WORKS OF HIGH CONCENTRATION SLURRY DISPOSAL SYSTEM (HCSD SYSTEM) UNITS #3&amp;4 AT AHP-1, TPS KHAPERKHEDA. </v>
      </c>
      <c r="C1944" s="9">
        <f t="shared" si="849"/>
        <v>0</v>
      </c>
      <c r="D1944" s="65" t="str">
        <f t="shared" si="849"/>
        <v>-</v>
      </c>
      <c r="E1944" s="58">
        <f t="shared" si="849"/>
        <v>0</v>
      </c>
      <c r="F1944" s="58">
        <f t="shared" si="844"/>
        <v>0</v>
      </c>
      <c r="G1944" s="58">
        <f t="shared" si="845"/>
        <v>0</v>
      </c>
      <c r="H1944" s="58">
        <f t="shared" si="846"/>
        <v>0</v>
      </c>
      <c r="I1944" s="123">
        <f>'F4.2'!Y240</f>
        <v>9.32</v>
      </c>
      <c r="J1944" s="123">
        <f>'F4.2'!AS240</f>
        <v>9.32</v>
      </c>
      <c r="K1944" s="58"/>
      <c r="L1944" s="58"/>
      <c r="M1944" s="58">
        <f t="shared" si="841"/>
        <v>9.32</v>
      </c>
      <c r="N1944" s="58">
        <f t="shared" si="847"/>
        <v>0</v>
      </c>
    </row>
    <row r="1945" spans="1:14" ht="45" hidden="1" outlineLevel="1" x14ac:dyDescent="0.25">
      <c r="A1945" s="9">
        <f t="shared" si="843"/>
        <v>20.2</v>
      </c>
      <c r="B1945" s="194" t="str">
        <f t="shared" si="842"/>
        <v>STUDY, DESIGN &amp; REFURBISHMENT WORKS OF ARTs AND ASSOCIATED MOUNTINGS &amp; ACCESSORIES OF HCSD SYSTEM FOR AHP-I, TPS KHAPERKHEDA.”</v>
      </c>
      <c r="C1945" s="9">
        <f t="shared" si="849"/>
        <v>0</v>
      </c>
      <c r="D1945" s="65" t="str">
        <f t="shared" si="849"/>
        <v>-</v>
      </c>
      <c r="E1945" s="58">
        <f t="shared" si="849"/>
        <v>0</v>
      </c>
      <c r="F1945" s="58">
        <f t="shared" si="844"/>
        <v>0</v>
      </c>
      <c r="G1945" s="58">
        <f t="shared" si="845"/>
        <v>0</v>
      </c>
      <c r="H1945" s="58">
        <f t="shared" si="846"/>
        <v>0</v>
      </c>
      <c r="I1945" s="123">
        <f>'F4.2'!Y241</f>
        <v>8.9600000000000009</v>
      </c>
      <c r="J1945" s="123">
        <f>'F4.2'!AS241</f>
        <v>8.9600000000000009</v>
      </c>
      <c r="K1945" s="58"/>
      <c r="L1945" s="58"/>
      <c r="M1945" s="58">
        <f t="shared" si="841"/>
        <v>8.9600000000000009</v>
      </c>
      <c r="N1945" s="58">
        <f t="shared" si="847"/>
        <v>0</v>
      </c>
    </row>
    <row r="1946" spans="1:14" ht="45" hidden="1" outlineLevel="1" x14ac:dyDescent="0.25">
      <c r="A1946" s="9">
        <f t="shared" si="843"/>
        <v>20.3</v>
      </c>
      <c r="B1946" s="194" t="str">
        <f t="shared" si="842"/>
        <v xml:space="preserve">‘SUPPLY &amp; REFURBISHMENT WORKS OF HCSD ASH SLURRY MIXER SYSTEM AT UNIT #3 &amp;4 OF AHP-I, TPS KHAPERKHEDA’. </v>
      </c>
      <c r="C1946" s="9">
        <f t="shared" si="849"/>
        <v>0</v>
      </c>
      <c r="D1946" s="65" t="str">
        <f t="shared" si="849"/>
        <v>-</v>
      </c>
      <c r="E1946" s="58">
        <f t="shared" si="849"/>
        <v>0</v>
      </c>
      <c r="F1946" s="58">
        <f t="shared" si="844"/>
        <v>0</v>
      </c>
      <c r="G1946" s="58">
        <f t="shared" si="845"/>
        <v>0</v>
      </c>
      <c r="H1946" s="58">
        <f t="shared" si="846"/>
        <v>0</v>
      </c>
      <c r="I1946" s="123">
        <f>'F4.2'!Y242</f>
        <v>2.85</v>
      </c>
      <c r="J1946" s="123">
        <f>'F4.2'!AS242</f>
        <v>2.85</v>
      </c>
      <c r="K1946" s="58"/>
      <c r="L1946" s="58"/>
      <c r="M1946" s="58">
        <f t="shared" si="841"/>
        <v>2.85</v>
      </c>
      <c r="N1946" s="58">
        <f t="shared" si="847"/>
        <v>0</v>
      </c>
    </row>
    <row r="1947" spans="1:14" ht="60" hidden="1" outlineLevel="1" x14ac:dyDescent="0.25">
      <c r="A1947" s="9">
        <f t="shared" si="843"/>
        <v>20.399999999999999</v>
      </c>
      <c r="B1947" s="194" t="str">
        <f t="shared" si="842"/>
        <v xml:space="preserve">‘STUDY, SUPPLY, RESTORATIONS &amp; REPLACEMENT OF ALL INTERNAL SPARES OF D6 FIELD &amp; RENOVATION OF D1 FIELD OF U3 DURING AOH FOR AHP-I, TPS KHAPERKHEDA’ </v>
      </c>
      <c r="C1947" s="9">
        <f t="shared" si="849"/>
        <v>0</v>
      </c>
      <c r="D1947" s="65" t="str">
        <f t="shared" si="849"/>
        <v>-</v>
      </c>
      <c r="E1947" s="58">
        <f t="shared" si="849"/>
        <v>0</v>
      </c>
      <c r="F1947" s="58">
        <f t="shared" si="844"/>
        <v>0</v>
      </c>
      <c r="G1947" s="58">
        <f t="shared" si="845"/>
        <v>0</v>
      </c>
      <c r="H1947" s="58">
        <f t="shared" si="846"/>
        <v>0</v>
      </c>
      <c r="I1947" s="123">
        <f>'F4.2'!Y243</f>
        <v>2.92</v>
      </c>
      <c r="J1947" s="123">
        <f>'F4.2'!AS243</f>
        <v>2.92</v>
      </c>
      <c r="K1947" s="58"/>
      <c r="L1947" s="58"/>
      <c r="M1947" s="58">
        <f t="shared" si="841"/>
        <v>2.92</v>
      </c>
      <c r="N1947" s="58">
        <f t="shared" si="847"/>
        <v>0</v>
      </c>
    </row>
    <row r="1948" spans="1:14" ht="45" hidden="1" outlineLevel="1" x14ac:dyDescent="0.25">
      <c r="A1948" s="9">
        <f t="shared" si="843"/>
        <v>20.5</v>
      </c>
      <c r="B1948" s="194" t="str">
        <f t="shared" si="842"/>
        <v>PROCUREMENT OF VARIOUS PUMPS IN RECYCLE WATER SYSTEM IN ASH HANDLING PLANT 4X210 MW AT KHAPARKHEDA TPS</v>
      </c>
      <c r="C1948" s="9">
        <f t="shared" si="849"/>
        <v>0</v>
      </c>
      <c r="D1948" s="65" t="str">
        <f t="shared" si="849"/>
        <v>-</v>
      </c>
      <c r="E1948" s="58">
        <f t="shared" si="849"/>
        <v>0</v>
      </c>
      <c r="F1948" s="58">
        <f t="shared" si="844"/>
        <v>0</v>
      </c>
      <c r="G1948" s="58">
        <f t="shared" si="845"/>
        <v>0</v>
      </c>
      <c r="H1948" s="58">
        <f t="shared" si="846"/>
        <v>0</v>
      </c>
      <c r="I1948" s="123">
        <f>'F4.2'!Y244</f>
        <v>4.5999999999999996</v>
      </c>
      <c r="J1948" s="123">
        <f>'F4.2'!AS244</f>
        <v>4.5999999999999996</v>
      </c>
      <c r="K1948" s="58"/>
      <c r="L1948" s="58"/>
      <c r="M1948" s="58">
        <f t="shared" si="841"/>
        <v>4.5999999999999996</v>
      </c>
      <c r="N1948" s="58">
        <f t="shared" si="847"/>
        <v>0</v>
      </c>
    </row>
    <row r="1949" spans="1:14" ht="63" hidden="1" outlineLevel="1" x14ac:dyDescent="0.25">
      <c r="A1949" s="27">
        <f t="shared" si="843"/>
        <v>21</v>
      </c>
      <c r="B1949" s="28" t="str">
        <f t="shared" si="842"/>
        <v>Reliability improvement and complete replacement of ABC series with drive unit of ash slurry pipeline of 7 KM of 4*210MW Khaperkheda TPS</v>
      </c>
      <c r="C1949" s="9">
        <f t="shared" si="849"/>
        <v>0</v>
      </c>
      <c r="D1949" s="65" t="str">
        <f t="shared" si="849"/>
        <v>-</v>
      </c>
      <c r="E1949" s="58">
        <f t="shared" si="849"/>
        <v>0</v>
      </c>
      <c r="F1949" s="58">
        <f t="shared" si="844"/>
        <v>0</v>
      </c>
      <c r="G1949" s="58">
        <f t="shared" si="845"/>
        <v>0</v>
      </c>
      <c r="H1949" s="58">
        <f t="shared" si="846"/>
        <v>0</v>
      </c>
      <c r="I1949" s="123">
        <f>'F4.2'!Y245</f>
        <v>0</v>
      </c>
      <c r="J1949" s="123">
        <f>'F4.2'!AS245</f>
        <v>0</v>
      </c>
      <c r="K1949" s="58"/>
      <c r="L1949" s="58"/>
      <c r="M1949" s="58">
        <f t="shared" si="841"/>
        <v>0</v>
      </c>
      <c r="N1949" s="58">
        <f t="shared" si="847"/>
        <v>0</v>
      </c>
    </row>
    <row r="1950" spans="1:14" ht="30" hidden="1" outlineLevel="1" x14ac:dyDescent="0.25">
      <c r="A1950" s="9">
        <f t="shared" si="843"/>
        <v>21.1</v>
      </c>
      <c r="B1950" s="194" t="str">
        <f t="shared" si="842"/>
        <v xml:space="preserve">Procurement and restoration of complete pipeline replacement of ABC series </v>
      </c>
      <c r="C1950" s="9">
        <f t="shared" si="849"/>
        <v>0</v>
      </c>
      <c r="D1950" s="65" t="str">
        <f t="shared" si="849"/>
        <v>-</v>
      </c>
      <c r="E1950" s="58">
        <f t="shared" si="849"/>
        <v>0</v>
      </c>
      <c r="F1950" s="58">
        <f t="shared" si="844"/>
        <v>0</v>
      </c>
      <c r="G1950" s="58">
        <f t="shared" si="845"/>
        <v>0</v>
      </c>
      <c r="H1950" s="58">
        <f t="shared" si="846"/>
        <v>0</v>
      </c>
      <c r="I1950" s="123">
        <f>'F4.2'!Y246</f>
        <v>20</v>
      </c>
      <c r="J1950" s="123">
        <f>'F4.2'!AS246</f>
        <v>20</v>
      </c>
      <c r="K1950" s="58"/>
      <c r="L1950" s="58"/>
      <c r="M1950" s="58">
        <f t="shared" si="841"/>
        <v>20</v>
      </c>
      <c r="N1950" s="58">
        <f t="shared" si="847"/>
        <v>0</v>
      </c>
    </row>
    <row r="1951" spans="1:14" ht="30" hidden="1" outlineLevel="1" x14ac:dyDescent="0.25">
      <c r="A1951" s="9">
        <f t="shared" si="843"/>
        <v>21.2</v>
      </c>
      <c r="B1951" s="194" t="str">
        <f t="shared" si="842"/>
        <v>Procurement and restoration of complete drive unit replacement of ABC series</v>
      </c>
      <c r="C1951" s="9">
        <f t="shared" si="849"/>
        <v>0</v>
      </c>
      <c r="D1951" s="65" t="str">
        <f t="shared" si="849"/>
        <v>-</v>
      </c>
      <c r="E1951" s="58">
        <f t="shared" si="849"/>
        <v>0</v>
      </c>
      <c r="F1951" s="58">
        <f t="shared" si="844"/>
        <v>0</v>
      </c>
      <c r="G1951" s="58">
        <f t="shared" si="845"/>
        <v>0</v>
      </c>
      <c r="H1951" s="58">
        <f t="shared" si="846"/>
        <v>0</v>
      </c>
      <c r="I1951" s="123">
        <f>'F4.2'!Y247</f>
        <v>5</v>
      </c>
      <c r="J1951" s="123">
        <f>'F4.2'!AS247</f>
        <v>5</v>
      </c>
      <c r="K1951" s="58"/>
      <c r="L1951" s="58"/>
      <c r="M1951" s="58">
        <f t="shared" si="841"/>
        <v>5</v>
      </c>
      <c r="N1951" s="58">
        <f t="shared" si="847"/>
        <v>0</v>
      </c>
    </row>
    <row r="1952" spans="1:14" ht="94.5" hidden="1" outlineLevel="1" x14ac:dyDescent="0.25">
      <c r="A1952" s="27">
        <f t="shared" si="843"/>
        <v>22</v>
      </c>
      <c r="B1952" s="215" t="str">
        <f t="shared" si="842"/>
        <v>Procurement and restoration of complete Bottom ash hopper replacement including entire structure, Clinker grinder alongwith motor, Feed Gate, Power Cylinder and Pipelines discharge  of U3&amp;4 of 4*210MW Khaparkheda TPS.</v>
      </c>
      <c r="C1952" s="9">
        <f t="shared" si="849"/>
        <v>0</v>
      </c>
      <c r="D1952" s="65" t="str">
        <f t="shared" si="849"/>
        <v>-</v>
      </c>
      <c r="E1952" s="58">
        <f t="shared" si="849"/>
        <v>0</v>
      </c>
      <c r="F1952" s="58">
        <f t="shared" si="844"/>
        <v>0</v>
      </c>
      <c r="G1952" s="58">
        <f t="shared" si="845"/>
        <v>0</v>
      </c>
      <c r="H1952" s="58">
        <f t="shared" si="846"/>
        <v>0</v>
      </c>
      <c r="I1952" s="123">
        <f>'F4.2'!Y248</f>
        <v>0</v>
      </c>
      <c r="J1952" s="123">
        <f>'F4.2'!AS248</f>
        <v>0</v>
      </c>
      <c r="K1952" s="58"/>
      <c r="L1952" s="58"/>
      <c r="M1952" s="58">
        <f t="shared" si="841"/>
        <v>0</v>
      </c>
      <c r="N1952" s="58">
        <f t="shared" si="847"/>
        <v>0</v>
      </c>
    </row>
    <row r="1953" spans="1:14" ht="45" hidden="1" outlineLevel="1" x14ac:dyDescent="0.25">
      <c r="A1953" s="9">
        <f t="shared" si="843"/>
        <v>22.1</v>
      </c>
      <c r="B1953" s="194" t="str">
        <f t="shared" si="842"/>
        <v>Procurement and restoration of complete BAH replacement including entire structure and clinker griender</v>
      </c>
      <c r="C1953" s="9">
        <f t="shared" si="849"/>
        <v>0</v>
      </c>
      <c r="D1953" s="65" t="str">
        <f t="shared" si="849"/>
        <v>-</v>
      </c>
      <c r="E1953" s="58">
        <f t="shared" si="849"/>
        <v>0</v>
      </c>
      <c r="F1953" s="58">
        <f t="shared" si="844"/>
        <v>0</v>
      </c>
      <c r="G1953" s="58">
        <f t="shared" si="845"/>
        <v>0</v>
      </c>
      <c r="H1953" s="58">
        <f t="shared" si="846"/>
        <v>0</v>
      </c>
      <c r="I1953" s="123">
        <f>'F4.2'!Y249</f>
        <v>0</v>
      </c>
      <c r="J1953" s="123">
        <f>'F4.2'!AS249</f>
        <v>0</v>
      </c>
      <c r="K1953" s="58"/>
      <c r="L1953" s="58"/>
      <c r="M1953" s="58">
        <f t="shared" si="841"/>
        <v>0</v>
      </c>
      <c r="N1953" s="58">
        <f t="shared" si="847"/>
        <v>0</v>
      </c>
    </row>
    <row r="1954" spans="1:14" ht="30" hidden="1" outlineLevel="1" x14ac:dyDescent="0.25">
      <c r="A1954" s="9">
        <f t="shared" si="843"/>
        <v>22.2</v>
      </c>
      <c r="B1954" s="194" t="str">
        <f t="shared" si="842"/>
        <v>Procurement and restoration of complete drive unit of clinker grinder for Unit 1 to 4</v>
      </c>
      <c r="C1954" s="9">
        <f t="shared" si="849"/>
        <v>0</v>
      </c>
      <c r="D1954" s="65" t="str">
        <f t="shared" si="849"/>
        <v>-</v>
      </c>
      <c r="E1954" s="58">
        <f t="shared" si="849"/>
        <v>0</v>
      </c>
      <c r="F1954" s="58">
        <f t="shared" si="844"/>
        <v>0</v>
      </c>
      <c r="G1954" s="58">
        <f t="shared" si="845"/>
        <v>0</v>
      </c>
      <c r="H1954" s="58">
        <f t="shared" si="846"/>
        <v>0</v>
      </c>
      <c r="I1954" s="123">
        <f>'F4.2'!Y250</f>
        <v>1.6</v>
      </c>
      <c r="J1954" s="123">
        <f>'F4.2'!AS250</f>
        <v>1.6</v>
      </c>
      <c r="K1954" s="58"/>
      <c r="L1954" s="58"/>
      <c r="M1954" s="58">
        <f t="shared" si="841"/>
        <v>1.6</v>
      </c>
      <c r="N1954" s="58">
        <f t="shared" si="847"/>
        <v>0</v>
      </c>
    </row>
    <row r="1955" spans="1:14" ht="30" hidden="1" outlineLevel="1" x14ac:dyDescent="0.25">
      <c r="A1955" s="9">
        <f t="shared" si="843"/>
        <v>22.3</v>
      </c>
      <c r="B1955" s="194" t="str">
        <f t="shared" si="842"/>
        <v>Procurement and restoration of discharge pipeline of  vertical sump pump</v>
      </c>
      <c r="C1955" s="9">
        <f t="shared" si="849"/>
        <v>0</v>
      </c>
      <c r="D1955" s="65" t="str">
        <f t="shared" si="849"/>
        <v>-</v>
      </c>
      <c r="E1955" s="58">
        <f t="shared" si="849"/>
        <v>0</v>
      </c>
      <c r="F1955" s="58">
        <f t="shared" si="844"/>
        <v>0</v>
      </c>
      <c r="G1955" s="58">
        <f t="shared" si="845"/>
        <v>0</v>
      </c>
      <c r="H1955" s="58">
        <f t="shared" si="846"/>
        <v>0</v>
      </c>
      <c r="I1955" s="123">
        <f>'F4.2'!Y251</f>
        <v>0</v>
      </c>
      <c r="J1955" s="123">
        <f>'F4.2'!AS251</f>
        <v>0</v>
      </c>
      <c r="K1955" s="58"/>
      <c r="L1955" s="58"/>
      <c r="M1955" s="58">
        <f t="shared" si="841"/>
        <v>0</v>
      </c>
      <c r="N1955" s="58">
        <f t="shared" si="847"/>
        <v>0</v>
      </c>
    </row>
    <row r="1956" spans="1:14" ht="47.25" hidden="1" outlineLevel="1" x14ac:dyDescent="0.25">
      <c r="A1956" s="27">
        <f t="shared" si="843"/>
        <v>23</v>
      </c>
      <c r="B1956" s="215" t="str">
        <f t="shared" si="842"/>
        <v>Procurement and restoration of Pipeline garlanding at Waregaon ash Bund of 4*210 MW Khapakheda TPS</v>
      </c>
      <c r="C1956" s="9">
        <f t="shared" ref="C1956:E1975" si="850">C1530</f>
        <v>0</v>
      </c>
      <c r="D1956" s="65" t="str">
        <f t="shared" si="850"/>
        <v>-</v>
      </c>
      <c r="E1956" s="58">
        <f t="shared" si="850"/>
        <v>0</v>
      </c>
      <c r="F1956" s="58">
        <f t="shared" si="844"/>
        <v>0</v>
      </c>
      <c r="G1956" s="58">
        <f t="shared" si="845"/>
        <v>0</v>
      </c>
      <c r="H1956" s="58">
        <f t="shared" si="846"/>
        <v>0</v>
      </c>
      <c r="I1956" s="123">
        <f>'F4.2'!Y252</f>
        <v>0</v>
      </c>
      <c r="J1956" s="123">
        <f>'F4.2'!AS252</f>
        <v>0</v>
      </c>
      <c r="K1956" s="58"/>
      <c r="L1956" s="58"/>
      <c r="M1956" s="58">
        <f t="shared" si="841"/>
        <v>0</v>
      </c>
      <c r="N1956" s="58">
        <f t="shared" si="847"/>
        <v>0</v>
      </c>
    </row>
    <row r="1957" spans="1:14" ht="30" hidden="1" outlineLevel="1" x14ac:dyDescent="0.25">
      <c r="A1957" s="9">
        <f t="shared" si="843"/>
        <v>23.1</v>
      </c>
      <c r="B1957" s="194" t="str">
        <f t="shared" si="842"/>
        <v>Pipeline garlanding at Waregaon ash Bund of 4*210 MW Khapakheda TPS</v>
      </c>
      <c r="C1957" s="9">
        <f t="shared" si="850"/>
        <v>0</v>
      </c>
      <c r="D1957" s="65" t="str">
        <f t="shared" si="850"/>
        <v>-</v>
      </c>
      <c r="E1957" s="58">
        <f t="shared" si="850"/>
        <v>0</v>
      </c>
      <c r="F1957" s="58">
        <f t="shared" si="844"/>
        <v>0</v>
      </c>
      <c r="G1957" s="58">
        <f t="shared" si="845"/>
        <v>0</v>
      </c>
      <c r="H1957" s="58">
        <f t="shared" si="846"/>
        <v>0</v>
      </c>
      <c r="I1957" s="123">
        <f>'F4.2'!Y253</f>
        <v>0</v>
      </c>
      <c r="J1957" s="123">
        <f>'F4.2'!AS253</f>
        <v>0</v>
      </c>
      <c r="K1957" s="58"/>
      <c r="L1957" s="58"/>
      <c r="M1957" s="58">
        <f t="shared" si="841"/>
        <v>0</v>
      </c>
      <c r="N1957" s="58">
        <f t="shared" si="847"/>
        <v>0</v>
      </c>
    </row>
    <row r="1958" spans="1:14" ht="63" hidden="1" outlineLevel="1" x14ac:dyDescent="0.25">
      <c r="A1958" s="27">
        <f t="shared" si="843"/>
        <v>24</v>
      </c>
      <c r="B1958" s="215" t="str">
        <f t="shared" si="842"/>
        <v>Upgradation, modification and erection of complete wet fly ash evacuation into dry fly ash evacuation systen for ESP 1 and 2 of  4*210 MW Khapakheda TPS.</v>
      </c>
      <c r="C1958" s="9">
        <f t="shared" si="850"/>
        <v>0</v>
      </c>
      <c r="D1958" s="65" t="str">
        <f t="shared" si="850"/>
        <v>-</v>
      </c>
      <c r="E1958" s="58">
        <f t="shared" si="850"/>
        <v>0</v>
      </c>
      <c r="F1958" s="58">
        <f t="shared" si="844"/>
        <v>0</v>
      </c>
      <c r="G1958" s="58">
        <f t="shared" si="845"/>
        <v>0</v>
      </c>
      <c r="H1958" s="58">
        <f t="shared" si="846"/>
        <v>0</v>
      </c>
      <c r="I1958" s="123">
        <f>'F4.2'!Y254</f>
        <v>0</v>
      </c>
      <c r="J1958" s="123">
        <f>'F4.2'!AS254</f>
        <v>0</v>
      </c>
      <c r="K1958" s="58"/>
      <c r="L1958" s="58"/>
      <c r="M1958" s="58">
        <f t="shared" si="841"/>
        <v>0</v>
      </c>
      <c r="N1958" s="58">
        <f t="shared" si="847"/>
        <v>0</v>
      </c>
    </row>
    <row r="1959" spans="1:14" ht="60" hidden="1" outlineLevel="1" x14ac:dyDescent="0.25">
      <c r="A1959" s="9">
        <f t="shared" si="843"/>
        <v>24.1</v>
      </c>
      <c r="B1959" s="194" t="str">
        <f t="shared" si="842"/>
        <v>Upgradation, modification and erection of complete wet fly ash evacuation into dry fly ash evacuation systen for ESP 1 and 2, 4*210 MW Khapakheda TPS</v>
      </c>
      <c r="C1959" s="9">
        <f t="shared" si="850"/>
        <v>0</v>
      </c>
      <c r="D1959" s="65" t="str">
        <f t="shared" si="850"/>
        <v>-</v>
      </c>
      <c r="E1959" s="58">
        <f t="shared" si="850"/>
        <v>0</v>
      </c>
      <c r="F1959" s="58">
        <f t="shared" si="844"/>
        <v>0</v>
      </c>
      <c r="G1959" s="58">
        <f t="shared" si="845"/>
        <v>0</v>
      </c>
      <c r="H1959" s="58">
        <f t="shared" si="846"/>
        <v>0</v>
      </c>
      <c r="I1959" s="123">
        <f>'F4.2'!Y255</f>
        <v>0</v>
      </c>
      <c r="J1959" s="123">
        <f>'F4.2'!AS255</f>
        <v>0</v>
      </c>
      <c r="K1959" s="58"/>
      <c r="L1959" s="58"/>
      <c r="M1959" s="58">
        <f t="shared" si="841"/>
        <v>0</v>
      </c>
      <c r="N1959" s="58">
        <f t="shared" si="847"/>
        <v>0</v>
      </c>
    </row>
    <row r="1960" spans="1:14" ht="63" hidden="1" outlineLevel="1" x14ac:dyDescent="0.25">
      <c r="A1960" s="27">
        <f t="shared" si="843"/>
        <v>25</v>
      </c>
      <c r="B1960" s="215" t="str">
        <f t="shared" si="842"/>
        <v>Reliability improvement and complete replacement of JKL series with drive unit of ash slurry pipeline of 7 KM of 4*210MW Khaperkheda TPS</v>
      </c>
      <c r="C1960" s="9">
        <f t="shared" si="850"/>
        <v>0</v>
      </c>
      <c r="D1960" s="65" t="str">
        <f t="shared" si="850"/>
        <v>-</v>
      </c>
      <c r="E1960" s="58">
        <f t="shared" si="850"/>
        <v>0</v>
      </c>
      <c r="F1960" s="58">
        <f t="shared" si="844"/>
        <v>0</v>
      </c>
      <c r="G1960" s="58">
        <f t="shared" si="845"/>
        <v>0</v>
      </c>
      <c r="H1960" s="58">
        <f t="shared" si="846"/>
        <v>0</v>
      </c>
      <c r="I1960" s="123">
        <f>'F4.2'!Y256</f>
        <v>0</v>
      </c>
      <c r="J1960" s="123">
        <f>'F4.2'!AS256</f>
        <v>0</v>
      </c>
      <c r="K1960" s="58"/>
      <c r="L1960" s="58"/>
      <c r="M1960" s="58">
        <f t="shared" si="841"/>
        <v>0</v>
      </c>
      <c r="N1960" s="58">
        <f t="shared" si="847"/>
        <v>0</v>
      </c>
    </row>
    <row r="1961" spans="1:14" ht="30" hidden="1" outlineLevel="1" x14ac:dyDescent="0.25">
      <c r="A1961" s="9">
        <f t="shared" si="843"/>
        <v>25.1</v>
      </c>
      <c r="B1961" s="194" t="str">
        <f t="shared" si="842"/>
        <v xml:space="preserve">Procurement and restoration of complete pipeline replacement of JKL series </v>
      </c>
      <c r="C1961" s="9">
        <f t="shared" si="850"/>
        <v>0</v>
      </c>
      <c r="D1961" s="65" t="str">
        <f t="shared" si="850"/>
        <v>-</v>
      </c>
      <c r="E1961" s="58">
        <f t="shared" si="850"/>
        <v>0</v>
      </c>
      <c r="F1961" s="58">
        <f t="shared" si="844"/>
        <v>0</v>
      </c>
      <c r="G1961" s="58">
        <f t="shared" si="845"/>
        <v>0</v>
      </c>
      <c r="H1961" s="58">
        <f t="shared" si="846"/>
        <v>0</v>
      </c>
      <c r="I1961" s="123">
        <f>'F4.2'!Y257</f>
        <v>0</v>
      </c>
      <c r="J1961" s="123">
        <f>'F4.2'!AS257</f>
        <v>0</v>
      </c>
      <c r="K1961" s="58"/>
      <c r="L1961" s="58"/>
      <c r="M1961" s="58">
        <f t="shared" si="841"/>
        <v>0</v>
      </c>
      <c r="N1961" s="58">
        <f t="shared" si="847"/>
        <v>0</v>
      </c>
    </row>
    <row r="1962" spans="1:14" ht="30" hidden="1" outlineLevel="1" x14ac:dyDescent="0.25">
      <c r="A1962" s="9">
        <f t="shared" si="843"/>
        <v>25.2</v>
      </c>
      <c r="B1962" s="194" t="str">
        <f t="shared" si="842"/>
        <v>Procurement and restoration of complete drive unit replacement of JKL series</v>
      </c>
      <c r="C1962" s="9">
        <f t="shared" si="850"/>
        <v>0</v>
      </c>
      <c r="D1962" s="65" t="str">
        <f t="shared" si="850"/>
        <v>-</v>
      </c>
      <c r="E1962" s="58">
        <f t="shared" si="850"/>
        <v>0</v>
      </c>
      <c r="F1962" s="58">
        <f t="shared" si="844"/>
        <v>0</v>
      </c>
      <c r="G1962" s="58">
        <f t="shared" si="845"/>
        <v>0</v>
      </c>
      <c r="H1962" s="58">
        <f t="shared" si="846"/>
        <v>0</v>
      </c>
      <c r="I1962" s="123">
        <f>'F4.2'!Y258</f>
        <v>0</v>
      </c>
      <c r="J1962" s="123">
        <f>'F4.2'!AS258</f>
        <v>0</v>
      </c>
      <c r="K1962" s="58"/>
      <c r="L1962" s="58"/>
      <c r="M1962" s="58">
        <f t="shared" si="841"/>
        <v>0</v>
      </c>
      <c r="N1962" s="58">
        <f t="shared" si="847"/>
        <v>0</v>
      </c>
    </row>
    <row r="1963" spans="1:14" ht="31.5" hidden="1" outlineLevel="1" x14ac:dyDescent="0.25">
      <c r="A1963" s="27">
        <f t="shared" si="843"/>
        <v>26</v>
      </c>
      <c r="B1963" s="215" t="str">
        <f t="shared" si="842"/>
        <v>Study, Supply and Refurbishment of HCSD System</v>
      </c>
      <c r="C1963" s="9">
        <f t="shared" si="850"/>
        <v>0</v>
      </c>
      <c r="D1963" s="65" t="str">
        <f t="shared" si="850"/>
        <v>-</v>
      </c>
      <c r="E1963" s="58">
        <f t="shared" si="850"/>
        <v>0</v>
      </c>
      <c r="F1963" s="58">
        <f t="shared" si="844"/>
        <v>0</v>
      </c>
      <c r="G1963" s="58">
        <f t="shared" si="845"/>
        <v>0</v>
      </c>
      <c r="H1963" s="58">
        <f t="shared" si="846"/>
        <v>0</v>
      </c>
      <c r="I1963" s="123">
        <f>'F4.2'!Y259</f>
        <v>0</v>
      </c>
      <c r="J1963" s="123">
        <f>'F4.2'!AS259</f>
        <v>0</v>
      </c>
      <c r="K1963" s="58"/>
      <c r="L1963" s="58"/>
      <c r="M1963" s="58">
        <f t="shared" si="841"/>
        <v>0</v>
      </c>
      <c r="N1963" s="58">
        <f t="shared" si="847"/>
        <v>0</v>
      </c>
    </row>
    <row r="1964" spans="1:14" ht="30" hidden="1" outlineLevel="1" x14ac:dyDescent="0.25">
      <c r="A1964" s="9">
        <f t="shared" si="843"/>
        <v>26.1</v>
      </c>
      <c r="B1964" s="194" t="str">
        <f t="shared" si="842"/>
        <v>Procurement of complete Suction and discharge valve of Geho pump</v>
      </c>
      <c r="C1964" s="9">
        <f t="shared" si="850"/>
        <v>0</v>
      </c>
      <c r="D1964" s="65" t="str">
        <f t="shared" si="850"/>
        <v>-</v>
      </c>
      <c r="E1964" s="58">
        <f t="shared" si="850"/>
        <v>0</v>
      </c>
      <c r="F1964" s="58">
        <f t="shared" si="844"/>
        <v>0</v>
      </c>
      <c r="G1964" s="58">
        <f t="shared" si="845"/>
        <v>0</v>
      </c>
      <c r="H1964" s="58">
        <f t="shared" si="846"/>
        <v>0</v>
      </c>
      <c r="I1964" s="123">
        <f>'F4.2'!Y260</f>
        <v>0</v>
      </c>
      <c r="J1964" s="123">
        <f>'F4.2'!AS260</f>
        <v>0</v>
      </c>
      <c r="K1964" s="58"/>
      <c r="L1964" s="58"/>
      <c r="M1964" s="58">
        <f t="shared" si="841"/>
        <v>0</v>
      </c>
      <c r="N1964" s="58">
        <f t="shared" si="847"/>
        <v>0</v>
      </c>
    </row>
    <row r="1965" spans="1:14" ht="15.75" hidden="1" outlineLevel="1" x14ac:dyDescent="0.25">
      <c r="A1965" s="9">
        <f t="shared" si="843"/>
        <v>26.2</v>
      </c>
      <c r="B1965" s="194" t="str">
        <f t="shared" si="842"/>
        <v>Procurement  of Subassemblies of Geho pump.</v>
      </c>
      <c r="C1965" s="9">
        <f t="shared" si="850"/>
        <v>0</v>
      </c>
      <c r="D1965" s="65" t="str">
        <f t="shared" si="850"/>
        <v>-</v>
      </c>
      <c r="E1965" s="58">
        <f t="shared" si="850"/>
        <v>0</v>
      </c>
      <c r="F1965" s="58">
        <f t="shared" si="844"/>
        <v>0</v>
      </c>
      <c r="G1965" s="58">
        <f t="shared" si="845"/>
        <v>0</v>
      </c>
      <c r="H1965" s="58">
        <f t="shared" si="846"/>
        <v>0</v>
      </c>
      <c r="I1965" s="123">
        <f>'F4.2'!Y261</f>
        <v>0</v>
      </c>
      <c r="J1965" s="123">
        <f>'F4.2'!AS261</f>
        <v>0</v>
      </c>
      <c r="K1965" s="58"/>
      <c r="L1965" s="58"/>
      <c r="M1965" s="58">
        <f t="shared" si="841"/>
        <v>0</v>
      </c>
      <c r="N1965" s="58">
        <f t="shared" si="847"/>
        <v>0</v>
      </c>
    </row>
    <row r="1966" spans="1:14" ht="30" hidden="1" outlineLevel="1" x14ac:dyDescent="0.25">
      <c r="A1966" s="9">
        <f t="shared" si="843"/>
        <v>26.3</v>
      </c>
      <c r="B1966" s="194" t="str">
        <f t="shared" si="842"/>
        <v>Upgradation and compressors of dry ash evacutaion system of U#3&amp;4.</v>
      </c>
      <c r="C1966" s="9">
        <f t="shared" si="850"/>
        <v>0</v>
      </c>
      <c r="D1966" s="65" t="str">
        <f t="shared" si="850"/>
        <v>-</v>
      </c>
      <c r="E1966" s="58">
        <f t="shared" si="850"/>
        <v>0</v>
      </c>
      <c r="F1966" s="58">
        <f t="shared" si="844"/>
        <v>0</v>
      </c>
      <c r="G1966" s="58">
        <f t="shared" si="845"/>
        <v>0</v>
      </c>
      <c r="H1966" s="58">
        <f t="shared" si="846"/>
        <v>0</v>
      </c>
      <c r="I1966" s="123">
        <f>'F4.2'!Y262</f>
        <v>0</v>
      </c>
      <c r="J1966" s="123">
        <f>'F4.2'!AS262</f>
        <v>0</v>
      </c>
      <c r="K1966" s="58"/>
      <c r="L1966" s="58"/>
      <c r="M1966" s="58">
        <f t="shared" ref="M1966:M2029" si="851">SUM(J1966:L1966)</f>
        <v>0</v>
      </c>
      <c r="N1966" s="58">
        <f t="shared" si="847"/>
        <v>0</v>
      </c>
    </row>
    <row r="1967" spans="1:14" ht="30" hidden="1" outlineLevel="1" x14ac:dyDescent="0.25">
      <c r="A1967" s="9">
        <f t="shared" si="843"/>
        <v>26.4</v>
      </c>
      <c r="B1967" s="194" t="str">
        <f t="shared" si="842"/>
        <v>Procuremenet of complete drive unit and VFD of GEHO pump.</v>
      </c>
      <c r="C1967" s="9">
        <f t="shared" si="850"/>
        <v>0</v>
      </c>
      <c r="D1967" s="65" t="str">
        <f t="shared" si="850"/>
        <v>-</v>
      </c>
      <c r="E1967" s="58">
        <f t="shared" si="850"/>
        <v>0</v>
      </c>
      <c r="F1967" s="58">
        <f t="shared" si="844"/>
        <v>0</v>
      </c>
      <c r="G1967" s="58">
        <f t="shared" si="845"/>
        <v>0</v>
      </c>
      <c r="H1967" s="58">
        <f t="shared" si="846"/>
        <v>0</v>
      </c>
      <c r="I1967" s="123">
        <f>'F4.2'!Y263</f>
        <v>0</v>
      </c>
      <c r="J1967" s="123">
        <f>'F4.2'!AS263</f>
        <v>0</v>
      </c>
      <c r="K1967" s="58"/>
      <c r="L1967" s="58"/>
      <c r="M1967" s="58">
        <f t="shared" si="851"/>
        <v>0</v>
      </c>
      <c r="N1967" s="58">
        <f t="shared" si="847"/>
        <v>0</v>
      </c>
    </row>
    <row r="1968" spans="1:14" ht="31.5" hidden="1" outlineLevel="1" x14ac:dyDescent="0.25">
      <c r="A1968" s="27">
        <f t="shared" si="843"/>
        <v>27</v>
      </c>
      <c r="B1968" s="215" t="str">
        <f t="shared" ref="B1968:B2031" si="852">B1542</f>
        <v>RENOVATION OF ESP FIELD INTERNALS FOR UNIT 3 &amp; 4</v>
      </c>
      <c r="C1968" s="9">
        <f t="shared" si="850"/>
        <v>0</v>
      </c>
      <c r="D1968" s="65" t="str">
        <f t="shared" si="850"/>
        <v>-</v>
      </c>
      <c r="E1968" s="58">
        <f t="shared" si="850"/>
        <v>0</v>
      </c>
      <c r="F1968" s="58">
        <f t="shared" si="844"/>
        <v>0</v>
      </c>
      <c r="G1968" s="58">
        <f t="shared" si="845"/>
        <v>0</v>
      </c>
      <c r="H1968" s="58">
        <f t="shared" si="846"/>
        <v>0</v>
      </c>
      <c r="I1968" s="123">
        <f>'F4.2'!Y264</f>
        <v>0</v>
      </c>
      <c r="J1968" s="123">
        <f>'F4.2'!AS264</f>
        <v>0</v>
      </c>
      <c r="K1968" s="58"/>
      <c r="L1968" s="58"/>
      <c r="M1968" s="58">
        <f t="shared" si="851"/>
        <v>0</v>
      </c>
      <c r="N1968" s="58">
        <f t="shared" si="847"/>
        <v>0</v>
      </c>
    </row>
    <row r="1969" spans="1:14" ht="30" hidden="1" outlineLevel="1" x14ac:dyDescent="0.25">
      <c r="A1969" s="9">
        <f t="shared" si="843"/>
        <v>27.1</v>
      </c>
      <c r="B1969" s="194" t="str">
        <f t="shared" si="852"/>
        <v>RENOVATION OF ESP FIELD INTERNALS FOR UNIT 3 &amp; 4</v>
      </c>
      <c r="C1969" s="9">
        <f t="shared" si="850"/>
        <v>0</v>
      </c>
      <c r="D1969" s="65" t="str">
        <f t="shared" si="850"/>
        <v>-</v>
      </c>
      <c r="E1969" s="58">
        <f t="shared" si="850"/>
        <v>0</v>
      </c>
      <c r="F1969" s="58">
        <f t="shared" si="844"/>
        <v>0</v>
      </c>
      <c r="G1969" s="58">
        <f t="shared" si="845"/>
        <v>0</v>
      </c>
      <c r="H1969" s="58">
        <f t="shared" si="846"/>
        <v>0</v>
      </c>
      <c r="I1969" s="123">
        <f>'F4.2'!Y265</f>
        <v>0</v>
      </c>
      <c r="J1969" s="123">
        <f>'F4.2'!AS265</f>
        <v>0</v>
      </c>
      <c r="K1969" s="58"/>
      <c r="L1969" s="58"/>
      <c r="M1969" s="58">
        <f t="shared" si="851"/>
        <v>0</v>
      </c>
      <c r="N1969" s="58">
        <f t="shared" si="847"/>
        <v>0</v>
      </c>
    </row>
    <row r="1970" spans="1:14" ht="15.75" hidden="1" outlineLevel="1" x14ac:dyDescent="0.25">
      <c r="A1970" s="27">
        <f t="shared" si="843"/>
        <v>28</v>
      </c>
      <c r="B1970" s="215" t="str">
        <f t="shared" si="852"/>
        <v>R &amp; M OF APH OF UNIT # 1&amp; 2 (2 x 210MW)</v>
      </c>
      <c r="C1970" s="9">
        <f t="shared" si="850"/>
        <v>0</v>
      </c>
      <c r="D1970" s="65" t="str">
        <f t="shared" si="850"/>
        <v>-</v>
      </c>
      <c r="E1970" s="58">
        <f t="shared" si="850"/>
        <v>0</v>
      </c>
      <c r="F1970" s="58">
        <f t="shared" si="844"/>
        <v>0</v>
      </c>
      <c r="G1970" s="58">
        <f t="shared" si="845"/>
        <v>0</v>
      </c>
      <c r="H1970" s="58">
        <f t="shared" si="846"/>
        <v>0</v>
      </c>
      <c r="I1970" s="123">
        <f>'F4.2'!Y266</f>
        <v>0</v>
      </c>
      <c r="J1970" s="123">
        <f>'F4.2'!AS266</f>
        <v>0</v>
      </c>
      <c r="K1970" s="58"/>
      <c r="L1970" s="58"/>
      <c r="M1970" s="58">
        <f t="shared" si="851"/>
        <v>0</v>
      </c>
      <c r="N1970" s="58">
        <f t="shared" si="847"/>
        <v>0</v>
      </c>
    </row>
    <row r="1971" spans="1:14" ht="75" hidden="1" outlineLevel="1" x14ac:dyDescent="0.25">
      <c r="A1971" s="9">
        <f t="shared" si="843"/>
        <v>28.1</v>
      </c>
      <c r="B1971" s="194" t="str">
        <f t="shared" si="852"/>
        <v>R &amp; M OF APH OF UNIT # 1&amp; 2 (2 x 210MW) 
 OF KHAPERKHEDA TPS FROM MODEL: 27 VI 1850 TO 27 VI 2000 mm.
DESIGN, ENGINEERING, SUPPLY, ERECTION &amp; COMMISSIONING OF DOUBLE SEALING</v>
      </c>
      <c r="C1971" s="9">
        <f t="shared" si="850"/>
        <v>0</v>
      </c>
      <c r="D1971" s="65" t="str">
        <f t="shared" si="850"/>
        <v>-</v>
      </c>
      <c r="E1971" s="58">
        <f t="shared" si="850"/>
        <v>0</v>
      </c>
      <c r="F1971" s="58">
        <f t="shared" si="844"/>
        <v>0</v>
      </c>
      <c r="G1971" s="58">
        <f t="shared" si="845"/>
        <v>0</v>
      </c>
      <c r="H1971" s="58">
        <f t="shared" si="846"/>
        <v>0</v>
      </c>
      <c r="I1971" s="123">
        <f>'F4.2'!Y267</f>
        <v>0</v>
      </c>
      <c r="J1971" s="123">
        <f>'F4.2'!AS267</f>
        <v>0</v>
      </c>
      <c r="K1971" s="58"/>
      <c r="L1971" s="58"/>
      <c r="M1971" s="58">
        <f t="shared" si="851"/>
        <v>0</v>
      </c>
      <c r="N1971" s="58">
        <f t="shared" si="847"/>
        <v>0</v>
      </c>
    </row>
    <row r="1972" spans="1:14" ht="31.5" hidden="1" outlineLevel="1" x14ac:dyDescent="0.25">
      <c r="A1972" s="27">
        <f t="shared" ref="A1972:A2035" si="853">A1546</f>
        <v>29</v>
      </c>
      <c r="B1972" s="215" t="str">
        <f t="shared" si="852"/>
        <v xml:space="preserve">  DPR FOR ECONOMISER COILS AND APH GEAR BOX </v>
      </c>
      <c r="C1972" s="9">
        <f t="shared" si="850"/>
        <v>0</v>
      </c>
      <c r="D1972" s="65" t="str">
        <f t="shared" si="850"/>
        <v>-</v>
      </c>
      <c r="E1972" s="58">
        <f t="shared" si="850"/>
        <v>0</v>
      </c>
      <c r="F1972" s="58">
        <f t="shared" ref="F1972:F2035" si="854">F1546+I1546</f>
        <v>0</v>
      </c>
      <c r="G1972" s="58">
        <f t="shared" ref="G1972:G2035" si="855">G1546+M1546</f>
        <v>0</v>
      </c>
      <c r="H1972" s="58">
        <f t="shared" si="846"/>
        <v>0</v>
      </c>
      <c r="I1972" s="123">
        <f>'F4.2'!Y268</f>
        <v>0</v>
      </c>
      <c r="J1972" s="123">
        <f>'F4.2'!AS268</f>
        <v>0</v>
      </c>
      <c r="K1972" s="58"/>
      <c r="L1972" s="58"/>
      <c r="M1972" s="58">
        <f t="shared" si="851"/>
        <v>0</v>
      </c>
      <c r="N1972" s="58">
        <f t="shared" si="847"/>
        <v>0</v>
      </c>
    </row>
    <row r="1973" spans="1:14" ht="60" hidden="1" outlineLevel="1" x14ac:dyDescent="0.25">
      <c r="A1973" s="9">
        <f t="shared" si="853"/>
        <v>29.1</v>
      </c>
      <c r="B1973" s="194" t="str">
        <f t="shared" si="852"/>
        <v>PROCUREMENT AND REPLACEMENT OF COMPLETE SET OF ECONOMISER UPPER BANK &amp;
	LOWER BANK COILS FOR KHAPERKHEDA TPS UNIT NO.3&amp;4</v>
      </c>
      <c r="C1973" s="9">
        <f t="shared" si="850"/>
        <v>0</v>
      </c>
      <c r="D1973" s="65" t="str">
        <f t="shared" si="850"/>
        <v>-</v>
      </c>
      <c r="E1973" s="58">
        <f t="shared" si="850"/>
        <v>0</v>
      </c>
      <c r="F1973" s="58">
        <f t="shared" si="854"/>
        <v>11</v>
      </c>
      <c r="G1973" s="58">
        <f t="shared" si="855"/>
        <v>11</v>
      </c>
      <c r="H1973" s="58">
        <f t="shared" ref="H1973:H2036" si="856">F1973-G1973</f>
        <v>0</v>
      </c>
      <c r="I1973" s="123">
        <f>'F4.2'!Y269</f>
        <v>11</v>
      </c>
      <c r="J1973" s="123">
        <f>'F4.2'!AS269</f>
        <v>11</v>
      </c>
      <c r="K1973" s="58"/>
      <c r="L1973" s="58"/>
      <c r="M1973" s="58">
        <f t="shared" si="851"/>
        <v>11</v>
      </c>
      <c r="N1973" s="58">
        <f t="shared" ref="N1973:N2036" si="857">H1973+I1973-M1973</f>
        <v>0</v>
      </c>
    </row>
    <row r="1974" spans="1:14" ht="15.75" hidden="1" outlineLevel="1" x14ac:dyDescent="0.25">
      <c r="A1974" s="9">
        <f t="shared" si="853"/>
        <v>29.2</v>
      </c>
      <c r="B1974" s="194" t="str">
        <f t="shared" si="852"/>
        <v>Procurement of APH gear box in unit no. 1 &amp; 2</v>
      </c>
      <c r="C1974" s="9">
        <f t="shared" si="850"/>
        <v>0</v>
      </c>
      <c r="D1974" s="65" t="str">
        <f t="shared" si="850"/>
        <v>-</v>
      </c>
      <c r="E1974" s="58">
        <f t="shared" si="850"/>
        <v>0</v>
      </c>
      <c r="F1974" s="58">
        <f t="shared" si="854"/>
        <v>2</v>
      </c>
      <c r="G1974" s="58">
        <f t="shared" si="855"/>
        <v>2</v>
      </c>
      <c r="H1974" s="58">
        <f t="shared" si="856"/>
        <v>0</v>
      </c>
      <c r="I1974" s="123">
        <f>'F4.2'!Y270</f>
        <v>0</v>
      </c>
      <c r="J1974" s="123">
        <f>'F4.2'!AS270</f>
        <v>0</v>
      </c>
      <c r="K1974" s="58"/>
      <c r="L1974" s="58"/>
      <c r="M1974" s="58">
        <f t="shared" si="851"/>
        <v>0</v>
      </c>
      <c r="N1974" s="58">
        <f t="shared" si="857"/>
        <v>0</v>
      </c>
    </row>
    <row r="1975" spans="1:14" ht="30" hidden="1" outlineLevel="1" x14ac:dyDescent="0.25">
      <c r="A1975" s="9">
        <f t="shared" si="853"/>
        <v>29.3</v>
      </c>
      <c r="B1975" s="194" t="str">
        <f t="shared" si="852"/>
        <v>Procurement of APH speed reducer gear box in unit no. 3 &amp; 4</v>
      </c>
      <c r="C1975" s="9">
        <f t="shared" si="850"/>
        <v>0</v>
      </c>
      <c r="D1975" s="65" t="str">
        <f t="shared" si="850"/>
        <v>-</v>
      </c>
      <c r="E1975" s="58">
        <f t="shared" si="850"/>
        <v>0</v>
      </c>
      <c r="F1975" s="58">
        <f t="shared" si="854"/>
        <v>2.5</v>
      </c>
      <c r="G1975" s="58">
        <f t="shared" si="855"/>
        <v>2.5</v>
      </c>
      <c r="H1975" s="58">
        <f t="shared" si="856"/>
        <v>0</v>
      </c>
      <c r="I1975" s="123">
        <f>'F4.2'!Y271</f>
        <v>2.5</v>
      </c>
      <c r="J1975" s="123">
        <f>'F4.2'!AS271</f>
        <v>2.5</v>
      </c>
      <c r="K1975" s="58"/>
      <c r="L1975" s="58"/>
      <c r="M1975" s="58">
        <f t="shared" si="851"/>
        <v>2.5</v>
      </c>
      <c r="N1975" s="58">
        <f t="shared" si="857"/>
        <v>0</v>
      </c>
    </row>
    <row r="1976" spans="1:14" ht="47.25" hidden="1" outlineLevel="1" x14ac:dyDescent="0.25">
      <c r="A1976" s="27">
        <f t="shared" si="853"/>
        <v>30</v>
      </c>
      <c r="B1976" s="27" t="str">
        <f t="shared" si="852"/>
        <v xml:space="preserve">
DPR FOR LTSH COILS , APH BASKETS &amp; RH OUTLET STUB BENDS  </v>
      </c>
      <c r="C1976" s="9">
        <f t="shared" ref="C1976:E1995" si="858">C1550</f>
        <v>0</v>
      </c>
      <c r="D1976" s="65" t="str">
        <f t="shared" si="858"/>
        <v>-</v>
      </c>
      <c r="E1976" s="58">
        <f t="shared" si="858"/>
        <v>0</v>
      </c>
      <c r="F1976" s="58">
        <f t="shared" si="854"/>
        <v>0</v>
      </c>
      <c r="G1976" s="58">
        <f t="shared" si="855"/>
        <v>0</v>
      </c>
      <c r="H1976" s="58">
        <f t="shared" si="856"/>
        <v>0</v>
      </c>
      <c r="I1976" s="123">
        <f>'F4.2'!Y272</f>
        <v>0</v>
      </c>
      <c r="J1976" s="123">
        <f>'F4.2'!AS272</f>
        <v>0</v>
      </c>
      <c r="K1976" s="58"/>
      <c r="L1976" s="58"/>
      <c r="M1976" s="58">
        <f t="shared" si="851"/>
        <v>0</v>
      </c>
      <c r="N1976" s="58">
        <f t="shared" si="857"/>
        <v>0</v>
      </c>
    </row>
    <row r="1977" spans="1:14" ht="30" hidden="1" outlineLevel="1" x14ac:dyDescent="0.25">
      <c r="A1977" s="9">
        <f t="shared" si="853"/>
        <v>30.1</v>
      </c>
      <c r="B1977" s="194" t="str">
        <f t="shared" si="852"/>
        <v>Procurement of Air Pre-heater Baskets for unit no. 2 to 4</v>
      </c>
      <c r="C1977" s="9">
        <f t="shared" si="858"/>
        <v>0</v>
      </c>
      <c r="D1977" s="65" t="str">
        <f t="shared" si="858"/>
        <v>-</v>
      </c>
      <c r="E1977" s="58">
        <f t="shared" si="858"/>
        <v>0</v>
      </c>
      <c r="F1977" s="58">
        <f t="shared" si="854"/>
        <v>0</v>
      </c>
      <c r="G1977" s="58">
        <f t="shared" si="855"/>
        <v>0</v>
      </c>
      <c r="H1977" s="58">
        <f t="shared" si="856"/>
        <v>0</v>
      </c>
      <c r="I1977" s="123">
        <f>'F4.2'!Y273</f>
        <v>0</v>
      </c>
      <c r="J1977" s="123">
        <f>'F4.2'!AS273</f>
        <v>0</v>
      </c>
      <c r="K1977" s="58"/>
      <c r="L1977" s="58"/>
      <c r="M1977" s="58">
        <f t="shared" si="851"/>
        <v>0</v>
      </c>
      <c r="N1977" s="58">
        <f t="shared" si="857"/>
        <v>0</v>
      </c>
    </row>
    <row r="1978" spans="1:14" ht="45" hidden="1" outlineLevel="1" x14ac:dyDescent="0.25">
      <c r="A1978" s="9">
        <f t="shared" si="853"/>
        <v>30.2</v>
      </c>
      <c r="B1978" s="194" t="str">
        <f t="shared" si="852"/>
        <v xml:space="preserve">Procurement of LTSH coils for unit no. 1 &amp; 2 and Procurement of Reheater outlet header stub bends for unit no. 1 to 2  </v>
      </c>
      <c r="C1978" s="9">
        <f t="shared" si="858"/>
        <v>0</v>
      </c>
      <c r="D1978" s="65" t="str">
        <f t="shared" si="858"/>
        <v>-</v>
      </c>
      <c r="E1978" s="58">
        <f t="shared" si="858"/>
        <v>0</v>
      </c>
      <c r="F1978" s="58">
        <f t="shared" si="854"/>
        <v>0</v>
      </c>
      <c r="G1978" s="58">
        <f t="shared" si="855"/>
        <v>0</v>
      </c>
      <c r="H1978" s="58">
        <f t="shared" si="856"/>
        <v>0</v>
      </c>
      <c r="I1978" s="123">
        <f>'F4.2'!Y274</f>
        <v>0</v>
      </c>
      <c r="J1978" s="123">
        <f>'F4.2'!AS274</f>
        <v>0</v>
      </c>
      <c r="K1978" s="58"/>
      <c r="L1978" s="58"/>
      <c r="M1978" s="58">
        <f t="shared" si="851"/>
        <v>0</v>
      </c>
      <c r="N1978" s="58">
        <f t="shared" si="857"/>
        <v>0</v>
      </c>
    </row>
    <row r="1979" spans="1:14" ht="45" hidden="1" outlineLevel="1" x14ac:dyDescent="0.25">
      <c r="A1979" s="9">
        <f t="shared" si="853"/>
        <v>30.3</v>
      </c>
      <c r="B1979" s="194" t="str">
        <f t="shared" si="852"/>
        <v xml:space="preserve">Procurement of LTSH coils for unit no. 3 &amp; 4 and Procurement of Reheater outlet header stub bends for unit no. 3 to 4  </v>
      </c>
      <c r="C1979" s="9">
        <f t="shared" si="858"/>
        <v>0</v>
      </c>
      <c r="D1979" s="65" t="str">
        <f t="shared" si="858"/>
        <v>-</v>
      </c>
      <c r="E1979" s="58">
        <f t="shared" si="858"/>
        <v>0</v>
      </c>
      <c r="F1979" s="58">
        <f t="shared" si="854"/>
        <v>0</v>
      </c>
      <c r="G1979" s="58">
        <f t="shared" si="855"/>
        <v>0</v>
      </c>
      <c r="H1979" s="58">
        <f t="shared" si="856"/>
        <v>0</v>
      </c>
      <c r="I1979" s="123">
        <f>'F4.2'!Y275</f>
        <v>0</v>
      </c>
      <c r="J1979" s="123">
        <f>'F4.2'!AS275</f>
        <v>0</v>
      </c>
      <c r="K1979" s="58"/>
      <c r="L1979" s="58"/>
      <c r="M1979" s="58">
        <f t="shared" si="851"/>
        <v>0</v>
      </c>
      <c r="N1979" s="58">
        <f t="shared" si="857"/>
        <v>0</v>
      </c>
    </row>
    <row r="1980" spans="1:14" ht="47.25" hidden="1" outlineLevel="1" x14ac:dyDescent="0.25">
      <c r="A1980" s="27">
        <f t="shared" si="853"/>
        <v>31</v>
      </c>
      <c r="B1980" s="27" t="str">
        <f t="shared" si="852"/>
        <v>DPR FOR SUPPLY &amp; REPLACMENT OF THERMAL INSULATION OF BOILER AND DUCT AT UNIT 1 TO 4 KHAPERKHEDA TPS</v>
      </c>
      <c r="C1980" s="9">
        <f t="shared" si="858"/>
        <v>0</v>
      </c>
      <c r="D1980" s="65" t="str">
        <f t="shared" si="858"/>
        <v>-</v>
      </c>
      <c r="E1980" s="58">
        <f t="shared" si="858"/>
        <v>0</v>
      </c>
      <c r="F1980" s="58">
        <f t="shared" si="854"/>
        <v>0</v>
      </c>
      <c r="G1980" s="58">
        <f t="shared" si="855"/>
        <v>0</v>
      </c>
      <c r="H1980" s="58">
        <f t="shared" si="856"/>
        <v>0</v>
      </c>
      <c r="I1980" s="123">
        <f>'F4.2'!Y276</f>
        <v>0</v>
      </c>
      <c r="J1980" s="123">
        <f>'F4.2'!AS276</f>
        <v>0</v>
      </c>
      <c r="K1980" s="58"/>
      <c r="L1980" s="58"/>
      <c r="M1980" s="58">
        <f t="shared" si="851"/>
        <v>0</v>
      </c>
      <c r="N1980" s="58">
        <f t="shared" si="857"/>
        <v>0</v>
      </c>
    </row>
    <row r="1981" spans="1:14" ht="45" hidden="1" outlineLevel="1" x14ac:dyDescent="0.25">
      <c r="A1981" s="9">
        <f t="shared" si="853"/>
        <v>31.1</v>
      </c>
      <c r="B1981" s="194" t="str">
        <f t="shared" si="852"/>
        <v>SUPPLY &amp; REPLACMENT OF THERMAL INSULATION OF  BOILER AND DUCT  AT UNIT 1 TO 2KHAPERKHEDA TPS</v>
      </c>
      <c r="C1981" s="9">
        <f t="shared" si="858"/>
        <v>0</v>
      </c>
      <c r="D1981" s="65" t="str">
        <f t="shared" si="858"/>
        <v>-</v>
      </c>
      <c r="E1981" s="58">
        <f t="shared" si="858"/>
        <v>0</v>
      </c>
      <c r="F1981" s="58">
        <f t="shared" si="854"/>
        <v>0</v>
      </c>
      <c r="G1981" s="58">
        <f t="shared" si="855"/>
        <v>0</v>
      </c>
      <c r="H1981" s="58">
        <f t="shared" si="856"/>
        <v>0</v>
      </c>
      <c r="I1981" s="123">
        <f>'F4.2'!Y277</f>
        <v>0</v>
      </c>
      <c r="J1981" s="123">
        <f>'F4.2'!AS277</f>
        <v>0</v>
      </c>
      <c r="K1981" s="58"/>
      <c r="L1981" s="58"/>
      <c r="M1981" s="58">
        <f t="shared" si="851"/>
        <v>0</v>
      </c>
      <c r="N1981" s="58">
        <f t="shared" si="857"/>
        <v>0</v>
      </c>
    </row>
    <row r="1982" spans="1:14" ht="45" hidden="1" outlineLevel="1" x14ac:dyDescent="0.25">
      <c r="A1982" s="9">
        <f t="shared" si="853"/>
        <v>31.2</v>
      </c>
      <c r="B1982" s="194" t="str">
        <f t="shared" si="852"/>
        <v xml:space="preserve">  SUPPLY &amp; REPLACMENT OF THERMAL INSULATION OF  BOILER AND DUCT  AT UNIT 3 TO 4 KHAPERKHEDA TPS</v>
      </c>
      <c r="C1982" s="9">
        <f t="shared" si="858"/>
        <v>0</v>
      </c>
      <c r="D1982" s="65" t="str">
        <f t="shared" si="858"/>
        <v>-</v>
      </c>
      <c r="E1982" s="58">
        <f t="shared" si="858"/>
        <v>0</v>
      </c>
      <c r="F1982" s="58">
        <f t="shared" si="854"/>
        <v>0</v>
      </c>
      <c r="G1982" s="58">
        <f t="shared" si="855"/>
        <v>0</v>
      </c>
      <c r="H1982" s="58">
        <f t="shared" si="856"/>
        <v>0</v>
      </c>
      <c r="I1982" s="123">
        <f>'F4.2'!Y278</f>
        <v>0</v>
      </c>
      <c r="J1982" s="123">
        <f>'F4.2'!AS278</f>
        <v>0</v>
      </c>
      <c r="K1982" s="58"/>
      <c r="L1982" s="58"/>
      <c r="M1982" s="58">
        <f t="shared" si="851"/>
        <v>0</v>
      </c>
      <c r="N1982" s="58">
        <f t="shared" si="857"/>
        <v>0</v>
      </c>
    </row>
    <row r="1983" spans="1:14" ht="31.5" hidden="1" outlineLevel="1" x14ac:dyDescent="0.25">
      <c r="A1983" s="27">
        <f t="shared" si="853"/>
        <v>32</v>
      </c>
      <c r="B1983" s="27" t="str">
        <f t="shared" si="852"/>
        <v>DPR FOR COAL CYCLE IMPROVEMENT IN UNIT NO.1 TO 4</v>
      </c>
      <c r="C1983" s="9">
        <f t="shared" si="858"/>
        <v>0</v>
      </c>
      <c r="D1983" s="65" t="str">
        <f t="shared" si="858"/>
        <v>-</v>
      </c>
      <c r="E1983" s="58">
        <f t="shared" si="858"/>
        <v>0</v>
      </c>
      <c r="F1983" s="58">
        <f t="shared" si="854"/>
        <v>0</v>
      </c>
      <c r="G1983" s="58">
        <f t="shared" si="855"/>
        <v>0</v>
      </c>
      <c r="H1983" s="58">
        <f t="shared" si="856"/>
        <v>0</v>
      </c>
      <c r="I1983" s="123">
        <f>'F4.2'!Y279</f>
        <v>0</v>
      </c>
      <c r="J1983" s="123">
        <f>'F4.2'!AS279</f>
        <v>0</v>
      </c>
      <c r="K1983" s="58"/>
      <c r="L1983" s="58"/>
      <c r="M1983" s="58">
        <f t="shared" si="851"/>
        <v>0</v>
      </c>
      <c r="N1983" s="58">
        <f t="shared" si="857"/>
        <v>0</v>
      </c>
    </row>
    <row r="1984" spans="1:14" ht="30" hidden="1" outlineLevel="1" x14ac:dyDescent="0.25">
      <c r="A1984" s="9">
        <f t="shared" si="853"/>
        <v>32.1</v>
      </c>
      <c r="B1984" s="194" t="str">
        <f t="shared" si="852"/>
        <v xml:space="preserve">Procurement of Complete Journal Assembly for 803 ½ HP  Coal Mills of Unit No. 1 To 2  </v>
      </c>
      <c r="C1984" s="9">
        <f t="shared" si="858"/>
        <v>0</v>
      </c>
      <c r="D1984" s="65" t="str">
        <f t="shared" si="858"/>
        <v>-</v>
      </c>
      <c r="E1984" s="58">
        <f t="shared" si="858"/>
        <v>0</v>
      </c>
      <c r="F1984" s="58">
        <f t="shared" si="854"/>
        <v>0</v>
      </c>
      <c r="G1984" s="58">
        <f t="shared" si="855"/>
        <v>0</v>
      </c>
      <c r="H1984" s="58">
        <f t="shared" si="856"/>
        <v>0</v>
      </c>
      <c r="I1984" s="123">
        <f>'F4.2'!Y280</f>
        <v>0</v>
      </c>
      <c r="J1984" s="123">
        <f>'F4.2'!AS280</f>
        <v>0</v>
      </c>
      <c r="K1984" s="58"/>
      <c r="L1984" s="58"/>
      <c r="M1984" s="58">
        <f t="shared" si="851"/>
        <v>0</v>
      </c>
      <c r="N1984" s="58">
        <f t="shared" si="857"/>
        <v>0</v>
      </c>
    </row>
    <row r="1985" spans="1:14" ht="30" hidden="1" outlineLevel="1" x14ac:dyDescent="0.25">
      <c r="A1985" s="9">
        <f t="shared" si="853"/>
        <v>32.200000000000003</v>
      </c>
      <c r="B1985" s="194" t="str">
        <f t="shared" si="852"/>
        <v xml:space="preserve">Procurement of Complete Journal Assembly for XRP 883 Coal Mills of Unit No. 3 To 4,  </v>
      </c>
      <c r="C1985" s="9">
        <f t="shared" si="858"/>
        <v>0</v>
      </c>
      <c r="D1985" s="65" t="str">
        <f t="shared" si="858"/>
        <v>-</v>
      </c>
      <c r="E1985" s="58">
        <f t="shared" si="858"/>
        <v>0</v>
      </c>
      <c r="F1985" s="58">
        <f t="shared" si="854"/>
        <v>0</v>
      </c>
      <c r="G1985" s="58">
        <f t="shared" si="855"/>
        <v>0</v>
      </c>
      <c r="H1985" s="58">
        <f t="shared" si="856"/>
        <v>0</v>
      </c>
      <c r="I1985" s="123">
        <f>'F4.2'!Y281</f>
        <v>0</v>
      </c>
      <c r="J1985" s="123">
        <f>'F4.2'!AS281</f>
        <v>0</v>
      </c>
      <c r="K1985" s="58"/>
      <c r="L1985" s="58"/>
      <c r="M1985" s="58">
        <f t="shared" si="851"/>
        <v>0</v>
      </c>
      <c r="N1985" s="58">
        <f t="shared" si="857"/>
        <v>0</v>
      </c>
    </row>
    <row r="1986" spans="1:14" ht="30" hidden="1" outlineLevel="1" x14ac:dyDescent="0.25">
      <c r="A1986" s="9">
        <f t="shared" si="853"/>
        <v>32.299999999999997</v>
      </c>
      <c r="B1986" s="194" t="str">
        <f t="shared" si="852"/>
        <v xml:space="preserve"> Procurement of assembly of worm shaft &amp; worm wheel with hub for unit no. 3 &amp; 4  </v>
      </c>
      <c r="C1986" s="9">
        <f t="shared" si="858"/>
        <v>0</v>
      </c>
      <c r="D1986" s="65" t="str">
        <f t="shared" si="858"/>
        <v>-</v>
      </c>
      <c r="E1986" s="58">
        <f t="shared" si="858"/>
        <v>0</v>
      </c>
      <c r="F1986" s="58">
        <f t="shared" si="854"/>
        <v>0</v>
      </c>
      <c r="G1986" s="58">
        <f t="shared" si="855"/>
        <v>0</v>
      </c>
      <c r="H1986" s="58">
        <f t="shared" si="856"/>
        <v>0</v>
      </c>
      <c r="I1986" s="123">
        <f>'F4.2'!Y282</f>
        <v>0</v>
      </c>
      <c r="J1986" s="123">
        <f>'F4.2'!AS282</f>
        <v>0</v>
      </c>
      <c r="K1986" s="58"/>
      <c r="L1986" s="58"/>
      <c r="M1986" s="58">
        <f t="shared" si="851"/>
        <v>0</v>
      </c>
      <c r="N1986" s="58">
        <f t="shared" si="857"/>
        <v>0</v>
      </c>
    </row>
    <row r="1987" spans="1:14" ht="45" hidden="1" outlineLevel="1" x14ac:dyDescent="0.25">
      <c r="A1987" s="9">
        <f t="shared" si="853"/>
        <v>32.4</v>
      </c>
      <c r="B1987" s="194" t="str">
        <f t="shared" si="852"/>
        <v>PROCUREMENT OF COMPLETE GEAR BOX ASSEMBLIES OF COAL MILLS XRP 803 ½ HP   FOR UNIT # 1 TO 2  AT KHAPERKHEDA TPS</v>
      </c>
      <c r="C1987" s="9">
        <f t="shared" si="858"/>
        <v>0</v>
      </c>
      <c r="D1987" s="65" t="str">
        <f t="shared" si="858"/>
        <v>-</v>
      </c>
      <c r="E1987" s="58">
        <f t="shared" si="858"/>
        <v>0</v>
      </c>
      <c r="F1987" s="58">
        <f t="shared" si="854"/>
        <v>0</v>
      </c>
      <c r="G1987" s="58">
        <f t="shared" si="855"/>
        <v>0</v>
      </c>
      <c r="H1987" s="58">
        <f t="shared" si="856"/>
        <v>0</v>
      </c>
      <c r="I1987" s="123">
        <f>'F4.2'!Y283</f>
        <v>0</v>
      </c>
      <c r="J1987" s="123">
        <f>'F4.2'!AS283</f>
        <v>0</v>
      </c>
      <c r="K1987" s="58"/>
      <c r="L1987" s="58"/>
      <c r="M1987" s="58">
        <f t="shared" si="851"/>
        <v>0</v>
      </c>
      <c r="N1987" s="58">
        <f t="shared" si="857"/>
        <v>0</v>
      </c>
    </row>
    <row r="1988" spans="1:14" ht="45" hidden="1" outlineLevel="1" x14ac:dyDescent="0.25">
      <c r="A1988" s="9">
        <f t="shared" si="853"/>
        <v>32.5</v>
      </c>
      <c r="B1988" s="194" t="str">
        <f t="shared" si="852"/>
        <v>PROCUREMENT OF COMPLETE GEAR BOX ASSEMBLIES OF COAL MILLS  XRP 883  FOR UNIT # 3 TO 4  AT KHAPERKHEDA TPS</v>
      </c>
      <c r="C1988" s="9">
        <f t="shared" si="858"/>
        <v>0</v>
      </c>
      <c r="D1988" s="65" t="str">
        <f t="shared" si="858"/>
        <v>-</v>
      </c>
      <c r="E1988" s="58">
        <f t="shared" si="858"/>
        <v>0</v>
      </c>
      <c r="F1988" s="58">
        <f t="shared" si="854"/>
        <v>0</v>
      </c>
      <c r="G1988" s="58">
        <f t="shared" si="855"/>
        <v>0</v>
      </c>
      <c r="H1988" s="58">
        <f t="shared" si="856"/>
        <v>0</v>
      </c>
      <c r="I1988" s="123">
        <f>'F4.2'!Y284</f>
        <v>0</v>
      </c>
      <c r="J1988" s="123">
        <f>'F4.2'!AS284</f>
        <v>0</v>
      </c>
      <c r="K1988" s="58"/>
      <c r="L1988" s="58"/>
      <c r="M1988" s="58">
        <f t="shared" si="851"/>
        <v>0</v>
      </c>
      <c r="N1988" s="58">
        <f t="shared" si="857"/>
        <v>0</v>
      </c>
    </row>
    <row r="1989" spans="1:14" ht="47.25" hidden="1" outlineLevel="1" x14ac:dyDescent="0.25">
      <c r="A1989" s="9">
        <f t="shared" si="853"/>
        <v>33</v>
      </c>
      <c r="B1989" s="27" t="str">
        <f t="shared" si="852"/>
        <v>DPR FOR PERFORMANCE IMPROVEMENT OF BOILER PA FAN, ID FAN AND FD FAN IN UNIT NO. 1 TO 4</v>
      </c>
      <c r="C1989" s="9">
        <f t="shared" si="858"/>
        <v>0</v>
      </c>
      <c r="D1989" s="65" t="str">
        <f t="shared" si="858"/>
        <v>-</v>
      </c>
      <c r="E1989" s="58">
        <f t="shared" si="858"/>
        <v>0</v>
      </c>
      <c r="F1989" s="58">
        <f t="shared" si="854"/>
        <v>0</v>
      </c>
      <c r="G1989" s="58">
        <f t="shared" si="855"/>
        <v>0</v>
      </c>
      <c r="H1989" s="58">
        <f t="shared" si="856"/>
        <v>0</v>
      </c>
      <c r="I1989" s="123">
        <f>'F4.2'!Y285</f>
        <v>0</v>
      </c>
      <c r="J1989" s="123">
        <f>'F4.2'!AS285</f>
        <v>0</v>
      </c>
      <c r="K1989" s="58"/>
      <c r="L1989" s="58"/>
      <c r="M1989" s="58">
        <f t="shared" si="851"/>
        <v>0</v>
      </c>
      <c r="N1989" s="58">
        <f t="shared" si="857"/>
        <v>0</v>
      </c>
    </row>
    <row r="1990" spans="1:14" ht="30" hidden="1" outlineLevel="1" x14ac:dyDescent="0.25">
      <c r="A1990" s="9">
        <f t="shared" si="853"/>
        <v>33.1</v>
      </c>
      <c r="B1990" s="194" t="str">
        <f t="shared" si="852"/>
        <v xml:space="preserve"> Procurement of PA fan Casings along with Dampers in Unit- 1 &amp; 2, at Khaperkheda TPS</v>
      </c>
      <c r="C1990" s="9">
        <f t="shared" si="858"/>
        <v>0</v>
      </c>
      <c r="D1990" s="65" t="str">
        <f t="shared" si="858"/>
        <v>-</v>
      </c>
      <c r="E1990" s="58">
        <f t="shared" si="858"/>
        <v>0</v>
      </c>
      <c r="F1990" s="58">
        <f t="shared" si="854"/>
        <v>0</v>
      </c>
      <c r="G1990" s="58">
        <f t="shared" si="855"/>
        <v>0</v>
      </c>
      <c r="H1990" s="58">
        <f t="shared" si="856"/>
        <v>0</v>
      </c>
      <c r="I1990" s="123">
        <f>'F4.2'!Y286</f>
        <v>0</v>
      </c>
      <c r="J1990" s="123">
        <f>'F4.2'!AS286</f>
        <v>0</v>
      </c>
      <c r="K1990" s="58"/>
      <c r="L1990" s="58"/>
      <c r="M1990" s="58">
        <f t="shared" si="851"/>
        <v>0</v>
      </c>
      <c r="N1990" s="58">
        <f t="shared" si="857"/>
        <v>0</v>
      </c>
    </row>
    <row r="1991" spans="1:14" ht="45" hidden="1" outlineLevel="1" x14ac:dyDescent="0.25">
      <c r="A1991" s="9">
        <f t="shared" si="853"/>
        <v>33.200000000000003</v>
      </c>
      <c r="B1991" s="194" t="str">
        <f t="shared" si="852"/>
        <v>PROCUREMENT OF COMPLETE ROTOR ASSEMBLY ALONG WITH MOTOR FOR NDZV 31 SIDOR IN UNIT NO. 1 &amp; 2 KHAPERKHEDA TPS (ID FAN)</v>
      </c>
      <c r="C1991" s="9">
        <f t="shared" si="858"/>
        <v>0</v>
      </c>
      <c r="D1991" s="65" t="str">
        <f t="shared" si="858"/>
        <v>-</v>
      </c>
      <c r="E1991" s="58">
        <f t="shared" si="858"/>
        <v>0</v>
      </c>
      <c r="F1991" s="58">
        <f t="shared" si="854"/>
        <v>0</v>
      </c>
      <c r="G1991" s="58">
        <f t="shared" si="855"/>
        <v>0</v>
      </c>
      <c r="H1991" s="58">
        <f t="shared" si="856"/>
        <v>0</v>
      </c>
      <c r="I1991" s="123">
        <f>'F4.2'!Y287</f>
        <v>0</v>
      </c>
      <c r="J1991" s="123">
        <f>'F4.2'!AS287</f>
        <v>0</v>
      </c>
      <c r="K1991" s="58"/>
      <c r="L1991" s="58"/>
      <c r="M1991" s="58">
        <f t="shared" si="851"/>
        <v>0</v>
      </c>
      <c r="N1991" s="58">
        <f t="shared" si="857"/>
        <v>0</v>
      </c>
    </row>
    <row r="1992" spans="1:14" ht="60" hidden="1" outlineLevel="1" x14ac:dyDescent="0.25">
      <c r="A1992" s="9">
        <f t="shared" si="853"/>
        <v>33.299999999999997</v>
      </c>
      <c r="B1992" s="194" t="str">
        <f t="shared" si="852"/>
        <v xml:space="preserve"> PROCUREMENT OF FD FAN (BHEL AP 1-20 / 11) ASSEMBLY ALONG WITH DRIVE UNIT(MOTOR) FOR UNIT 1 &amp; 2 AT KHAPERKHEDA TPS UNDER OEM NATURE ITEMS</v>
      </c>
      <c r="C1992" s="9">
        <f t="shared" si="858"/>
        <v>0</v>
      </c>
      <c r="D1992" s="65" t="str">
        <f t="shared" si="858"/>
        <v>-</v>
      </c>
      <c r="E1992" s="58">
        <f t="shared" si="858"/>
        <v>0</v>
      </c>
      <c r="F1992" s="58">
        <f t="shared" si="854"/>
        <v>0</v>
      </c>
      <c r="G1992" s="58">
        <f t="shared" si="855"/>
        <v>0</v>
      </c>
      <c r="H1992" s="58">
        <f t="shared" si="856"/>
        <v>0</v>
      </c>
      <c r="I1992" s="123">
        <f>'F4.2'!Y288</f>
        <v>0</v>
      </c>
      <c r="J1992" s="123">
        <f>'F4.2'!AS288</f>
        <v>0</v>
      </c>
      <c r="K1992" s="58"/>
      <c r="L1992" s="58"/>
      <c r="M1992" s="58">
        <f t="shared" si="851"/>
        <v>0</v>
      </c>
      <c r="N1992" s="58">
        <f t="shared" si="857"/>
        <v>0</v>
      </c>
    </row>
    <row r="1993" spans="1:14" ht="60" hidden="1" outlineLevel="1" x14ac:dyDescent="0.25">
      <c r="A1993" s="9">
        <f t="shared" si="853"/>
        <v>33.4</v>
      </c>
      <c r="B1993" s="194" t="str">
        <f t="shared" si="852"/>
        <v xml:space="preserve"> PROCUREMENT OF FD FAN (BHEL AP 1-20 / 11) ASSEMBLY ALONG WITH DRIVE UNIT(MOTOR) FOR UNIT 3&amp; 4 AT KHAPERKHEDA TPS UNDER OEM NATURE ITEMS</v>
      </c>
      <c r="C1993" s="9">
        <f t="shared" si="858"/>
        <v>0</v>
      </c>
      <c r="D1993" s="65" t="str">
        <f t="shared" si="858"/>
        <v>-</v>
      </c>
      <c r="E1993" s="58">
        <f t="shared" si="858"/>
        <v>0</v>
      </c>
      <c r="F1993" s="58">
        <f t="shared" si="854"/>
        <v>0</v>
      </c>
      <c r="G1993" s="58">
        <f t="shared" si="855"/>
        <v>0</v>
      </c>
      <c r="H1993" s="58">
        <f t="shared" si="856"/>
        <v>0</v>
      </c>
      <c r="I1993" s="123">
        <f>'F4.2'!Y289</f>
        <v>0</v>
      </c>
      <c r="J1993" s="123">
        <f>'F4.2'!AS289</f>
        <v>0</v>
      </c>
      <c r="K1993" s="58"/>
      <c r="L1993" s="58"/>
      <c r="M1993" s="58">
        <f t="shared" si="851"/>
        <v>0</v>
      </c>
      <c r="N1993" s="58">
        <f t="shared" si="857"/>
        <v>0</v>
      </c>
    </row>
    <row r="1994" spans="1:14" ht="30" hidden="1" outlineLevel="1" x14ac:dyDescent="0.25">
      <c r="A1994" s="9">
        <f t="shared" si="853"/>
        <v>33.5</v>
      </c>
      <c r="B1994" s="194" t="str">
        <f t="shared" si="852"/>
        <v xml:space="preserve"> NDZV 33 SIDOR ID Fan Impeller Assembly for Unit 3 &amp; 4 at TPS, Khaperkheda</v>
      </c>
      <c r="C1994" s="9">
        <f t="shared" si="858"/>
        <v>0</v>
      </c>
      <c r="D1994" s="65" t="str">
        <f t="shared" si="858"/>
        <v>-</v>
      </c>
      <c r="E1994" s="58">
        <f t="shared" si="858"/>
        <v>0</v>
      </c>
      <c r="F1994" s="58">
        <f t="shared" si="854"/>
        <v>0</v>
      </c>
      <c r="G1994" s="58">
        <f t="shared" si="855"/>
        <v>0</v>
      </c>
      <c r="H1994" s="58">
        <f t="shared" si="856"/>
        <v>0</v>
      </c>
      <c r="I1994" s="123">
        <f>'F4.2'!Y290</f>
        <v>0</v>
      </c>
      <c r="J1994" s="123">
        <f>'F4.2'!AS290</f>
        <v>0</v>
      </c>
      <c r="K1994" s="58"/>
      <c r="L1994" s="58"/>
      <c r="M1994" s="58">
        <f t="shared" si="851"/>
        <v>0</v>
      </c>
      <c r="N1994" s="58">
        <f t="shared" si="857"/>
        <v>0</v>
      </c>
    </row>
    <row r="1995" spans="1:14" ht="60" hidden="1" outlineLevel="1" x14ac:dyDescent="0.25">
      <c r="A1995" s="9">
        <f t="shared" si="853"/>
        <v>33.6</v>
      </c>
      <c r="B1995" s="194" t="str">
        <f t="shared" si="852"/>
        <v>Design, Engineering, Manufacturing, Supply &amp; Commissioning including civil works for installation of 70 LPM lubricant ystems for PA Fans in unit no. 1&amp;2.</v>
      </c>
      <c r="C1995" s="9">
        <f t="shared" si="858"/>
        <v>0</v>
      </c>
      <c r="D1995" s="65" t="str">
        <f t="shared" si="858"/>
        <v>-</v>
      </c>
      <c r="E1995" s="58">
        <f t="shared" si="858"/>
        <v>0</v>
      </c>
      <c r="F1995" s="58">
        <f t="shared" si="854"/>
        <v>0</v>
      </c>
      <c r="G1995" s="58">
        <f t="shared" si="855"/>
        <v>0</v>
      </c>
      <c r="H1995" s="58">
        <f t="shared" si="856"/>
        <v>0</v>
      </c>
      <c r="I1995" s="123">
        <f>'F4.2'!Y291</f>
        <v>0</v>
      </c>
      <c r="J1995" s="123">
        <f>'F4.2'!AS291</f>
        <v>0</v>
      </c>
      <c r="K1995" s="58"/>
      <c r="L1995" s="58"/>
      <c r="M1995" s="58">
        <f t="shared" si="851"/>
        <v>0</v>
      </c>
      <c r="N1995" s="58">
        <f t="shared" si="857"/>
        <v>0</v>
      </c>
    </row>
    <row r="1996" spans="1:14" ht="30" hidden="1" outlineLevel="1" x14ac:dyDescent="0.25">
      <c r="A1996" s="9">
        <f t="shared" si="853"/>
        <v>33.700000000000003</v>
      </c>
      <c r="B1996" s="194" t="str">
        <f t="shared" si="852"/>
        <v>Supply and installation of ID and PA foundation deck spring for unit no. 3 &amp; 4</v>
      </c>
      <c r="C1996" s="9">
        <f t="shared" ref="C1996:E2015" si="859">C1570</f>
        <v>0</v>
      </c>
      <c r="D1996" s="65" t="str">
        <f t="shared" si="859"/>
        <v>-</v>
      </c>
      <c r="E1996" s="58">
        <f t="shared" si="859"/>
        <v>0</v>
      </c>
      <c r="F1996" s="58">
        <f t="shared" si="854"/>
        <v>0</v>
      </c>
      <c r="G1996" s="58">
        <f t="shared" si="855"/>
        <v>0</v>
      </c>
      <c r="H1996" s="58">
        <f t="shared" si="856"/>
        <v>0</v>
      </c>
      <c r="I1996" s="123">
        <f>'F4.2'!Y292</f>
        <v>0</v>
      </c>
      <c r="J1996" s="123">
        <f>'F4.2'!AS292</f>
        <v>0</v>
      </c>
      <c r="K1996" s="58"/>
      <c r="L1996" s="58"/>
      <c r="M1996" s="58">
        <f t="shared" si="851"/>
        <v>0</v>
      </c>
      <c r="N1996" s="58">
        <f t="shared" si="857"/>
        <v>0</v>
      </c>
    </row>
    <row r="1997" spans="1:14" ht="31.5" hidden="1" outlineLevel="1" x14ac:dyDescent="0.25">
      <c r="A1997" s="9">
        <f t="shared" si="853"/>
        <v>34</v>
      </c>
      <c r="B1997" s="27" t="str">
        <f t="shared" si="852"/>
        <v xml:space="preserve">VARIOUS SCHEMES FOR BOILER PERFORMANCE IMPROVEMENT </v>
      </c>
      <c r="C1997" s="9">
        <f t="shared" si="859"/>
        <v>0</v>
      </c>
      <c r="D1997" s="65" t="str">
        <f t="shared" si="859"/>
        <v>-</v>
      </c>
      <c r="E1997" s="58">
        <f t="shared" si="859"/>
        <v>0</v>
      </c>
      <c r="F1997" s="58">
        <f t="shared" si="854"/>
        <v>0</v>
      </c>
      <c r="G1997" s="58">
        <f t="shared" si="855"/>
        <v>0</v>
      </c>
      <c r="H1997" s="58">
        <f t="shared" si="856"/>
        <v>0</v>
      </c>
      <c r="I1997" s="123">
        <f>'F4.2'!Y293</f>
        <v>0</v>
      </c>
      <c r="J1997" s="123">
        <f>'F4.2'!AS293</f>
        <v>0</v>
      </c>
      <c r="K1997" s="58"/>
      <c r="L1997" s="58"/>
      <c r="M1997" s="58">
        <f t="shared" si="851"/>
        <v>0</v>
      </c>
      <c r="N1997" s="58">
        <f t="shared" si="857"/>
        <v>0</v>
      </c>
    </row>
    <row r="1998" spans="1:14" ht="45" hidden="1" outlineLevel="1" x14ac:dyDescent="0.25">
      <c r="A1998" s="9">
        <f t="shared" si="853"/>
        <v>34.1</v>
      </c>
      <c r="B1998" s="194" t="str">
        <f t="shared" si="852"/>
        <v>SUPPLY OF COAL MILL SEPERATOR &amp; SCRAPPER BODIES FOR XRP-803 1/2 HP COAL MILLS IN UNIT 1 &amp; 2</v>
      </c>
      <c r="C1998" s="9">
        <f t="shared" si="859"/>
        <v>0</v>
      </c>
      <c r="D1998" s="65" t="str">
        <f t="shared" si="859"/>
        <v>-</v>
      </c>
      <c r="E1998" s="58">
        <f t="shared" si="859"/>
        <v>0</v>
      </c>
      <c r="F1998" s="58">
        <f t="shared" si="854"/>
        <v>0</v>
      </c>
      <c r="G1998" s="58">
        <f t="shared" si="855"/>
        <v>0</v>
      </c>
      <c r="H1998" s="58">
        <f t="shared" si="856"/>
        <v>0</v>
      </c>
      <c r="I1998" s="123">
        <f>'F4.2'!Y294</f>
        <v>0</v>
      </c>
      <c r="J1998" s="123">
        <f>'F4.2'!AS294</f>
        <v>0</v>
      </c>
      <c r="K1998" s="58"/>
      <c r="L1998" s="58"/>
      <c r="M1998" s="58">
        <f t="shared" si="851"/>
        <v>0</v>
      </c>
      <c r="N1998" s="58">
        <f t="shared" si="857"/>
        <v>0</v>
      </c>
    </row>
    <row r="1999" spans="1:14" ht="75" hidden="1" outlineLevel="1" x14ac:dyDescent="0.25">
      <c r="A1999" s="9">
        <f t="shared" si="853"/>
        <v>34.200000000000003</v>
      </c>
      <c r="B1999" s="194" t="str">
        <f t="shared" si="852"/>
        <v xml:space="preserve"> MODIFICATION OF EXISTING COAL BUNKER AND COMMISSIONING OF BUNKER CHUTE ASSEMBLY WITH VIBRATING MOTOR TO AVOID BUNKER MOUTH COAL CHOKE UP FOR UNIT 1 &amp; 2AT KHAPERKHEDA TPS.</v>
      </c>
      <c r="C1999" s="9">
        <f t="shared" si="859"/>
        <v>0</v>
      </c>
      <c r="D1999" s="65" t="str">
        <f t="shared" si="859"/>
        <v>-</v>
      </c>
      <c r="E1999" s="58">
        <f t="shared" si="859"/>
        <v>0</v>
      </c>
      <c r="F1999" s="58">
        <f t="shared" si="854"/>
        <v>0</v>
      </c>
      <c r="G1999" s="58">
        <f t="shared" si="855"/>
        <v>0</v>
      </c>
      <c r="H1999" s="58">
        <f t="shared" si="856"/>
        <v>0</v>
      </c>
      <c r="I1999" s="123">
        <f>'F4.2'!Y295</f>
        <v>0</v>
      </c>
      <c r="J1999" s="123">
        <f>'F4.2'!AS295</f>
        <v>0</v>
      </c>
      <c r="K1999" s="58"/>
      <c r="L1999" s="58"/>
      <c r="M1999" s="58">
        <f t="shared" si="851"/>
        <v>0</v>
      </c>
      <c r="N1999" s="58">
        <f t="shared" si="857"/>
        <v>0</v>
      </c>
    </row>
    <row r="2000" spans="1:14" ht="75" hidden="1" outlineLevel="1" x14ac:dyDescent="0.25">
      <c r="A2000" s="9">
        <f t="shared" si="853"/>
        <v>34.299999999999997</v>
      </c>
      <c r="B2000" s="194" t="str">
        <f t="shared" si="852"/>
        <v xml:space="preserve"> MODIFICATION OF EXISTING COAL BUNKER AND COMMISSIONING OF BUNKER CHUTE ASSEMBLY WITH VIBRATING MOTOR TO AVOID BUNKER MOUTH COAL CHOKE UP FOR UNIT 3 &amp; 4 AT KHAPERKHEDA TPS.</v>
      </c>
      <c r="C2000" s="9">
        <f t="shared" si="859"/>
        <v>0</v>
      </c>
      <c r="D2000" s="65" t="str">
        <f t="shared" si="859"/>
        <v>-</v>
      </c>
      <c r="E2000" s="58">
        <f t="shared" si="859"/>
        <v>0</v>
      </c>
      <c r="F2000" s="58">
        <f t="shared" si="854"/>
        <v>0</v>
      </c>
      <c r="G2000" s="58">
        <f t="shared" si="855"/>
        <v>0</v>
      </c>
      <c r="H2000" s="58">
        <f t="shared" si="856"/>
        <v>0</v>
      </c>
      <c r="I2000" s="123">
        <f>'F4.2'!Y296</f>
        <v>0</v>
      </c>
      <c r="J2000" s="123">
        <f>'F4.2'!AS296</f>
        <v>0</v>
      </c>
      <c r="K2000" s="58"/>
      <c r="L2000" s="58"/>
      <c r="M2000" s="58">
        <f t="shared" si="851"/>
        <v>0</v>
      </c>
      <c r="N2000" s="58">
        <f t="shared" si="857"/>
        <v>0</v>
      </c>
    </row>
    <row r="2001" spans="1:14" ht="30" hidden="1" outlineLevel="1" x14ac:dyDescent="0.25">
      <c r="A2001" s="9">
        <f t="shared" si="853"/>
        <v>34.4</v>
      </c>
      <c r="B2001" s="194" t="str">
        <f t="shared" si="852"/>
        <v>DESIGN, DEVELOPMENT, COMMISIONING OF SEAL AIR FAN ASSEMBLIES IN UNIT 1 &amp; 2</v>
      </c>
      <c r="C2001" s="9">
        <f t="shared" si="859"/>
        <v>0</v>
      </c>
      <c r="D2001" s="65" t="str">
        <f t="shared" si="859"/>
        <v>-</v>
      </c>
      <c r="E2001" s="58">
        <f t="shared" si="859"/>
        <v>0</v>
      </c>
      <c r="F2001" s="58">
        <f t="shared" si="854"/>
        <v>0</v>
      </c>
      <c r="G2001" s="58">
        <f t="shared" si="855"/>
        <v>0</v>
      </c>
      <c r="H2001" s="58">
        <f t="shared" si="856"/>
        <v>0</v>
      </c>
      <c r="I2001" s="123">
        <f>'F4.2'!Y297</f>
        <v>0</v>
      </c>
      <c r="J2001" s="123">
        <f>'F4.2'!AS297</f>
        <v>0</v>
      </c>
      <c r="K2001" s="58"/>
      <c r="L2001" s="58"/>
      <c r="M2001" s="58">
        <f t="shared" si="851"/>
        <v>0</v>
      </c>
      <c r="N2001" s="58">
        <f t="shared" si="857"/>
        <v>0</v>
      </c>
    </row>
    <row r="2002" spans="1:14" ht="60" hidden="1" outlineLevel="1" x14ac:dyDescent="0.25">
      <c r="A2002" s="9">
        <f t="shared" si="853"/>
        <v>34.5</v>
      </c>
      <c r="B2002" s="194" t="str">
        <f t="shared" si="852"/>
        <v>Procurement of sub body assembly of control valve in unit no. 1 &amp; 2 actuating main gear unit part electrical actuator in unit no. 1 to 4 Khaperkheda TPS</v>
      </c>
      <c r="C2002" s="9">
        <f t="shared" si="859"/>
        <v>0</v>
      </c>
      <c r="D2002" s="65" t="str">
        <f t="shared" si="859"/>
        <v>-</v>
      </c>
      <c r="E2002" s="58">
        <f t="shared" si="859"/>
        <v>0</v>
      </c>
      <c r="F2002" s="58">
        <f t="shared" si="854"/>
        <v>0</v>
      </c>
      <c r="G2002" s="58">
        <f t="shared" si="855"/>
        <v>0</v>
      </c>
      <c r="H2002" s="58">
        <f t="shared" si="856"/>
        <v>0</v>
      </c>
      <c r="I2002" s="123">
        <f>'F4.2'!Y298</f>
        <v>0</v>
      </c>
      <c r="J2002" s="123">
        <f>'F4.2'!AS298</f>
        <v>0</v>
      </c>
      <c r="K2002" s="58"/>
      <c r="L2002" s="58"/>
      <c r="M2002" s="58">
        <f t="shared" si="851"/>
        <v>0</v>
      </c>
      <c r="N2002" s="58">
        <f t="shared" si="857"/>
        <v>0</v>
      </c>
    </row>
    <row r="2003" spans="1:14" ht="31.5" hidden="1" outlineLevel="1" x14ac:dyDescent="0.25">
      <c r="A2003" s="9">
        <f t="shared" si="853"/>
        <v>35</v>
      </c>
      <c r="B2003" s="27" t="str">
        <f t="shared" si="852"/>
        <v>Construction of A, B, C, D &amp; E type stilt + 6 floor buildings  at TPS Khaperkheda.</v>
      </c>
      <c r="C2003" s="9">
        <f t="shared" si="859"/>
        <v>0</v>
      </c>
      <c r="D2003" s="65" t="str">
        <f t="shared" si="859"/>
        <v>-</v>
      </c>
      <c r="E2003" s="58">
        <f t="shared" si="859"/>
        <v>0</v>
      </c>
      <c r="F2003" s="58">
        <f t="shared" si="854"/>
        <v>0</v>
      </c>
      <c r="G2003" s="58">
        <f t="shared" si="855"/>
        <v>0</v>
      </c>
      <c r="H2003" s="58">
        <f t="shared" si="856"/>
        <v>0</v>
      </c>
      <c r="I2003" s="123">
        <f>'F4.2'!Y299</f>
        <v>0</v>
      </c>
      <c r="J2003" s="123">
        <f>'F4.2'!AS299</f>
        <v>0</v>
      </c>
      <c r="K2003" s="58"/>
      <c r="L2003" s="58"/>
      <c r="M2003" s="58">
        <f t="shared" si="851"/>
        <v>0</v>
      </c>
      <c r="N2003" s="58">
        <f t="shared" si="857"/>
        <v>0</v>
      </c>
    </row>
    <row r="2004" spans="1:14" ht="30" hidden="1" outlineLevel="1" x14ac:dyDescent="0.25">
      <c r="A2004" s="9">
        <f t="shared" si="853"/>
        <v>35.1</v>
      </c>
      <c r="B2004" s="194" t="str">
        <f t="shared" si="852"/>
        <v>Construction of A, B, C, D &amp; E type stilt + 6 floor buildings  at TPS Khaperkheda.</v>
      </c>
      <c r="C2004" s="9">
        <f t="shared" si="859"/>
        <v>0</v>
      </c>
      <c r="D2004" s="65" t="str">
        <f t="shared" si="859"/>
        <v>-</v>
      </c>
      <c r="E2004" s="58">
        <f t="shared" si="859"/>
        <v>0</v>
      </c>
      <c r="F2004" s="58">
        <f t="shared" si="854"/>
        <v>0</v>
      </c>
      <c r="G2004" s="58">
        <f t="shared" si="855"/>
        <v>0</v>
      </c>
      <c r="H2004" s="58">
        <f t="shared" si="856"/>
        <v>0</v>
      </c>
      <c r="I2004" s="123">
        <f>'F4.2'!Y300</f>
        <v>0</v>
      </c>
      <c r="J2004" s="123">
        <f>'F4.2'!AS300</f>
        <v>0</v>
      </c>
      <c r="K2004" s="58"/>
      <c r="L2004" s="58"/>
      <c r="M2004" s="58">
        <f t="shared" si="851"/>
        <v>0</v>
      </c>
      <c r="N2004" s="58">
        <f t="shared" si="857"/>
        <v>0</v>
      </c>
    </row>
    <row r="2005" spans="1:14" ht="110.25" hidden="1" outlineLevel="1" x14ac:dyDescent="0.25">
      <c r="A2005" s="9">
        <f t="shared" si="853"/>
        <v>36</v>
      </c>
      <c r="B2005" s="27" t="str">
        <f t="shared" si="852"/>
        <v xml:space="preserve"> Enhancement &amp; Renovation of existing building, Construction of Market building,  Construction of club building community hall, 
Construction of school building, 
&amp; Enhancement of existing domestic plant providing V wire 3 MLD at Colony TPS Khaperkheda.</v>
      </c>
      <c r="C2005" s="9">
        <f t="shared" si="859"/>
        <v>0</v>
      </c>
      <c r="D2005" s="65" t="str">
        <f t="shared" si="859"/>
        <v>-</v>
      </c>
      <c r="E2005" s="58">
        <f t="shared" si="859"/>
        <v>0</v>
      </c>
      <c r="F2005" s="58">
        <f t="shared" si="854"/>
        <v>0</v>
      </c>
      <c r="G2005" s="58">
        <f t="shared" si="855"/>
        <v>0</v>
      </c>
      <c r="H2005" s="58">
        <f t="shared" si="856"/>
        <v>0</v>
      </c>
      <c r="I2005" s="123">
        <f>'F4.2'!Y301</f>
        <v>0</v>
      </c>
      <c r="J2005" s="123">
        <f>'F4.2'!AS301</f>
        <v>0</v>
      </c>
      <c r="K2005" s="58"/>
      <c r="L2005" s="58"/>
      <c r="M2005" s="58">
        <f t="shared" si="851"/>
        <v>0</v>
      </c>
      <c r="N2005" s="58">
        <f t="shared" si="857"/>
        <v>0</v>
      </c>
    </row>
    <row r="2006" spans="1:14" ht="45" hidden="1" outlineLevel="1" x14ac:dyDescent="0.25">
      <c r="A2006" s="9">
        <f t="shared" si="853"/>
        <v>36.1</v>
      </c>
      <c r="B2006" s="194" t="str">
        <f t="shared" si="852"/>
        <v>Enhancement / Renovation &amp; strengthening of existing building &amp; allied works in colony TPS Khaperkhda.</v>
      </c>
      <c r="C2006" s="9">
        <f t="shared" si="859"/>
        <v>0</v>
      </c>
      <c r="D2006" s="65" t="str">
        <f t="shared" si="859"/>
        <v>-</v>
      </c>
      <c r="E2006" s="58">
        <f t="shared" si="859"/>
        <v>0</v>
      </c>
      <c r="F2006" s="58">
        <f t="shared" si="854"/>
        <v>0</v>
      </c>
      <c r="G2006" s="58">
        <f t="shared" si="855"/>
        <v>0</v>
      </c>
      <c r="H2006" s="58">
        <f t="shared" si="856"/>
        <v>0</v>
      </c>
      <c r="I2006" s="123">
        <f>'F4.2'!Y302</f>
        <v>28</v>
      </c>
      <c r="J2006" s="123">
        <f>'F4.2'!AS302</f>
        <v>28</v>
      </c>
      <c r="K2006" s="58"/>
      <c r="L2006" s="58"/>
      <c r="M2006" s="58">
        <f t="shared" si="851"/>
        <v>28</v>
      </c>
      <c r="N2006" s="58">
        <f t="shared" si="857"/>
        <v>0</v>
      </c>
    </row>
    <row r="2007" spans="1:14" ht="45" hidden="1" outlineLevel="1" x14ac:dyDescent="0.25">
      <c r="A2007" s="9">
        <f t="shared" si="853"/>
        <v>36.200000000000003</v>
      </c>
      <c r="B2007" s="194" t="str">
        <f t="shared" si="852"/>
        <v>Construction of Market building including approach road, drainage arrangement &amp; electrification at colony TPS Khaperkheda</v>
      </c>
      <c r="C2007" s="9">
        <f t="shared" si="859"/>
        <v>0</v>
      </c>
      <c r="D2007" s="65" t="str">
        <f t="shared" si="859"/>
        <v>-</v>
      </c>
      <c r="E2007" s="58">
        <f t="shared" si="859"/>
        <v>0</v>
      </c>
      <c r="F2007" s="58">
        <f t="shared" si="854"/>
        <v>0</v>
      </c>
      <c r="G2007" s="58">
        <f t="shared" si="855"/>
        <v>0</v>
      </c>
      <c r="H2007" s="58">
        <f t="shared" si="856"/>
        <v>0</v>
      </c>
      <c r="I2007" s="123">
        <f>'F4.2'!Y303</f>
        <v>6</v>
      </c>
      <c r="J2007" s="123">
        <f>'F4.2'!AS303</f>
        <v>6</v>
      </c>
      <c r="K2007" s="58"/>
      <c r="L2007" s="58"/>
      <c r="M2007" s="58">
        <f t="shared" si="851"/>
        <v>6</v>
      </c>
      <c r="N2007" s="58">
        <f t="shared" si="857"/>
        <v>0</v>
      </c>
    </row>
    <row r="2008" spans="1:14" ht="15.75" hidden="1" outlineLevel="1" x14ac:dyDescent="0.25">
      <c r="A2008" s="9">
        <f t="shared" si="853"/>
        <v>36.299999999999997</v>
      </c>
      <c r="B2008" s="194" t="str">
        <f t="shared" si="852"/>
        <v>Construction of club building / community hall</v>
      </c>
      <c r="C2008" s="9">
        <f t="shared" si="859"/>
        <v>0</v>
      </c>
      <c r="D2008" s="65" t="str">
        <f t="shared" si="859"/>
        <v>-</v>
      </c>
      <c r="E2008" s="58">
        <f t="shared" si="859"/>
        <v>0</v>
      </c>
      <c r="F2008" s="58">
        <f t="shared" si="854"/>
        <v>0</v>
      </c>
      <c r="G2008" s="58">
        <f t="shared" si="855"/>
        <v>0</v>
      </c>
      <c r="H2008" s="58">
        <f t="shared" si="856"/>
        <v>0</v>
      </c>
      <c r="I2008" s="123">
        <f>'F4.2'!Y304</f>
        <v>0</v>
      </c>
      <c r="J2008" s="123">
        <f>'F4.2'!AS304</f>
        <v>0</v>
      </c>
      <c r="K2008" s="58"/>
      <c r="L2008" s="58"/>
      <c r="M2008" s="58">
        <f t="shared" si="851"/>
        <v>0</v>
      </c>
      <c r="N2008" s="58">
        <f t="shared" si="857"/>
        <v>0</v>
      </c>
    </row>
    <row r="2009" spans="1:14" ht="15.75" hidden="1" outlineLevel="1" x14ac:dyDescent="0.25">
      <c r="A2009" s="9">
        <f t="shared" si="853"/>
        <v>36.4</v>
      </c>
      <c r="B2009" s="194" t="str">
        <f t="shared" si="852"/>
        <v>Construction of school building</v>
      </c>
      <c r="C2009" s="9">
        <f t="shared" si="859"/>
        <v>0</v>
      </c>
      <c r="D2009" s="65" t="str">
        <f t="shared" si="859"/>
        <v>-</v>
      </c>
      <c r="E2009" s="58">
        <f t="shared" si="859"/>
        <v>0</v>
      </c>
      <c r="F2009" s="58">
        <f t="shared" si="854"/>
        <v>0</v>
      </c>
      <c r="G2009" s="58">
        <f t="shared" si="855"/>
        <v>0</v>
      </c>
      <c r="H2009" s="58">
        <f t="shared" si="856"/>
        <v>0</v>
      </c>
      <c r="I2009" s="123">
        <f>'F4.2'!Y305</f>
        <v>0</v>
      </c>
      <c r="J2009" s="123">
        <f>'F4.2'!AS305</f>
        <v>0</v>
      </c>
      <c r="K2009" s="58"/>
      <c r="L2009" s="58"/>
      <c r="M2009" s="58">
        <f t="shared" si="851"/>
        <v>0</v>
      </c>
      <c r="N2009" s="58">
        <f t="shared" si="857"/>
        <v>0</v>
      </c>
    </row>
    <row r="2010" spans="1:14" ht="30" hidden="1" outlineLevel="1" x14ac:dyDescent="0.25">
      <c r="A2010" s="9">
        <f t="shared" si="853"/>
        <v>36.5</v>
      </c>
      <c r="B2010" s="194" t="str">
        <f t="shared" si="852"/>
        <v xml:space="preserve">Enhancement of existing domestic plant providing V wire 3 MLD </v>
      </c>
      <c r="C2010" s="9">
        <f t="shared" si="859"/>
        <v>0</v>
      </c>
      <c r="D2010" s="65" t="str">
        <f t="shared" si="859"/>
        <v>-</v>
      </c>
      <c r="E2010" s="58">
        <f t="shared" si="859"/>
        <v>0</v>
      </c>
      <c r="F2010" s="58">
        <f t="shared" si="854"/>
        <v>0</v>
      </c>
      <c r="G2010" s="58">
        <f t="shared" si="855"/>
        <v>0</v>
      </c>
      <c r="H2010" s="58">
        <f t="shared" si="856"/>
        <v>0</v>
      </c>
      <c r="I2010" s="123">
        <f>'F4.2'!Y306</f>
        <v>3</v>
      </c>
      <c r="J2010" s="123">
        <f>'F4.2'!AS306</f>
        <v>3</v>
      </c>
      <c r="K2010" s="58"/>
      <c r="L2010" s="58"/>
      <c r="M2010" s="58">
        <f t="shared" si="851"/>
        <v>3</v>
      </c>
      <c r="N2010" s="58">
        <f t="shared" si="857"/>
        <v>0</v>
      </c>
    </row>
    <row r="2011" spans="1:14" ht="94.5" hidden="1" outlineLevel="1" x14ac:dyDescent="0.25">
      <c r="A2011" s="9">
        <f t="shared" si="853"/>
        <v>37</v>
      </c>
      <c r="B2011" s="27" t="str">
        <f t="shared" si="852"/>
        <v>Enhancement / Renovation of Saudamini Administrative Building,  Construction of VIP Guest House, Construction of roads at Prakashnagar Colony and Providing various civil works related to coal transport railway lines of khaperkheda TPSTPS Khaperkheda.</v>
      </c>
      <c r="C2011" s="9">
        <f t="shared" si="859"/>
        <v>0</v>
      </c>
      <c r="D2011" s="65" t="str">
        <f t="shared" si="859"/>
        <v>-</v>
      </c>
      <c r="E2011" s="58">
        <f t="shared" si="859"/>
        <v>0</v>
      </c>
      <c r="F2011" s="58">
        <f t="shared" si="854"/>
        <v>0</v>
      </c>
      <c r="G2011" s="58">
        <f t="shared" si="855"/>
        <v>0</v>
      </c>
      <c r="H2011" s="58">
        <f t="shared" si="856"/>
        <v>0</v>
      </c>
      <c r="I2011" s="123">
        <f>'F4.2'!Y307</f>
        <v>0</v>
      </c>
      <c r="J2011" s="123">
        <f>'F4.2'!AS307</f>
        <v>0</v>
      </c>
      <c r="K2011" s="58"/>
      <c r="L2011" s="58"/>
      <c r="M2011" s="58">
        <f t="shared" si="851"/>
        <v>0</v>
      </c>
      <c r="N2011" s="58">
        <f t="shared" si="857"/>
        <v>0</v>
      </c>
    </row>
    <row r="2012" spans="1:14" ht="15.75" hidden="1" outlineLevel="1" x14ac:dyDescent="0.25">
      <c r="A2012" s="9">
        <f t="shared" si="853"/>
        <v>37.1</v>
      </c>
      <c r="B2012" s="194" t="str">
        <f t="shared" si="852"/>
        <v>Enhancement / Renovation of Saudamini building</v>
      </c>
      <c r="C2012" s="9">
        <f t="shared" si="859"/>
        <v>0</v>
      </c>
      <c r="D2012" s="65" t="str">
        <f t="shared" si="859"/>
        <v>-</v>
      </c>
      <c r="E2012" s="58">
        <f t="shared" si="859"/>
        <v>0</v>
      </c>
      <c r="F2012" s="58">
        <f t="shared" si="854"/>
        <v>7</v>
      </c>
      <c r="G2012" s="58">
        <f t="shared" si="855"/>
        <v>7</v>
      </c>
      <c r="H2012" s="58">
        <f t="shared" si="856"/>
        <v>0</v>
      </c>
      <c r="I2012" s="123">
        <f>'F4.2'!Y308</f>
        <v>0</v>
      </c>
      <c r="J2012" s="123">
        <f>'F4.2'!AS308</f>
        <v>0</v>
      </c>
      <c r="K2012" s="58"/>
      <c r="L2012" s="58"/>
      <c r="M2012" s="58">
        <f t="shared" si="851"/>
        <v>0</v>
      </c>
      <c r="N2012" s="58">
        <f t="shared" si="857"/>
        <v>0</v>
      </c>
    </row>
    <row r="2013" spans="1:14" ht="15.75" hidden="1" outlineLevel="1" x14ac:dyDescent="0.25">
      <c r="A2013" s="9">
        <f t="shared" si="853"/>
        <v>37.200000000000003</v>
      </c>
      <c r="B2013" s="194" t="str">
        <f t="shared" si="852"/>
        <v>Construction of VIP guest house TPS Khaperkheda.</v>
      </c>
      <c r="C2013" s="9">
        <f t="shared" si="859"/>
        <v>0</v>
      </c>
      <c r="D2013" s="65" t="str">
        <f t="shared" si="859"/>
        <v>-</v>
      </c>
      <c r="E2013" s="58">
        <f t="shared" si="859"/>
        <v>0</v>
      </c>
      <c r="F2013" s="58">
        <f t="shared" si="854"/>
        <v>0</v>
      </c>
      <c r="G2013" s="58">
        <f t="shared" si="855"/>
        <v>0</v>
      </c>
      <c r="H2013" s="58">
        <f t="shared" si="856"/>
        <v>0</v>
      </c>
      <c r="I2013" s="123">
        <f>'F4.2'!Y309</f>
        <v>5</v>
      </c>
      <c r="J2013" s="123">
        <f>'F4.2'!AS309</f>
        <v>5</v>
      </c>
      <c r="K2013" s="58"/>
      <c r="L2013" s="58"/>
      <c r="M2013" s="58">
        <f t="shared" si="851"/>
        <v>5</v>
      </c>
      <c r="N2013" s="58">
        <f t="shared" si="857"/>
        <v>0</v>
      </c>
    </row>
    <row r="2014" spans="1:14" ht="15.75" hidden="1" outlineLevel="1" x14ac:dyDescent="0.25">
      <c r="A2014" s="9">
        <f t="shared" si="853"/>
        <v>37.299999999999997</v>
      </c>
      <c r="B2014" s="194" t="str">
        <f t="shared" si="852"/>
        <v>Construction of Roads</v>
      </c>
      <c r="C2014" s="9">
        <f t="shared" si="859"/>
        <v>0</v>
      </c>
      <c r="D2014" s="65" t="str">
        <f t="shared" si="859"/>
        <v>-</v>
      </c>
      <c r="E2014" s="58">
        <f t="shared" si="859"/>
        <v>0</v>
      </c>
      <c r="F2014" s="58">
        <f t="shared" si="854"/>
        <v>0</v>
      </c>
      <c r="G2014" s="58">
        <f t="shared" si="855"/>
        <v>0</v>
      </c>
      <c r="H2014" s="58">
        <f t="shared" si="856"/>
        <v>0</v>
      </c>
      <c r="I2014" s="123">
        <f>'F4.2'!Y310</f>
        <v>13</v>
      </c>
      <c r="J2014" s="123">
        <f>'F4.2'!AS310</f>
        <v>13</v>
      </c>
      <c r="K2014" s="58"/>
      <c r="L2014" s="58"/>
      <c r="M2014" s="58">
        <f t="shared" si="851"/>
        <v>13</v>
      </c>
      <c r="N2014" s="58">
        <f t="shared" si="857"/>
        <v>0</v>
      </c>
    </row>
    <row r="2015" spans="1:14" ht="30" hidden="1" outlineLevel="1" x14ac:dyDescent="0.25">
      <c r="A2015" s="9">
        <f t="shared" si="853"/>
        <v>37.4</v>
      </c>
      <c r="B2015" s="194" t="str">
        <f t="shared" si="852"/>
        <v>Construction of office building &amp; store for electrical maintenance &amp; Civil at KPKD</v>
      </c>
      <c r="C2015" s="9">
        <f t="shared" si="859"/>
        <v>0</v>
      </c>
      <c r="D2015" s="65" t="str">
        <f t="shared" si="859"/>
        <v>-</v>
      </c>
      <c r="E2015" s="58">
        <f t="shared" si="859"/>
        <v>0</v>
      </c>
      <c r="F2015" s="58">
        <f t="shared" si="854"/>
        <v>2.5</v>
      </c>
      <c r="G2015" s="58">
        <f t="shared" si="855"/>
        <v>2.5</v>
      </c>
      <c r="H2015" s="58">
        <f t="shared" si="856"/>
        <v>0</v>
      </c>
      <c r="I2015" s="123">
        <f>'F4.2'!Y311</f>
        <v>0</v>
      </c>
      <c r="J2015" s="123">
        <f>'F4.2'!AS311</f>
        <v>0</v>
      </c>
      <c r="K2015" s="58"/>
      <c r="L2015" s="58"/>
      <c r="M2015" s="58">
        <f t="shared" si="851"/>
        <v>0</v>
      </c>
      <c r="N2015" s="58">
        <f t="shared" si="857"/>
        <v>0</v>
      </c>
    </row>
    <row r="2016" spans="1:14" ht="45" hidden="1" outlineLevel="1" x14ac:dyDescent="0.25">
      <c r="A2016" s="9">
        <f t="shared" si="853"/>
        <v>37.5</v>
      </c>
      <c r="B2016" s="194" t="str">
        <f t="shared" si="852"/>
        <v>Providing Special repair &amp; retrofitting work of river bridge no.09 on Khaperkheda - Kalumna railway siding of TPS Khaperkheda.</v>
      </c>
      <c r="C2016" s="9">
        <f t="shared" ref="C2016:E2035" si="860">C1590</f>
        <v>0</v>
      </c>
      <c r="D2016" s="65" t="str">
        <f t="shared" si="860"/>
        <v>-</v>
      </c>
      <c r="E2016" s="58">
        <f t="shared" si="860"/>
        <v>0</v>
      </c>
      <c r="F2016" s="58">
        <f t="shared" si="854"/>
        <v>1.5</v>
      </c>
      <c r="G2016" s="58">
        <f t="shared" si="855"/>
        <v>1.5</v>
      </c>
      <c r="H2016" s="58">
        <f t="shared" si="856"/>
        <v>0</v>
      </c>
      <c r="I2016" s="123">
        <f>'F4.2'!Y312</f>
        <v>0</v>
      </c>
      <c r="J2016" s="123">
        <f>'F4.2'!AS312</f>
        <v>0</v>
      </c>
      <c r="K2016" s="58"/>
      <c r="L2016" s="58"/>
      <c r="M2016" s="58">
        <f t="shared" si="851"/>
        <v>0</v>
      </c>
      <c r="N2016" s="58">
        <f t="shared" si="857"/>
        <v>0</v>
      </c>
    </row>
    <row r="2017" spans="1:14" ht="45" hidden="1" outlineLevel="1" x14ac:dyDescent="0.25">
      <c r="A2017" s="9">
        <f t="shared" si="853"/>
        <v>37.6</v>
      </c>
      <c r="B2017" s="194" t="str">
        <f t="shared" si="852"/>
        <v>Construction &amp; repairing  of drains &amp; culverts along  coal Transporting Railway lines &amp; approach road of  TPS Khaperkheda.</v>
      </c>
      <c r="C2017" s="9">
        <f t="shared" si="860"/>
        <v>0</v>
      </c>
      <c r="D2017" s="65" t="str">
        <f t="shared" si="860"/>
        <v>-</v>
      </c>
      <c r="E2017" s="58">
        <f t="shared" si="860"/>
        <v>0</v>
      </c>
      <c r="F2017" s="58">
        <f t="shared" si="854"/>
        <v>0</v>
      </c>
      <c r="G2017" s="58">
        <f t="shared" si="855"/>
        <v>0</v>
      </c>
      <c r="H2017" s="58">
        <f t="shared" si="856"/>
        <v>0</v>
      </c>
      <c r="I2017" s="123">
        <f>'F4.2'!Y313</f>
        <v>2.5</v>
      </c>
      <c r="J2017" s="123">
        <f>'F4.2'!AS313</f>
        <v>2.5</v>
      </c>
      <c r="K2017" s="58"/>
      <c r="L2017" s="58"/>
      <c r="M2017" s="58">
        <f t="shared" si="851"/>
        <v>2.5</v>
      </c>
      <c r="N2017" s="58">
        <f t="shared" si="857"/>
        <v>0</v>
      </c>
    </row>
    <row r="2018" spans="1:14" ht="75" hidden="1" outlineLevel="1" x14ac:dyDescent="0.25">
      <c r="A2018" s="9">
        <f t="shared" si="853"/>
        <v>37.700000000000003</v>
      </c>
      <c r="B2018" s="194" t="str">
        <f t="shared" si="852"/>
        <v>Repairing, providing &amp; applying Epoxy Painting and Structural Steel Works to steel structural bridges on kpkd to Kaluma and kpkd to Saoner railway lines as per recommendation of structural stability report at TPS Khaperkheda.</v>
      </c>
      <c r="C2018" s="9">
        <f t="shared" si="860"/>
        <v>0</v>
      </c>
      <c r="D2018" s="65" t="str">
        <f t="shared" si="860"/>
        <v>-</v>
      </c>
      <c r="E2018" s="58">
        <f t="shared" si="860"/>
        <v>0</v>
      </c>
      <c r="F2018" s="58">
        <f t="shared" si="854"/>
        <v>0</v>
      </c>
      <c r="G2018" s="58">
        <f t="shared" si="855"/>
        <v>0</v>
      </c>
      <c r="H2018" s="58">
        <f t="shared" si="856"/>
        <v>0</v>
      </c>
      <c r="I2018" s="123">
        <f>'F4.2'!Y314</f>
        <v>1</v>
      </c>
      <c r="J2018" s="123">
        <f>'F4.2'!AS314</f>
        <v>1</v>
      </c>
      <c r="K2018" s="58"/>
      <c r="L2018" s="58"/>
      <c r="M2018" s="58">
        <f t="shared" si="851"/>
        <v>1</v>
      </c>
      <c r="N2018" s="58">
        <f t="shared" si="857"/>
        <v>0</v>
      </c>
    </row>
    <row r="2019" spans="1:14" ht="15.75" hidden="1" outlineLevel="1" x14ac:dyDescent="0.25">
      <c r="A2019" s="9">
        <f t="shared" si="853"/>
        <v>37.799999999999997</v>
      </c>
      <c r="B2019" s="194" t="str">
        <f t="shared" si="852"/>
        <v>Construction of  compound wall KPKD Colony</v>
      </c>
      <c r="C2019" s="9">
        <f t="shared" si="860"/>
        <v>0</v>
      </c>
      <c r="D2019" s="65" t="str">
        <f t="shared" si="860"/>
        <v>-</v>
      </c>
      <c r="E2019" s="58">
        <f t="shared" si="860"/>
        <v>0</v>
      </c>
      <c r="F2019" s="58">
        <f t="shared" si="854"/>
        <v>0</v>
      </c>
      <c r="G2019" s="58">
        <f t="shared" si="855"/>
        <v>0</v>
      </c>
      <c r="H2019" s="58">
        <f t="shared" si="856"/>
        <v>0</v>
      </c>
      <c r="I2019" s="123">
        <f>'F4.2'!Y315</f>
        <v>2.5</v>
      </c>
      <c r="J2019" s="123">
        <f>'F4.2'!AS315</f>
        <v>2.5</v>
      </c>
      <c r="K2019" s="58"/>
      <c r="L2019" s="58"/>
      <c r="M2019" s="58">
        <f t="shared" si="851"/>
        <v>2.5</v>
      </c>
      <c r="N2019" s="58">
        <f t="shared" si="857"/>
        <v>0</v>
      </c>
    </row>
    <row r="2020" spans="1:14" ht="63" hidden="1" outlineLevel="1" x14ac:dyDescent="0.25">
      <c r="A2020" s="9">
        <f t="shared" si="853"/>
        <v>38</v>
      </c>
      <c r="B2020" s="27" t="str">
        <f t="shared" si="852"/>
        <v xml:space="preserve">Work of Strengthening and modification of Main Plant,   construction of roads, strengthening of IDCT 1 to 4  in plant area, 4x210 MW, TPS, Khaperkheda. </v>
      </c>
      <c r="C2020" s="9">
        <f t="shared" si="860"/>
        <v>0</v>
      </c>
      <c r="D2020" s="65" t="str">
        <f t="shared" si="860"/>
        <v>-</v>
      </c>
      <c r="E2020" s="58">
        <f t="shared" si="860"/>
        <v>0</v>
      </c>
      <c r="F2020" s="58">
        <f t="shared" si="854"/>
        <v>0</v>
      </c>
      <c r="G2020" s="58">
        <f t="shared" si="855"/>
        <v>0</v>
      </c>
      <c r="H2020" s="58">
        <f t="shared" si="856"/>
        <v>0</v>
      </c>
      <c r="I2020" s="123">
        <f>'F4.2'!Y316</f>
        <v>0</v>
      </c>
      <c r="J2020" s="123">
        <f>'F4.2'!AS316</f>
        <v>0</v>
      </c>
      <c r="K2020" s="58"/>
      <c r="L2020" s="58"/>
      <c r="M2020" s="58">
        <f t="shared" si="851"/>
        <v>0</v>
      </c>
      <c r="N2020" s="58">
        <f t="shared" si="857"/>
        <v>0</v>
      </c>
    </row>
    <row r="2021" spans="1:14" ht="60" hidden="1" outlineLevel="1" x14ac:dyDescent="0.25">
      <c r="A2021" s="9">
        <f t="shared" si="853"/>
        <v>38.1</v>
      </c>
      <c r="B2021" s="194" t="str">
        <f t="shared" si="852"/>
        <v>Work of attending additional works based on structural report at Induced Draft Cooling Towers(IDCT) unit 1,2,3 &amp; 4 at 4 x 210MW, TPS, Khaperkheda.</v>
      </c>
      <c r="C2021" s="9">
        <f t="shared" si="860"/>
        <v>0</v>
      </c>
      <c r="D2021" s="65" t="str">
        <f t="shared" si="860"/>
        <v>-</v>
      </c>
      <c r="E2021" s="58">
        <f t="shared" si="860"/>
        <v>0</v>
      </c>
      <c r="F2021" s="58">
        <f t="shared" si="854"/>
        <v>0</v>
      </c>
      <c r="G2021" s="58">
        <f t="shared" si="855"/>
        <v>0</v>
      </c>
      <c r="H2021" s="58">
        <f t="shared" si="856"/>
        <v>0</v>
      </c>
      <c r="I2021" s="123">
        <f>'F4.2'!Y317</f>
        <v>1.21</v>
      </c>
      <c r="J2021" s="123">
        <f>'F4.2'!AS317</f>
        <v>1.21</v>
      </c>
      <c r="K2021" s="58"/>
      <c r="L2021" s="58"/>
      <c r="M2021" s="58">
        <f t="shared" si="851"/>
        <v>1.21</v>
      </c>
      <c r="N2021" s="58">
        <f t="shared" si="857"/>
        <v>0</v>
      </c>
    </row>
    <row r="2022" spans="1:14" ht="45" hidden="1" outlineLevel="1" x14ac:dyDescent="0.25">
      <c r="A2022" s="9">
        <f t="shared" si="853"/>
        <v>38.200000000000003</v>
      </c>
      <c r="B2022" s="194" t="str">
        <f t="shared" si="852"/>
        <v>Work of constructon of roadside drains from VIP gate no.3 to IDCT No.1 at 4 x 210MW TPS Khaperkheda.</v>
      </c>
      <c r="C2022" s="9">
        <f t="shared" si="860"/>
        <v>0</v>
      </c>
      <c r="D2022" s="65" t="str">
        <f t="shared" si="860"/>
        <v>-</v>
      </c>
      <c r="E2022" s="58">
        <f t="shared" si="860"/>
        <v>0</v>
      </c>
      <c r="F2022" s="58">
        <f t="shared" si="854"/>
        <v>3.61</v>
      </c>
      <c r="G2022" s="58">
        <f t="shared" si="855"/>
        <v>3.61</v>
      </c>
      <c r="H2022" s="58">
        <f t="shared" si="856"/>
        <v>0</v>
      </c>
      <c r="I2022" s="123">
        <f>'F4.2'!Y318</f>
        <v>0</v>
      </c>
      <c r="J2022" s="123">
        <f>'F4.2'!AS318</f>
        <v>0</v>
      </c>
      <c r="K2022" s="58"/>
      <c r="L2022" s="58"/>
      <c r="M2022" s="58">
        <f t="shared" si="851"/>
        <v>0</v>
      </c>
      <c r="N2022" s="58">
        <f t="shared" si="857"/>
        <v>0</v>
      </c>
    </row>
    <row r="2023" spans="1:14" ht="45" hidden="1" outlineLevel="1" x14ac:dyDescent="0.25">
      <c r="A2023" s="9">
        <f t="shared" si="853"/>
        <v>38.299999999999997</v>
      </c>
      <c r="B2023" s="194" t="str">
        <f t="shared" si="852"/>
        <v>Construction of bituminous macadam road from Administrative Building to GCR Road near Service Building of 4X210MW TPS Khaperkheda.</v>
      </c>
      <c r="C2023" s="9">
        <f t="shared" si="860"/>
        <v>0</v>
      </c>
      <c r="D2023" s="65" t="str">
        <f t="shared" si="860"/>
        <v>-</v>
      </c>
      <c r="E2023" s="58">
        <f t="shared" si="860"/>
        <v>0</v>
      </c>
      <c r="F2023" s="58">
        <f t="shared" si="854"/>
        <v>2.7</v>
      </c>
      <c r="G2023" s="58">
        <f t="shared" si="855"/>
        <v>2.7</v>
      </c>
      <c r="H2023" s="58">
        <f t="shared" si="856"/>
        <v>0</v>
      </c>
      <c r="I2023" s="123">
        <f>'F4.2'!Y319</f>
        <v>0</v>
      </c>
      <c r="J2023" s="123">
        <f>'F4.2'!AS319</f>
        <v>0</v>
      </c>
      <c r="K2023" s="58"/>
      <c r="L2023" s="58"/>
      <c r="M2023" s="58">
        <f t="shared" si="851"/>
        <v>0</v>
      </c>
      <c r="N2023" s="58">
        <f t="shared" si="857"/>
        <v>0</v>
      </c>
    </row>
    <row r="2024" spans="1:14" ht="60" hidden="1" outlineLevel="1" x14ac:dyDescent="0.25">
      <c r="A2024" s="9">
        <f t="shared" si="853"/>
        <v>38.4</v>
      </c>
      <c r="B2024" s="194" t="str">
        <f t="shared" si="852"/>
        <v>Work for Construction of cement concrete road for equipment movement for salt lagoon (WTP-I), FGD(System), H2(cylinders) plant etc. inside plant premises in 4x  210MW, TPS, Khaperkheda.</v>
      </c>
      <c r="C2024" s="9">
        <f t="shared" si="860"/>
        <v>0</v>
      </c>
      <c r="D2024" s="65" t="str">
        <f t="shared" si="860"/>
        <v>-</v>
      </c>
      <c r="E2024" s="58">
        <f t="shared" si="860"/>
        <v>0</v>
      </c>
      <c r="F2024" s="58">
        <f t="shared" si="854"/>
        <v>3.63</v>
      </c>
      <c r="G2024" s="58">
        <f t="shared" si="855"/>
        <v>3.63</v>
      </c>
      <c r="H2024" s="58">
        <f t="shared" si="856"/>
        <v>0</v>
      </c>
      <c r="I2024" s="123">
        <f>'F4.2'!Y320</f>
        <v>0</v>
      </c>
      <c r="J2024" s="123">
        <f>'F4.2'!AS320</f>
        <v>0</v>
      </c>
      <c r="K2024" s="58"/>
      <c r="L2024" s="58"/>
      <c r="M2024" s="58">
        <f t="shared" si="851"/>
        <v>0</v>
      </c>
      <c r="N2024" s="58">
        <f t="shared" si="857"/>
        <v>0</v>
      </c>
    </row>
    <row r="2025" spans="1:14" ht="30" hidden="1" outlineLevel="1" x14ac:dyDescent="0.25">
      <c r="A2025" s="9">
        <f t="shared" si="853"/>
        <v>38.5</v>
      </c>
      <c r="B2025" s="194" t="str">
        <f t="shared" si="852"/>
        <v>Construction of cement concrete road outside BTG area of Power Plant 4 x 210MW TPS Khaperkheda.</v>
      </c>
      <c r="C2025" s="9">
        <f t="shared" si="860"/>
        <v>0</v>
      </c>
      <c r="D2025" s="65" t="str">
        <f t="shared" si="860"/>
        <v>-</v>
      </c>
      <c r="E2025" s="58">
        <f t="shared" si="860"/>
        <v>0</v>
      </c>
      <c r="F2025" s="58">
        <f t="shared" si="854"/>
        <v>0</v>
      </c>
      <c r="G2025" s="58">
        <f t="shared" si="855"/>
        <v>0</v>
      </c>
      <c r="H2025" s="58">
        <f t="shared" si="856"/>
        <v>0</v>
      </c>
      <c r="I2025" s="123">
        <f>'F4.2'!Y321</f>
        <v>8.92</v>
      </c>
      <c r="J2025" s="123">
        <f>'F4.2'!AS321</f>
        <v>8.92</v>
      </c>
      <c r="K2025" s="58"/>
      <c r="L2025" s="58"/>
      <c r="M2025" s="58">
        <f t="shared" si="851"/>
        <v>8.92</v>
      </c>
      <c r="N2025" s="58">
        <f t="shared" si="857"/>
        <v>0</v>
      </c>
    </row>
    <row r="2026" spans="1:14" ht="45" hidden="1" outlineLevel="1" x14ac:dyDescent="0.25">
      <c r="A2026" s="9">
        <f t="shared" si="853"/>
        <v>38.6</v>
      </c>
      <c r="B2026" s="194" t="str">
        <f t="shared" si="852"/>
        <v>Construction of cement concrete road for material transportation from D-Point CHP to reject coal Dumping yard in 4x  210MW, TPS, Khaperkheda.</v>
      </c>
      <c r="C2026" s="9">
        <f t="shared" si="860"/>
        <v>0</v>
      </c>
      <c r="D2026" s="65" t="str">
        <f t="shared" si="860"/>
        <v>-</v>
      </c>
      <c r="E2026" s="58">
        <f t="shared" si="860"/>
        <v>0</v>
      </c>
      <c r="F2026" s="58">
        <f t="shared" si="854"/>
        <v>5.94</v>
      </c>
      <c r="G2026" s="58">
        <f t="shared" si="855"/>
        <v>5.94</v>
      </c>
      <c r="H2026" s="58">
        <f t="shared" si="856"/>
        <v>0</v>
      </c>
      <c r="I2026" s="123">
        <f>'F4.2'!Y322</f>
        <v>0</v>
      </c>
      <c r="J2026" s="123">
        <f>'F4.2'!AS322</f>
        <v>0</v>
      </c>
      <c r="K2026" s="58"/>
      <c r="L2026" s="58"/>
      <c r="M2026" s="58">
        <f t="shared" si="851"/>
        <v>0</v>
      </c>
      <c r="N2026" s="58">
        <f t="shared" si="857"/>
        <v>0</v>
      </c>
    </row>
    <row r="2027" spans="1:14" ht="45" hidden="1" outlineLevel="1" x14ac:dyDescent="0.25">
      <c r="A2027" s="9">
        <f t="shared" si="853"/>
        <v>38.700000000000003</v>
      </c>
      <c r="B2027" s="194" t="str">
        <f t="shared" si="852"/>
        <v xml:space="preserve">Work of Strengthening and modification of Main Plant,  Major Stores,  Auxiliary  in plant area, 4x210 MW, TPS, Khaperkheda. </v>
      </c>
      <c r="C2027" s="9">
        <f t="shared" si="860"/>
        <v>0</v>
      </c>
      <c r="D2027" s="65" t="str">
        <f t="shared" si="860"/>
        <v>-</v>
      </c>
      <c r="E2027" s="58">
        <f t="shared" si="860"/>
        <v>0</v>
      </c>
      <c r="F2027" s="58">
        <f t="shared" si="854"/>
        <v>0</v>
      </c>
      <c r="G2027" s="58">
        <f t="shared" si="855"/>
        <v>0</v>
      </c>
      <c r="H2027" s="58">
        <f t="shared" si="856"/>
        <v>0</v>
      </c>
      <c r="I2027" s="123">
        <f>'F4.2'!Y323</f>
        <v>10</v>
      </c>
      <c r="J2027" s="123">
        <f>'F4.2'!AS323</f>
        <v>10</v>
      </c>
      <c r="K2027" s="58"/>
      <c r="L2027" s="58"/>
      <c r="M2027" s="58">
        <f t="shared" si="851"/>
        <v>10</v>
      </c>
      <c r="N2027" s="58">
        <f t="shared" si="857"/>
        <v>0</v>
      </c>
    </row>
    <row r="2028" spans="1:14" ht="30" hidden="1" outlineLevel="1" x14ac:dyDescent="0.25">
      <c r="A2028" s="9">
        <f t="shared" si="853"/>
        <v>38.799999999999997</v>
      </c>
      <c r="B2028" s="194" t="str">
        <f t="shared" si="852"/>
        <v xml:space="preserve">Construction of diversion road along with RCC bridge from rejct coal yard CHP-I &amp; CHP-II </v>
      </c>
      <c r="C2028" s="9">
        <f t="shared" si="860"/>
        <v>0</v>
      </c>
      <c r="D2028" s="65" t="str">
        <f t="shared" si="860"/>
        <v>-</v>
      </c>
      <c r="E2028" s="58">
        <f t="shared" si="860"/>
        <v>0</v>
      </c>
      <c r="F2028" s="58">
        <f t="shared" si="854"/>
        <v>0</v>
      </c>
      <c r="G2028" s="58">
        <f t="shared" si="855"/>
        <v>0</v>
      </c>
      <c r="H2028" s="58">
        <f t="shared" si="856"/>
        <v>0</v>
      </c>
      <c r="I2028" s="123">
        <f>'F4.2'!Y324</f>
        <v>15</v>
      </c>
      <c r="J2028" s="123">
        <f>'F4.2'!AS324</f>
        <v>15</v>
      </c>
      <c r="K2028" s="58"/>
      <c r="L2028" s="58"/>
      <c r="M2028" s="58">
        <f t="shared" si="851"/>
        <v>15</v>
      </c>
      <c r="N2028" s="58">
        <f t="shared" si="857"/>
        <v>0</v>
      </c>
    </row>
    <row r="2029" spans="1:14" ht="30" hidden="1" outlineLevel="1" x14ac:dyDescent="0.25">
      <c r="A2029" s="9">
        <f t="shared" si="853"/>
        <v>38.9</v>
      </c>
      <c r="B2029" s="194" t="str">
        <f t="shared" si="852"/>
        <v>Upgradation of existing ETP plant consist civil works, electrification and pumps.</v>
      </c>
      <c r="C2029" s="9">
        <f t="shared" si="860"/>
        <v>0</v>
      </c>
      <c r="D2029" s="65" t="str">
        <f t="shared" si="860"/>
        <v>-</v>
      </c>
      <c r="E2029" s="58">
        <f t="shared" si="860"/>
        <v>0</v>
      </c>
      <c r="F2029" s="58">
        <f t="shared" si="854"/>
        <v>0</v>
      </c>
      <c r="G2029" s="58">
        <f t="shared" si="855"/>
        <v>0</v>
      </c>
      <c r="H2029" s="58">
        <f t="shared" si="856"/>
        <v>0</v>
      </c>
      <c r="I2029" s="123">
        <f>'F4.2'!Y325</f>
        <v>3</v>
      </c>
      <c r="J2029" s="123">
        <f>'F4.2'!AS325</f>
        <v>3</v>
      </c>
      <c r="K2029" s="58"/>
      <c r="L2029" s="58"/>
      <c r="M2029" s="58">
        <f t="shared" si="851"/>
        <v>3</v>
      </c>
      <c r="N2029" s="58">
        <f t="shared" si="857"/>
        <v>0</v>
      </c>
    </row>
    <row r="2030" spans="1:14" ht="31.5" hidden="1" outlineLevel="1" x14ac:dyDescent="0.25">
      <c r="A2030" s="9">
        <f t="shared" si="853"/>
        <v>39</v>
      </c>
      <c r="B2030" s="27" t="str">
        <f t="shared" si="852"/>
        <v xml:space="preserve">Work of 5th Raising of Waregaon Ash Bund,   4x210 MW, TPS, Khaperkheda. </v>
      </c>
      <c r="C2030" s="9">
        <f t="shared" si="860"/>
        <v>0</v>
      </c>
      <c r="D2030" s="65" t="str">
        <f t="shared" si="860"/>
        <v>-</v>
      </c>
      <c r="E2030" s="58">
        <f t="shared" si="860"/>
        <v>0</v>
      </c>
      <c r="F2030" s="58">
        <f t="shared" si="854"/>
        <v>0</v>
      </c>
      <c r="G2030" s="58">
        <f t="shared" si="855"/>
        <v>0</v>
      </c>
      <c r="H2030" s="58">
        <f t="shared" si="856"/>
        <v>0</v>
      </c>
      <c r="I2030" s="123">
        <f>'F4.2'!Y326</f>
        <v>0</v>
      </c>
      <c r="J2030" s="123">
        <f>'F4.2'!AS326</f>
        <v>0</v>
      </c>
      <c r="K2030" s="58"/>
      <c r="L2030" s="58"/>
      <c r="M2030" s="58">
        <f t="shared" ref="M2030:M2093" si="861">SUM(J2030:L2030)</f>
        <v>0</v>
      </c>
      <c r="N2030" s="58">
        <f t="shared" si="857"/>
        <v>0</v>
      </c>
    </row>
    <row r="2031" spans="1:14" ht="30" hidden="1" outlineLevel="1" x14ac:dyDescent="0.25">
      <c r="A2031" s="9">
        <f t="shared" si="853"/>
        <v>39.1</v>
      </c>
      <c r="B2031" s="194" t="str">
        <f t="shared" si="852"/>
        <v xml:space="preserve">Work of 5th Raising of Waregaon Ash Bund,   4x210 MW, TPS, Khaperkheda. </v>
      </c>
      <c r="C2031" s="9">
        <f t="shared" si="860"/>
        <v>0</v>
      </c>
      <c r="D2031" s="65" t="str">
        <f t="shared" si="860"/>
        <v>-</v>
      </c>
      <c r="E2031" s="58">
        <f t="shared" si="860"/>
        <v>0</v>
      </c>
      <c r="F2031" s="58">
        <f t="shared" si="854"/>
        <v>0</v>
      </c>
      <c r="G2031" s="58">
        <f t="shared" si="855"/>
        <v>0</v>
      </c>
      <c r="H2031" s="58">
        <f t="shared" si="856"/>
        <v>0</v>
      </c>
      <c r="I2031" s="123">
        <f>'F4.2'!Y327</f>
        <v>150</v>
      </c>
      <c r="J2031" s="123">
        <f>'F4.2'!AS327</f>
        <v>150</v>
      </c>
      <c r="K2031" s="58"/>
      <c r="L2031" s="58"/>
      <c r="M2031" s="58">
        <f t="shared" si="861"/>
        <v>150</v>
      </c>
      <c r="N2031" s="58">
        <f t="shared" si="857"/>
        <v>0</v>
      </c>
    </row>
    <row r="2032" spans="1:14" ht="63" hidden="1" outlineLevel="1" x14ac:dyDescent="0.25">
      <c r="A2032" s="9">
        <f t="shared" si="853"/>
        <v>40</v>
      </c>
      <c r="B2032" s="27" t="str">
        <f t="shared" ref="B2032:B2095" si="862">B1606</f>
        <v>Work of CTR(Complete Track Removal),TTR(TRAIN TRAVLER REGULATOR) and Yard Remoulding incl. misc. works at Mahagenco Khaperkheda Plant.</v>
      </c>
      <c r="C2032" s="9">
        <f t="shared" si="860"/>
        <v>0</v>
      </c>
      <c r="D2032" s="65" t="str">
        <f t="shared" si="860"/>
        <v>-</v>
      </c>
      <c r="E2032" s="58">
        <f t="shared" si="860"/>
        <v>0</v>
      </c>
      <c r="F2032" s="58">
        <f t="shared" si="854"/>
        <v>0</v>
      </c>
      <c r="G2032" s="58">
        <f t="shared" si="855"/>
        <v>0</v>
      </c>
      <c r="H2032" s="58">
        <f t="shared" si="856"/>
        <v>0</v>
      </c>
      <c r="I2032" s="123">
        <f>'F4.2'!Y328</f>
        <v>0</v>
      </c>
      <c r="J2032" s="123">
        <f>'F4.2'!AS328</f>
        <v>0</v>
      </c>
      <c r="K2032" s="58"/>
      <c r="L2032" s="58"/>
      <c r="M2032" s="58">
        <f t="shared" si="861"/>
        <v>0</v>
      </c>
      <c r="N2032" s="58">
        <f t="shared" si="857"/>
        <v>0</v>
      </c>
    </row>
    <row r="2033" spans="1:14" ht="45" hidden="1" outlineLevel="1" x14ac:dyDescent="0.25">
      <c r="A2033" s="9">
        <f t="shared" si="853"/>
        <v>40.1</v>
      </c>
      <c r="B2033" s="194" t="str">
        <f t="shared" si="862"/>
        <v>Work of CTR(Complete Track Removal),TTR(TRAIN TRAVLER REGULATOR) and Yard Remoulding incl. misc. works at Mahagenco Khaperkheda Plant.</v>
      </c>
      <c r="C2033" s="9">
        <f t="shared" si="860"/>
        <v>0</v>
      </c>
      <c r="D2033" s="65" t="str">
        <f t="shared" si="860"/>
        <v>-</v>
      </c>
      <c r="E2033" s="58">
        <f t="shared" si="860"/>
        <v>0</v>
      </c>
      <c r="F2033" s="58">
        <f t="shared" si="854"/>
        <v>0</v>
      </c>
      <c r="G2033" s="58">
        <f t="shared" si="855"/>
        <v>0</v>
      </c>
      <c r="H2033" s="58">
        <f t="shared" si="856"/>
        <v>0</v>
      </c>
      <c r="I2033" s="123">
        <f>'F4.2'!Y329</f>
        <v>178</v>
      </c>
      <c r="J2033" s="123">
        <f>'F4.2'!AS329</f>
        <v>178</v>
      </c>
      <c r="K2033" s="58"/>
      <c r="L2033" s="58"/>
      <c r="M2033" s="58">
        <f t="shared" si="861"/>
        <v>178</v>
      </c>
      <c r="N2033" s="58">
        <f t="shared" si="857"/>
        <v>0</v>
      </c>
    </row>
    <row r="2034" spans="1:14" ht="78.75" hidden="1" outlineLevel="1" x14ac:dyDescent="0.25">
      <c r="A2034" s="9">
        <f t="shared" si="853"/>
        <v>41</v>
      </c>
      <c r="B2034" s="27" t="str">
        <f t="shared" si="862"/>
        <v>Various WTP 210MW improvement schemes i.e. Up-gradation of SWAS SYSTEM UNIT- 1 to 4 at WTP-I 210 MW along with coal sampling lab upgradation, Comissioning of  CW Chemical Dosing system etc</v>
      </c>
      <c r="C2034" s="9">
        <f t="shared" si="860"/>
        <v>0</v>
      </c>
      <c r="D2034" s="65" t="str">
        <f t="shared" si="860"/>
        <v>-</v>
      </c>
      <c r="E2034" s="58">
        <f t="shared" si="860"/>
        <v>0</v>
      </c>
      <c r="F2034" s="58">
        <f t="shared" si="854"/>
        <v>0</v>
      </c>
      <c r="G2034" s="58">
        <f t="shared" si="855"/>
        <v>0</v>
      </c>
      <c r="H2034" s="58">
        <f t="shared" si="856"/>
        <v>0</v>
      </c>
      <c r="I2034" s="123">
        <f>'F4.2'!Y330</f>
        <v>0</v>
      </c>
      <c r="J2034" s="123">
        <f>'F4.2'!AS330</f>
        <v>0</v>
      </c>
      <c r="K2034" s="58"/>
      <c r="L2034" s="58"/>
      <c r="M2034" s="58">
        <f t="shared" si="861"/>
        <v>0</v>
      </c>
      <c r="N2034" s="58">
        <f t="shared" si="857"/>
        <v>0</v>
      </c>
    </row>
    <row r="2035" spans="1:14" ht="45" hidden="1" outlineLevel="1" x14ac:dyDescent="0.25">
      <c r="A2035" s="9">
        <f t="shared" si="853"/>
        <v>41.1</v>
      </c>
      <c r="B2035" s="194" t="str">
        <f t="shared" si="862"/>
        <v>Upgradation of Existing ETP system viz. Plate Settler, Settling tank, Sludge Drying bed, Chemical dosing system etc.)as per MPCB consent condition</v>
      </c>
      <c r="C2035" s="9">
        <f t="shared" si="860"/>
        <v>0</v>
      </c>
      <c r="D2035" s="65" t="str">
        <f t="shared" si="860"/>
        <v>-</v>
      </c>
      <c r="E2035" s="58">
        <f t="shared" si="860"/>
        <v>0</v>
      </c>
      <c r="F2035" s="58">
        <f t="shared" si="854"/>
        <v>5</v>
      </c>
      <c r="G2035" s="58">
        <f t="shared" si="855"/>
        <v>5</v>
      </c>
      <c r="H2035" s="58">
        <f t="shared" si="856"/>
        <v>0</v>
      </c>
      <c r="I2035" s="123">
        <f>'F4.2'!Y331</f>
        <v>0</v>
      </c>
      <c r="J2035" s="123">
        <f>'F4.2'!AS331</f>
        <v>0</v>
      </c>
      <c r="K2035" s="58"/>
      <c r="L2035" s="58"/>
      <c r="M2035" s="58">
        <f t="shared" si="861"/>
        <v>0</v>
      </c>
      <c r="N2035" s="58">
        <f t="shared" si="857"/>
        <v>0</v>
      </c>
    </row>
    <row r="2036" spans="1:14" ht="15.75" hidden="1" outlineLevel="1" x14ac:dyDescent="0.25">
      <c r="A2036" s="9">
        <f t="shared" ref="A2036:A2099" si="863">A1610</f>
        <v>41.2</v>
      </c>
      <c r="B2036" s="194" t="str">
        <f t="shared" si="862"/>
        <v>Upgradation of SWAS Lab 3&amp; 4 at WTP-210 MW</v>
      </c>
      <c r="C2036" s="9">
        <f t="shared" ref="C2036:E2055" si="864">C1610</f>
        <v>0</v>
      </c>
      <c r="D2036" s="65" t="str">
        <f t="shared" si="864"/>
        <v>-</v>
      </c>
      <c r="E2036" s="58">
        <f t="shared" si="864"/>
        <v>0</v>
      </c>
      <c r="F2036" s="58">
        <f t="shared" ref="F2036:F2099" si="865">F1610+I1610</f>
        <v>9</v>
      </c>
      <c r="G2036" s="58">
        <f t="shared" ref="G2036:G2099" si="866">G1610+M1610</f>
        <v>9</v>
      </c>
      <c r="H2036" s="58">
        <f t="shared" si="856"/>
        <v>0</v>
      </c>
      <c r="I2036" s="123">
        <f>'F4.2'!Y332</f>
        <v>0</v>
      </c>
      <c r="J2036" s="123">
        <f>'F4.2'!AS332</f>
        <v>0</v>
      </c>
      <c r="K2036" s="58"/>
      <c r="L2036" s="58"/>
      <c r="M2036" s="58">
        <f t="shared" si="861"/>
        <v>0</v>
      </c>
      <c r="N2036" s="58">
        <f t="shared" si="857"/>
        <v>0</v>
      </c>
    </row>
    <row r="2037" spans="1:14" ht="90" hidden="1" outlineLevel="1" x14ac:dyDescent="0.25">
      <c r="A2037" s="9">
        <f t="shared" si="863"/>
        <v>41.3</v>
      </c>
      <c r="B2037" s="194" t="str">
        <f t="shared" si="862"/>
        <v>Revamping of Chlorination Plant Stream  (A+ B) &amp;  Installation, Comissioning of  CW Chemical Dosing system (Viz. Scale inhibitor, Scale Dispersant, Biodispersant, Corossion Inhibitor &amp; H2SO4 dosing) and Online CW Chemical parameter monitoring system at KPKD TPS</v>
      </c>
      <c r="C2037" s="9">
        <f t="shared" si="864"/>
        <v>0</v>
      </c>
      <c r="D2037" s="65" t="str">
        <f t="shared" si="864"/>
        <v>-</v>
      </c>
      <c r="E2037" s="58">
        <f t="shared" si="864"/>
        <v>0</v>
      </c>
      <c r="F2037" s="58">
        <f t="shared" si="865"/>
        <v>0</v>
      </c>
      <c r="G2037" s="58">
        <f t="shared" si="866"/>
        <v>0</v>
      </c>
      <c r="H2037" s="58">
        <f t="shared" ref="H2037:H2100" si="867">F2037-G2037</f>
        <v>0</v>
      </c>
      <c r="I2037" s="123">
        <f>'F4.2'!Y333</f>
        <v>7</v>
      </c>
      <c r="J2037" s="123">
        <f>'F4.2'!AS333</f>
        <v>7</v>
      </c>
      <c r="K2037" s="58"/>
      <c r="L2037" s="58"/>
      <c r="M2037" s="58">
        <f t="shared" si="861"/>
        <v>7</v>
      </c>
      <c r="N2037" s="58">
        <f t="shared" ref="N2037:N2100" si="868">H2037+I2037-M2037</f>
        <v>0</v>
      </c>
    </row>
    <row r="2038" spans="1:14" ht="15.75" hidden="1" outlineLevel="1" x14ac:dyDescent="0.25">
      <c r="A2038" s="9">
        <f t="shared" si="863"/>
        <v>41.4</v>
      </c>
      <c r="B2038" s="194" t="str">
        <f t="shared" si="862"/>
        <v>Upgradation of SWAS Lab 1&amp; 2 at WTP-210 MW</v>
      </c>
      <c r="C2038" s="9">
        <f t="shared" si="864"/>
        <v>0</v>
      </c>
      <c r="D2038" s="65" t="str">
        <f t="shared" si="864"/>
        <v>-</v>
      </c>
      <c r="E2038" s="58">
        <f t="shared" si="864"/>
        <v>0</v>
      </c>
      <c r="F2038" s="58">
        <f t="shared" si="865"/>
        <v>0</v>
      </c>
      <c r="G2038" s="58">
        <f t="shared" si="866"/>
        <v>0</v>
      </c>
      <c r="H2038" s="58">
        <f t="shared" si="867"/>
        <v>0</v>
      </c>
      <c r="I2038" s="123">
        <f>'F4.2'!Y334</f>
        <v>9</v>
      </c>
      <c r="J2038" s="123">
        <f>'F4.2'!AS334</f>
        <v>9</v>
      </c>
      <c r="K2038" s="58"/>
      <c r="L2038" s="58"/>
      <c r="M2038" s="58">
        <f t="shared" si="861"/>
        <v>9</v>
      </c>
      <c r="N2038" s="58">
        <f t="shared" si="868"/>
        <v>0</v>
      </c>
    </row>
    <row r="2039" spans="1:14" ht="75" hidden="1" outlineLevel="1" x14ac:dyDescent="0.25">
      <c r="A2039" s="9">
        <f t="shared" si="863"/>
        <v>41.5</v>
      </c>
      <c r="B2039" s="194" t="str">
        <f t="shared" si="862"/>
        <v>Upgradation of Water &amp;Coal testing Lab at WTP-210 MW &amp;Procurement of Coal Lab Instruments and upgradation of  coal sampling Room  &amp;   Instruments related to Coal sample Preparation. at WTP-210 MW</v>
      </c>
      <c r="C2039" s="9">
        <f t="shared" si="864"/>
        <v>0</v>
      </c>
      <c r="D2039" s="65" t="str">
        <f t="shared" si="864"/>
        <v>-</v>
      </c>
      <c r="E2039" s="58">
        <f t="shared" si="864"/>
        <v>0</v>
      </c>
      <c r="F2039" s="58">
        <f t="shared" si="865"/>
        <v>0</v>
      </c>
      <c r="G2039" s="58">
        <f t="shared" si="866"/>
        <v>0</v>
      </c>
      <c r="H2039" s="58">
        <f t="shared" si="867"/>
        <v>0</v>
      </c>
      <c r="I2039" s="123">
        <f>'F4.2'!Y335</f>
        <v>0</v>
      </c>
      <c r="J2039" s="123">
        <f>'F4.2'!AS335</f>
        <v>0</v>
      </c>
      <c r="K2039" s="58"/>
      <c r="L2039" s="58"/>
      <c r="M2039" s="58">
        <f t="shared" si="861"/>
        <v>0</v>
      </c>
      <c r="N2039" s="58">
        <f t="shared" si="868"/>
        <v>0</v>
      </c>
    </row>
    <row r="2040" spans="1:14" ht="126" hidden="1" outlineLevel="1" x14ac:dyDescent="0.25">
      <c r="A2040" s="9">
        <f t="shared" si="863"/>
        <v>42</v>
      </c>
      <c r="B2040" s="215" t="str">
        <f t="shared" si="862"/>
        <v>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v>
      </c>
      <c r="C2040" s="9">
        <f t="shared" si="864"/>
        <v>0</v>
      </c>
      <c r="D2040" s="65" t="str">
        <f t="shared" si="864"/>
        <v>-</v>
      </c>
      <c r="E2040" s="58">
        <f t="shared" si="864"/>
        <v>0</v>
      </c>
      <c r="F2040" s="58">
        <f t="shared" si="865"/>
        <v>0</v>
      </c>
      <c r="G2040" s="58">
        <f t="shared" si="866"/>
        <v>0</v>
      </c>
      <c r="H2040" s="58">
        <f t="shared" si="867"/>
        <v>0</v>
      </c>
      <c r="I2040" s="123">
        <f>'F4.2'!Y336</f>
        <v>0</v>
      </c>
      <c r="J2040" s="123">
        <f>'F4.2'!AS336</f>
        <v>0</v>
      </c>
      <c r="K2040" s="58"/>
      <c r="L2040" s="58"/>
      <c r="M2040" s="58">
        <f t="shared" si="861"/>
        <v>0</v>
      </c>
      <c r="N2040" s="58">
        <f t="shared" si="868"/>
        <v>0</v>
      </c>
    </row>
    <row r="2041" spans="1:14" ht="30" hidden="1" outlineLevel="1" x14ac:dyDescent="0.25">
      <c r="A2041" s="9">
        <f t="shared" si="863"/>
        <v>42.1</v>
      </c>
      <c r="B2041" s="194" t="str">
        <f t="shared" si="862"/>
        <v xml:space="preserve"> Revamping/ refurbishment, capacity restoration and upgradation for beetle charger No. 1 </v>
      </c>
      <c r="C2041" s="9">
        <f t="shared" si="864"/>
        <v>0</v>
      </c>
      <c r="D2041" s="65" t="str">
        <f t="shared" si="864"/>
        <v>-</v>
      </c>
      <c r="E2041" s="58">
        <f t="shared" si="864"/>
        <v>0</v>
      </c>
      <c r="F2041" s="58">
        <f t="shared" si="865"/>
        <v>0</v>
      </c>
      <c r="G2041" s="58">
        <f t="shared" si="866"/>
        <v>0</v>
      </c>
      <c r="H2041" s="58">
        <f t="shared" si="867"/>
        <v>0</v>
      </c>
      <c r="I2041" s="123">
        <f>'F4.2'!Y337</f>
        <v>3</v>
      </c>
      <c r="J2041" s="123">
        <f>'F4.2'!AS337</f>
        <v>3</v>
      </c>
      <c r="K2041" s="58"/>
      <c r="L2041" s="58"/>
      <c r="M2041" s="58">
        <f t="shared" si="861"/>
        <v>3</v>
      </c>
      <c r="N2041" s="58">
        <f t="shared" si="868"/>
        <v>0</v>
      </c>
    </row>
    <row r="2042" spans="1:14" ht="30" hidden="1" outlineLevel="1" x14ac:dyDescent="0.25">
      <c r="A2042" s="9">
        <f t="shared" si="863"/>
        <v>42.2</v>
      </c>
      <c r="B2042" s="194" t="str">
        <f t="shared" si="862"/>
        <v xml:space="preserve">Revamping/ refurbishment, capacity restoration and upgradation for Wagon Tippler No. 1 </v>
      </c>
      <c r="C2042" s="9">
        <f t="shared" si="864"/>
        <v>0</v>
      </c>
      <c r="D2042" s="65" t="str">
        <f t="shared" si="864"/>
        <v>-</v>
      </c>
      <c r="E2042" s="58">
        <f t="shared" si="864"/>
        <v>0</v>
      </c>
      <c r="F2042" s="58">
        <f t="shared" si="865"/>
        <v>6</v>
      </c>
      <c r="G2042" s="58">
        <f t="shared" si="866"/>
        <v>6</v>
      </c>
      <c r="H2042" s="58">
        <f t="shared" si="867"/>
        <v>0</v>
      </c>
      <c r="I2042" s="123">
        <f>'F4.2'!Y338</f>
        <v>0</v>
      </c>
      <c r="J2042" s="123">
        <f>'F4.2'!AS338</f>
        <v>0</v>
      </c>
      <c r="K2042" s="58"/>
      <c r="L2042" s="58"/>
      <c r="M2042" s="58">
        <f t="shared" si="861"/>
        <v>0</v>
      </c>
      <c r="N2042" s="58">
        <f t="shared" si="868"/>
        <v>0</v>
      </c>
    </row>
    <row r="2043" spans="1:14" ht="30" hidden="1" outlineLevel="1" x14ac:dyDescent="0.25">
      <c r="A2043" s="9">
        <f t="shared" si="863"/>
        <v>42.3</v>
      </c>
      <c r="B2043" s="194" t="str">
        <f t="shared" si="862"/>
        <v xml:space="preserve">Revamping/ refurbishment, capacity restoration and upgradation for Apron Feeder No. 1 </v>
      </c>
      <c r="C2043" s="9">
        <f t="shared" si="864"/>
        <v>0</v>
      </c>
      <c r="D2043" s="65" t="str">
        <f t="shared" si="864"/>
        <v>-</v>
      </c>
      <c r="E2043" s="58">
        <f t="shared" si="864"/>
        <v>0</v>
      </c>
      <c r="F2043" s="58">
        <f t="shared" si="865"/>
        <v>0</v>
      </c>
      <c r="G2043" s="58">
        <f t="shared" si="866"/>
        <v>0</v>
      </c>
      <c r="H2043" s="58">
        <f t="shared" si="867"/>
        <v>0</v>
      </c>
      <c r="I2043" s="123">
        <f>'F4.2'!Y339</f>
        <v>3</v>
      </c>
      <c r="J2043" s="123">
        <f>'F4.2'!AS339</f>
        <v>3</v>
      </c>
      <c r="K2043" s="58"/>
      <c r="L2043" s="58"/>
      <c r="M2043" s="58">
        <f t="shared" si="861"/>
        <v>3</v>
      </c>
      <c r="N2043" s="58">
        <f t="shared" si="868"/>
        <v>0</v>
      </c>
    </row>
    <row r="2044" spans="1:14" ht="45" hidden="1" outlineLevel="1" x14ac:dyDescent="0.25">
      <c r="A2044" s="9">
        <f t="shared" si="863"/>
        <v>42.4</v>
      </c>
      <c r="B2044" s="194" t="str">
        <f t="shared" si="862"/>
        <v xml:space="preserve">Work of complete revamping/ refurbishment, capacity restoration and upgradation for conveyor system from Conv. 2C, 3A, 4A, 8A, 9 </v>
      </c>
      <c r="C2044" s="9">
        <f t="shared" si="864"/>
        <v>0</v>
      </c>
      <c r="D2044" s="65" t="str">
        <f t="shared" si="864"/>
        <v>-</v>
      </c>
      <c r="E2044" s="58">
        <f t="shared" si="864"/>
        <v>0</v>
      </c>
      <c r="F2044" s="58">
        <f t="shared" si="865"/>
        <v>25</v>
      </c>
      <c r="G2044" s="58">
        <f t="shared" si="866"/>
        <v>25</v>
      </c>
      <c r="H2044" s="58">
        <f t="shared" si="867"/>
        <v>0</v>
      </c>
      <c r="I2044" s="123">
        <f>'F4.2'!Y340</f>
        <v>0</v>
      </c>
      <c r="J2044" s="123">
        <f>'F4.2'!AS340</f>
        <v>0</v>
      </c>
      <c r="K2044" s="58"/>
      <c r="L2044" s="58"/>
      <c r="M2044" s="58">
        <f t="shared" si="861"/>
        <v>0</v>
      </c>
      <c r="N2044" s="58">
        <f t="shared" si="868"/>
        <v>0</v>
      </c>
    </row>
    <row r="2045" spans="1:14" ht="45" hidden="1" outlineLevel="1" x14ac:dyDescent="0.25">
      <c r="A2045" s="9">
        <f t="shared" si="863"/>
        <v>42.5</v>
      </c>
      <c r="B2045" s="194" t="str">
        <f t="shared" si="862"/>
        <v xml:space="preserve">Work of complete revamping/ refurbishment, capacity restoration and upgradation for impact crusher and wobbler feeder No. 1 &amp; 3 </v>
      </c>
      <c r="C2045" s="9">
        <f t="shared" si="864"/>
        <v>0</v>
      </c>
      <c r="D2045" s="65" t="str">
        <f t="shared" si="864"/>
        <v>-</v>
      </c>
      <c r="E2045" s="58">
        <f t="shared" si="864"/>
        <v>0</v>
      </c>
      <c r="F2045" s="58">
        <f t="shared" si="865"/>
        <v>0</v>
      </c>
      <c r="G2045" s="58">
        <f t="shared" si="866"/>
        <v>0</v>
      </c>
      <c r="H2045" s="58">
        <f t="shared" si="867"/>
        <v>0</v>
      </c>
      <c r="I2045" s="123">
        <f>'F4.2'!Y341</f>
        <v>7</v>
      </c>
      <c r="J2045" s="123">
        <f>'F4.2'!AS341</f>
        <v>7</v>
      </c>
      <c r="K2045" s="58"/>
      <c r="L2045" s="58"/>
      <c r="M2045" s="58">
        <f t="shared" si="861"/>
        <v>7</v>
      </c>
      <c r="N2045" s="58">
        <f t="shared" si="868"/>
        <v>0</v>
      </c>
    </row>
    <row r="2046" spans="1:14" ht="45" hidden="1" outlineLevel="1" x14ac:dyDescent="0.25">
      <c r="A2046" s="9">
        <f t="shared" si="863"/>
        <v>42.6</v>
      </c>
      <c r="B2046" s="194" t="str">
        <f t="shared" si="862"/>
        <v>Work of complete revamping/ refurbishment, capacity restoration and upgradation for Stacker/Reclaimer No. 1.</v>
      </c>
      <c r="C2046" s="9">
        <f t="shared" si="864"/>
        <v>0</v>
      </c>
      <c r="D2046" s="65" t="str">
        <f t="shared" si="864"/>
        <v>-</v>
      </c>
      <c r="E2046" s="58">
        <f t="shared" si="864"/>
        <v>0</v>
      </c>
      <c r="F2046" s="58">
        <f t="shared" si="865"/>
        <v>10</v>
      </c>
      <c r="G2046" s="58">
        <f t="shared" si="866"/>
        <v>10</v>
      </c>
      <c r="H2046" s="58">
        <f t="shared" si="867"/>
        <v>0</v>
      </c>
      <c r="I2046" s="123">
        <f>'F4.2'!Y342</f>
        <v>0</v>
      </c>
      <c r="J2046" s="123">
        <f>'F4.2'!AS342</f>
        <v>0</v>
      </c>
      <c r="K2046" s="58"/>
      <c r="L2046" s="58"/>
      <c r="M2046" s="58">
        <f t="shared" si="861"/>
        <v>0</v>
      </c>
      <c r="N2046" s="58">
        <f t="shared" si="868"/>
        <v>0</v>
      </c>
    </row>
    <row r="2047" spans="1:14" ht="90" hidden="1" outlineLevel="1" x14ac:dyDescent="0.25">
      <c r="A2047" s="9">
        <f t="shared" si="863"/>
        <v>42.7</v>
      </c>
      <c r="B2047" s="194" t="str">
        <f t="shared" si="862"/>
        <v>Design, development, modification, manufacturing, supply, erection and commissioning of modular chutes for Conv. 3C to 3A, Conv. 3A to 4A, Conv. 4A to 8A and Conv. 9 by using Anti-wear Tungsten Carbide Plates in CHP-I (4 x 210 MW), TPS Khaperkheda</v>
      </c>
      <c r="C2047" s="9">
        <f t="shared" si="864"/>
        <v>0</v>
      </c>
      <c r="D2047" s="65" t="str">
        <f t="shared" si="864"/>
        <v>-</v>
      </c>
      <c r="E2047" s="58">
        <f t="shared" si="864"/>
        <v>0</v>
      </c>
      <c r="F2047" s="58">
        <f t="shared" si="865"/>
        <v>0</v>
      </c>
      <c r="G2047" s="58">
        <f t="shared" si="866"/>
        <v>0</v>
      </c>
      <c r="H2047" s="58">
        <f t="shared" si="867"/>
        <v>0</v>
      </c>
      <c r="I2047" s="123">
        <f>'F4.2'!Y343</f>
        <v>10</v>
      </c>
      <c r="J2047" s="123">
        <f>'F4.2'!AS343</f>
        <v>10</v>
      </c>
      <c r="K2047" s="58"/>
      <c r="L2047" s="58"/>
      <c r="M2047" s="58">
        <f t="shared" si="861"/>
        <v>10</v>
      </c>
      <c r="N2047" s="58">
        <f t="shared" si="868"/>
        <v>0</v>
      </c>
    </row>
    <row r="2048" spans="1:14" ht="90" hidden="1" outlineLevel="1" x14ac:dyDescent="0.25">
      <c r="A2048" s="9">
        <f t="shared" si="863"/>
        <v>42.8</v>
      </c>
      <c r="B2048" s="194" t="str">
        <f t="shared" si="862"/>
        <v>Design, Supply, Erection, Commissioning and Upgradation of complete electrical system for drive units of beetle Charger, wagon tippler, apron feeder, covneyors (Conv. 2C, 3A, 4A, 8A, 9), crushers/ wobbler feeder No. 1 &amp; 3 and Stacker/Reclaimer No. 1 in CHP-1 (4 x 210 MW)</v>
      </c>
      <c r="C2048" s="9">
        <f t="shared" si="864"/>
        <v>0</v>
      </c>
      <c r="D2048" s="65" t="str">
        <f t="shared" si="864"/>
        <v>-</v>
      </c>
      <c r="E2048" s="58">
        <f t="shared" si="864"/>
        <v>0</v>
      </c>
      <c r="F2048" s="58">
        <f t="shared" si="865"/>
        <v>0</v>
      </c>
      <c r="G2048" s="58">
        <f t="shared" si="866"/>
        <v>0</v>
      </c>
      <c r="H2048" s="58">
        <f t="shared" si="867"/>
        <v>0</v>
      </c>
      <c r="I2048" s="123">
        <f>'F4.2'!Y344</f>
        <v>20</v>
      </c>
      <c r="J2048" s="123">
        <f>'F4.2'!AS344</f>
        <v>20</v>
      </c>
      <c r="K2048" s="58"/>
      <c r="L2048" s="58"/>
      <c r="M2048" s="58">
        <f t="shared" si="861"/>
        <v>20</v>
      </c>
      <c r="N2048" s="58">
        <f t="shared" si="868"/>
        <v>0</v>
      </c>
    </row>
    <row r="2049" spans="1:14" ht="47.25" hidden="1" outlineLevel="1" x14ac:dyDescent="0.25">
      <c r="A2049" s="9">
        <f t="shared" si="863"/>
        <v>43</v>
      </c>
      <c r="B2049" s="215" t="str">
        <f t="shared" si="862"/>
        <v>DPR fo Capacity restoration of bunkering stream from Conv. 5A to 7A/B/C/D including shuttle conveyors in CHP-I (4 x 210 MW)</v>
      </c>
      <c r="C2049" s="9">
        <f t="shared" si="864"/>
        <v>0</v>
      </c>
      <c r="D2049" s="65" t="str">
        <f t="shared" si="864"/>
        <v>-</v>
      </c>
      <c r="E2049" s="58">
        <f t="shared" si="864"/>
        <v>0</v>
      </c>
      <c r="F2049" s="58">
        <f t="shared" si="865"/>
        <v>0</v>
      </c>
      <c r="G2049" s="58">
        <f t="shared" si="866"/>
        <v>0</v>
      </c>
      <c r="H2049" s="58">
        <f t="shared" si="867"/>
        <v>0</v>
      </c>
      <c r="I2049" s="123">
        <f>'F4.2'!Y345</f>
        <v>0</v>
      </c>
      <c r="J2049" s="123">
        <f>'F4.2'!AS345</f>
        <v>0</v>
      </c>
      <c r="K2049" s="58"/>
      <c r="L2049" s="58"/>
      <c r="M2049" s="58">
        <f t="shared" si="861"/>
        <v>0</v>
      </c>
      <c r="N2049" s="58">
        <f t="shared" si="868"/>
        <v>0</v>
      </c>
    </row>
    <row r="2050" spans="1:14" ht="60" hidden="1" outlineLevel="1" x14ac:dyDescent="0.25">
      <c r="A2050" s="9">
        <f t="shared" si="863"/>
        <v>43.1</v>
      </c>
      <c r="B2050" s="194" t="str">
        <f t="shared" si="862"/>
        <v xml:space="preserve">Work of complete revamping/ refurbishment, capacity restoration and upgradation for conveyor system from Conv. 5A, 6B, 7A, 7B, 7C, 7D and Shuttle Conv. 1 to 4 in CHP-I (4 x 210 MW) </v>
      </c>
      <c r="C2050" s="9">
        <f t="shared" si="864"/>
        <v>0</v>
      </c>
      <c r="D2050" s="65" t="str">
        <f t="shared" si="864"/>
        <v>-</v>
      </c>
      <c r="E2050" s="58">
        <f t="shared" si="864"/>
        <v>0</v>
      </c>
      <c r="F2050" s="58">
        <f t="shared" si="865"/>
        <v>25</v>
      </c>
      <c r="G2050" s="58">
        <f t="shared" si="866"/>
        <v>25</v>
      </c>
      <c r="H2050" s="58">
        <f t="shared" si="867"/>
        <v>0</v>
      </c>
      <c r="I2050" s="123">
        <f>'F4.2'!Y346</f>
        <v>0</v>
      </c>
      <c r="J2050" s="123">
        <f>'F4.2'!AS346</f>
        <v>0</v>
      </c>
      <c r="K2050" s="58"/>
      <c r="L2050" s="58"/>
      <c r="M2050" s="58">
        <f t="shared" si="861"/>
        <v>0</v>
      </c>
      <c r="N2050" s="58">
        <f t="shared" si="868"/>
        <v>0</v>
      </c>
    </row>
    <row r="2051" spans="1:14" ht="105" hidden="1" outlineLevel="1" x14ac:dyDescent="0.25">
      <c r="A2051" s="13">
        <f t="shared" si="863"/>
        <v>43.2</v>
      </c>
      <c r="B2051" s="194" t="str">
        <f t="shared" si="862"/>
        <v>Design, development, modification, manufacturing, supply, erection and commissioning of modular chutes for Conv.Conv. 4D to 5A/B , 5A to 6B, Conv. 6B to 7A &amp; 7B, Conv. 7B to 7D upto shuttle conveyor, Conv. 7A to 7C upto shuttle conveyor by using Anti-wear Tungsten Carbide Plates in CHP-I (4 x 210 MW), TPS Khaperkheda</v>
      </c>
      <c r="C2051" s="9">
        <f t="shared" si="864"/>
        <v>0</v>
      </c>
      <c r="D2051" s="65" t="str">
        <f t="shared" si="864"/>
        <v>-</v>
      </c>
      <c r="E2051" s="58">
        <f t="shared" si="864"/>
        <v>0</v>
      </c>
      <c r="F2051" s="58">
        <f t="shared" si="865"/>
        <v>0</v>
      </c>
      <c r="G2051" s="58">
        <f t="shared" si="866"/>
        <v>0</v>
      </c>
      <c r="H2051" s="58">
        <f t="shared" si="867"/>
        <v>0</v>
      </c>
      <c r="I2051" s="123">
        <f>'F4.2'!Y347</f>
        <v>10</v>
      </c>
      <c r="J2051" s="123">
        <f>'F4.2'!AS347</f>
        <v>10</v>
      </c>
      <c r="K2051" s="58"/>
      <c r="L2051" s="58"/>
      <c r="M2051" s="58">
        <f t="shared" si="861"/>
        <v>10</v>
      </c>
      <c r="N2051" s="58">
        <f t="shared" si="868"/>
        <v>0</v>
      </c>
    </row>
    <row r="2052" spans="1:14" ht="60" hidden="1" outlineLevel="1" x14ac:dyDescent="0.25">
      <c r="A2052" s="9">
        <f t="shared" si="863"/>
        <v>43.3</v>
      </c>
      <c r="B2052" s="194" t="str">
        <f t="shared" si="862"/>
        <v>Design, Supply, Erection, Commissioning and Upgradation of complete electrical system for drive units of covneyors (Conv. 5A, 6B, 7A/B/C/D &amp; Shuttle Conv. 1 to 4 in CHP-1 (4 x 210 MW)</v>
      </c>
      <c r="C2052" s="9">
        <f t="shared" si="864"/>
        <v>0</v>
      </c>
      <c r="D2052" s="65" t="str">
        <f t="shared" si="864"/>
        <v>-</v>
      </c>
      <c r="E2052" s="58">
        <f t="shared" si="864"/>
        <v>0</v>
      </c>
      <c r="F2052" s="58">
        <f t="shared" si="865"/>
        <v>10</v>
      </c>
      <c r="G2052" s="58">
        <f t="shared" si="866"/>
        <v>10</v>
      </c>
      <c r="H2052" s="58">
        <f t="shared" si="867"/>
        <v>0</v>
      </c>
      <c r="I2052" s="123">
        <f>'F4.2'!Y348</f>
        <v>0</v>
      </c>
      <c r="J2052" s="123">
        <f>'F4.2'!AS348</f>
        <v>0</v>
      </c>
      <c r="K2052" s="58"/>
      <c r="L2052" s="58"/>
      <c r="M2052" s="58">
        <f t="shared" si="861"/>
        <v>0</v>
      </c>
      <c r="N2052" s="58">
        <f t="shared" si="868"/>
        <v>0</v>
      </c>
    </row>
    <row r="2053" spans="1:14" ht="63" hidden="1" outlineLevel="1" x14ac:dyDescent="0.25">
      <c r="A2053" s="9">
        <f t="shared" si="863"/>
        <v>44</v>
      </c>
      <c r="B2053" s="215" t="str">
        <f t="shared" si="862"/>
        <v>Work of capacity restoration of unloading stream from Beetle Charger No. 2 to Stacker/Reclaimer No. 2 for perfromance improvement of CHP-I (4 x 210 MW).</v>
      </c>
      <c r="C2053" s="9">
        <f t="shared" si="864"/>
        <v>0</v>
      </c>
      <c r="D2053" s="65" t="str">
        <f t="shared" si="864"/>
        <v>-</v>
      </c>
      <c r="E2053" s="58">
        <f t="shared" si="864"/>
        <v>0</v>
      </c>
      <c r="F2053" s="58">
        <f t="shared" si="865"/>
        <v>0</v>
      </c>
      <c r="G2053" s="58">
        <f t="shared" si="866"/>
        <v>0</v>
      </c>
      <c r="H2053" s="58">
        <f t="shared" si="867"/>
        <v>0</v>
      </c>
      <c r="I2053" s="123">
        <f>'F4.2'!Y349</f>
        <v>0</v>
      </c>
      <c r="J2053" s="123">
        <f>'F4.2'!AS349</f>
        <v>0</v>
      </c>
      <c r="K2053" s="58"/>
      <c r="L2053" s="58"/>
      <c r="M2053" s="58">
        <f t="shared" si="861"/>
        <v>0</v>
      </c>
      <c r="N2053" s="58">
        <f t="shared" si="868"/>
        <v>0</v>
      </c>
    </row>
    <row r="2054" spans="1:14" ht="45" hidden="1" outlineLevel="1" x14ac:dyDescent="0.25">
      <c r="A2054" s="9">
        <f t="shared" si="863"/>
        <v>44.1</v>
      </c>
      <c r="B2054" s="194" t="str">
        <f t="shared" si="862"/>
        <v xml:space="preserve">Work of complete revamping/ refurbishment, capacity restoration and upgradation for beetle charger No. 2 </v>
      </c>
      <c r="C2054" s="9">
        <f t="shared" si="864"/>
        <v>0</v>
      </c>
      <c r="D2054" s="65" t="str">
        <f t="shared" si="864"/>
        <v>-</v>
      </c>
      <c r="E2054" s="58">
        <f t="shared" si="864"/>
        <v>0</v>
      </c>
      <c r="F2054" s="58">
        <f t="shared" si="865"/>
        <v>3</v>
      </c>
      <c r="G2054" s="58">
        <f t="shared" si="866"/>
        <v>3</v>
      </c>
      <c r="H2054" s="58">
        <f t="shared" si="867"/>
        <v>0</v>
      </c>
      <c r="I2054" s="123">
        <f>'F4.2'!Y350</f>
        <v>0</v>
      </c>
      <c r="J2054" s="123">
        <f>'F4.2'!AS350</f>
        <v>0</v>
      </c>
      <c r="K2054" s="58"/>
      <c r="L2054" s="58"/>
      <c r="M2054" s="58">
        <f t="shared" si="861"/>
        <v>0</v>
      </c>
      <c r="N2054" s="58">
        <f t="shared" si="868"/>
        <v>0</v>
      </c>
    </row>
    <row r="2055" spans="1:14" ht="45" hidden="1" outlineLevel="1" x14ac:dyDescent="0.25">
      <c r="A2055" s="9">
        <f t="shared" si="863"/>
        <v>44.2</v>
      </c>
      <c r="B2055" s="194" t="str">
        <f t="shared" si="862"/>
        <v xml:space="preserve">Work of complete revamping/ refurbishment, capacity restoration and upgradation for Wagon Tippler No. 2 </v>
      </c>
      <c r="C2055" s="9">
        <f t="shared" si="864"/>
        <v>0</v>
      </c>
      <c r="D2055" s="65" t="str">
        <f t="shared" si="864"/>
        <v>-</v>
      </c>
      <c r="E2055" s="58">
        <f t="shared" si="864"/>
        <v>0</v>
      </c>
      <c r="F2055" s="58">
        <f t="shared" si="865"/>
        <v>0</v>
      </c>
      <c r="G2055" s="58">
        <f t="shared" si="866"/>
        <v>0</v>
      </c>
      <c r="H2055" s="58">
        <f t="shared" si="867"/>
        <v>0</v>
      </c>
      <c r="I2055" s="123">
        <f>'F4.2'!Y351</f>
        <v>6</v>
      </c>
      <c r="J2055" s="123">
        <f>'F4.2'!AS351</f>
        <v>6</v>
      </c>
      <c r="K2055" s="58"/>
      <c r="L2055" s="58"/>
      <c r="M2055" s="58">
        <f t="shared" si="861"/>
        <v>6</v>
      </c>
      <c r="N2055" s="58">
        <f t="shared" si="868"/>
        <v>0</v>
      </c>
    </row>
    <row r="2056" spans="1:14" ht="45" hidden="1" outlineLevel="1" x14ac:dyDescent="0.25">
      <c r="A2056" s="9">
        <f t="shared" si="863"/>
        <v>44.3</v>
      </c>
      <c r="B2056" s="194" t="str">
        <f t="shared" si="862"/>
        <v xml:space="preserve">Work of complete revamping/ refurbishment, capacity restoration and upgradation for Apron Feeder No. 2 </v>
      </c>
      <c r="C2056" s="9">
        <f t="shared" ref="C2056:E2075" si="869">C1630</f>
        <v>0</v>
      </c>
      <c r="D2056" s="65" t="str">
        <f t="shared" si="869"/>
        <v>-</v>
      </c>
      <c r="E2056" s="58">
        <f t="shared" si="869"/>
        <v>0</v>
      </c>
      <c r="F2056" s="58">
        <f t="shared" si="865"/>
        <v>3</v>
      </c>
      <c r="G2056" s="58">
        <f t="shared" si="866"/>
        <v>3</v>
      </c>
      <c r="H2056" s="58">
        <f t="shared" si="867"/>
        <v>0</v>
      </c>
      <c r="I2056" s="123">
        <f>'F4.2'!Y352</f>
        <v>0</v>
      </c>
      <c r="J2056" s="123">
        <f>'F4.2'!AS352</f>
        <v>0</v>
      </c>
      <c r="K2056" s="58"/>
      <c r="L2056" s="58"/>
      <c r="M2056" s="58">
        <f t="shared" si="861"/>
        <v>0</v>
      </c>
      <c r="N2056" s="58">
        <f t="shared" si="868"/>
        <v>0</v>
      </c>
    </row>
    <row r="2057" spans="1:14" ht="45" hidden="1" outlineLevel="1" x14ac:dyDescent="0.25">
      <c r="A2057" s="13">
        <f t="shared" si="863"/>
        <v>44.4</v>
      </c>
      <c r="B2057" s="194" t="str">
        <f t="shared" si="862"/>
        <v xml:space="preserve">Work of complete revamping/ refurbishment, capacity restoration and upgradation for conveyor system from Conv. 2D, 3B, 4B, 8B, 10 </v>
      </c>
      <c r="C2057" s="9">
        <f t="shared" si="869"/>
        <v>0</v>
      </c>
      <c r="D2057" s="65" t="str">
        <f t="shared" si="869"/>
        <v>-</v>
      </c>
      <c r="E2057" s="58">
        <f t="shared" si="869"/>
        <v>0</v>
      </c>
      <c r="F2057" s="58">
        <f t="shared" si="865"/>
        <v>0</v>
      </c>
      <c r="G2057" s="58">
        <f t="shared" si="866"/>
        <v>0</v>
      </c>
      <c r="H2057" s="58">
        <f t="shared" si="867"/>
        <v>0</v>
      </c>
      <c r="I2057" s="123">
        <f>'F4.2'!Y353</f>
        <v>25</v>
      </c>
      <c r="J2057" s="123">
        <f>'F4.2'!AS353</f>
        <v>25</v>
      </c>
      <c r="K2057" s="58"/>
      <c r="L2057" s="58"/>
      <c r="M2057" s="58">
        <f t="shared" si="861"/>
        <v>25</v>
      </c>
      <c r="N2057" s="58">
        <f t="shared" si="868"/>
        <v>0</v>
      </c>
    </row>
    <row r="2058" spans="1:14" ht="45" hidden="1" outlineLevel="1" x14ac:dyDescent="0.25">
      <c r="A2058" s="13">
        <f t="shared" si="863"/>
        <v>44.5</v>
      </c>
      <c r="B2058" s="194" t="str">
        <f t="shared" si="862"/>
        <v xml:space="preserve">Work of complete revamping/ refurbishment, capacity restoration and upgradation for impact crusher and wobbler feeder No. 2 &amp; 4 </v>
      </c>
      <c r="C2058" s="9">
        <f t="shared" si="869"/>
        <v>0</v>
      </c>
      <c r="D2058" s="65" t="str">
        <f t="shared" si="869"/>
        <v>-</v>
      </c>
      <c r="E2058" s="58">
        <f t="shared" si="869"/>
        <v>0</v>
      </c>
      <c r="F2058" s="58">
        <f t="shared" si="865"/>
        <v>0</v>
      </c>
      <c r="G2058" s="58">
        <f t="shared" si="866"/>
        <v>0</v>
      </c>
      <c r="H2058" s="58">
        <f t="shared" si="867"/>
        <v>0</v>
      </c>
      <c r="I2058" s="123">
        <f>'F4.2'!Y354</f>
        <v>7</v>
      </c>
      <c r="J2058" s="123">
        <f>'F4.2'!AS354</f>
        <v>7</v>
      </c>
      <c r="K2058" s="58"/>
      <c r="L2058" s="58"/>
      <c r="M2058" s="58">
        <f t="shared" si="861"/>
        <v>7</v>
      </c>
      <c r="N2058" s="58">
        <f t="shared" si="868"/>
        <v>0</v>
      </c>
    </row>
    <row r="2059" spans="1:14" ht="45" hidden="1" outlineLevel="1" x14ac:dyDescent="0.25">
      <c r="A2059" s="9">
        <f t="shared" si="863"/>
        <v>44.6</v>
      </c>
      <c r="B2059" s="194" t="str">
        <f t="shared" si="862"/>
        <v>Work of complete revamping/ refurbishment, capacity restoration and upgradation for Stacker/Reclaimer No. 2.</v>
      </c>
      <c r="C2059" s="9">
        <f t="shared" si="869"/>
        <v>0</v>
      </c>
      <c r="D2059" s="65" t="str">
        <f t="shared" si="869"/>
        <v>-</v>
      </c>
      <c r="E2059" s="58">
        <f t="shared" si="869"/>
        <v>0</v>
      </c>
      <c r="F2059" s="58">
        <f t="shared" si="865"/>
        <v>0</v>
      </c>
      <c r="G2059" s="58">
        <f t="shared" si="866"/>
        <v>0</v>
      </c>
      <c r="H2059" s="58">
        <f t="shared" si="867"/>
        <v>0</v>
      </c>
      <c r="I2059" s="123">
        <f>'F4.2'!Y355</f>
        <v>10</v>
      </c>
      <c r="J2059" s="123">
        <f>'F4.2'!AS355</f>
        <v>10</v>
      </c>
      <c r="K2059" s="58"/>
      <c r="L2059" s="58"/>
      <c r="M2059" s="58">
        <f t="shared" si="861"/>
        <v>10</v>
      </c>
      <c r="N2059" s="58">
        <f t="shared" si="868"/>
        <v>0</v>
      </c>
    </row>
    <row r="2060" spans="1:14" ht="90" hidden="1" outlineLevel="1" x14ac:dyDescent="0.25">
      <c r="A2060" s="9">
        <f t="shared" si="863"/>
        <v>44.7</v>
      </c>
      <c r="B2060" s="194" t="str">
        <f t="shared" si="862"/>
        <v>Design, development, modification, manufacturing, supply, erection and commissioning of modular chutes for Conv. 2D to 3B, Conv. 3B to 4B, Conv. 4B to 8B and Conv. 10 by using Anti-wear Tungsten Carbide Plates in CHP-I (4 x 210 MW), TPS Khaperkheda</v>
      </c>
      <c r="C2060" s="9">
        <f t="shared" si="869"/>
        <v>0</v>
      </c>
      <c r="D2060" s="65" t="str">
        <f t="shared" si="869"/>
        <v>-</v>
      </c>
      <c r="E2060" s="58">
        <f t="shared" si="869"/>
        <v>0</v>
      </c>
      <c r="F2060" s="58">
        <f t="shared" si="865"/>
        <v>0</v>
      </c>
      <c r="G2060" s="58">
        <f t="shared" si="866"/>
        <v>0</v>
      </c>
      <c r="H2060" s="58">
        <f t="shared" si="867"/>
        <v>0</v>
      </c>
      <c r="I2060" s="123">
        <f>'F4.2'!Y356</f>
        <v>10</v>
      </c>
      <c r="J2060" s="123">
        <f>'F4.2'!AS356</f>
        <v>10</v>
      </c>
      <c r="K2060" s="58"/>
      <c r="L2060" s="58"/>
      <c r="M2060" s="58">
        <f t="shared" si="861"/>
        <v>10</v>
      </c>
      <c r="N2060" s="58">
        <f t="shared" si="868"/>
        <v>0</v>
      </c>
    </row>
    <row r="2061" spans="1:14" ht="90" hidden="1" outlineLevel="1" x14ac:dyDescent="0.25">
      <c r="A2061" s="9">
        <f t="shared" si="863"/>
        <v>44.8</v>
      </c>
      <c r="B2061" s="194" t="str">
        <f t="shared" si="862"/>
        <v>Design, Supply, Erection, Commissioning and Upgradation of complete electrical system for drive units of beetle Charger, wagon tippler, apron feeder, covneyors (Conv. 2D, 3B, 4B, 8B, 10), crushers/ wobbler feeder No. 2 &amp; 4 and Stacker/Reclaimer No. 2 in CHP-1 (4 x 210 MW)</v>
      </c>
      <c r="C2061" s="9">
        <f t="shared" si="869"/>
        <v>0</v>
      </c>
      <c r="D2061" s="65" t="str">
        <f t="shared" si="869"/>
        <v>-</v>
      </c>
      <c r="E2061" s="58">
        <f t="shared" si="869"/>
        <v>0</v>
      </c>
      <c r="F2061" s="58">
        <f t="shared" si="865"/>
        <v>0</v>
      </c>
      <c r="G2061" s="58">
        <f t="shared" si="866"/>
        <v>0</v>
      </c>
      <c r="H2061" s="58">
        <f t="shared" si="867"/>
        <v>0</v>
      </c>
      <c r="I2061" s="123">
        <f>'F4.2'!Y357</f>
        <v>10</v>
      </c>
      <c r="J2061" s="123">
        <f>'F4.2'!AS357</f>
        <v>10</v>
      </c>
      <c r="K2061" s="58"/>
      <c r="L2061" s="58"/>
      <c r="M2061" s="58">
        <f t="shared" si="861"/>
        <v>10</v>
      </c>
      <c r="N2061" s="58">
        <f t="shared" si="868"/>
        <v>0</v>
      </c>
    </row>
    <row r="2062" spans="1:14" ht="63" hidden="1" outlineLevel="1" x14ac:dyDescent="0.25">
      <c r="A2062" s="27">
        <f t="shared" si="863"/>
        <v>45</v>
      </c>
      <c r="B2062" s="215" t="str">
        <f t="shared" si="862"/>
        <v>Work of capacity restoration of bunkering stream from Conv. 1A/B, 2A/B, 5B to 7E/F/G/H including shuttle conveyors in CHP-I (4 x 210 MW)</v>
      </c>
      <c r="C2062" s="9">
        <f t="shared" si="869"/>
        <v>0</v>
      </c>
      <c r="D2062" s="65" t="str">
        <f t="shared" si="869"/>
        <v>-</v>
      </c>
      <c r="E2062" s="58">
        <f t="shared" si="869"/>
        <v>0</v>
      </c>
      <c r="F2062" s="58">
        <f t="shared" si="865"/>
        <v>0</v>
      </c>
      <c r="G2062" s="58">
        <f t="shared" si="866"/>
        <v>0</v>
      </c>
      <c r="H2062" s="58">
        <f t="shared" si="867"/>
        <v>0</v>
      </c>
      <c r="I2062" s="123">
        <f>'F4.2'!Y358</f>
        <v>0</v>
      </c>
      <c r="J2062" s="123">
        <f>'F4.2'!AS358</f>
        <v>0</v>
      </c>
      <c r="K2062" s="58"/>
      <c r="L2062" s="58"/>
      <c r="M2062" s="58">
        <f t="shared" si="861"/>
        <v>0</v>
      </c>
      <c r="N2062" s="58">
        <f t="shared" si="868"/>
        <v>0</v>
      </c>
    </row>
    <row r="2063" spans="1:14" ht="60" hidden="1" outlineLevel="1" x14ac:dyDescent="0.25">
      <c r="A2063" s="9">
        <f t="shared" si="863"/>
        <v>45.1</v>
      </c>
      <c r="B2063" s="194" t="str">
        <f t="shared" si="862"/>
        <v>Work of complete revamping/ refurbishment, capacity restoration and upgradation for conveyor system from Conv. 1A/B, 2A/B, 5B, 6A, 7E, 7F, 7G, 7H and Shuttle Conv. 5 to 8 in CHP-I (4 x 210 MW)</v>
      </c>
      <c r="C2063" s="9">
        <f t="shared" si="869"/>
        <v>0</v>
      </c>
      <c r="D2063" s="65" t="str">
        <f t="shared" si="869"/>
        <v>-</v>
      </c>
      <c r="E2063" s="58">
        <f t="shared" si="869"/>
        <v>0</v>
      </c>
      <c r="F2063" s="58">
        <f t="shared" si="865"/>
        <v>30</v>
      </c>
      <c r="G2063" s="58">
        <f t="shared" si="866"/>
        <v>30</v>
      </c>
      <c r="H2063" s="58">
        <f t="shared" si="867"/>
        <v>0</v>
      </c>
      <c r="I2063" s="123">
        <f>'F4.2'!Y359</f>
        <v>0</v>
      </c>
      <c r="J2063" s="123">
        <f>'F4.2'!AS359</f>
        <v>0</v>
      </c>
      <c r="K2063" s="58"/>
      <c r="L2063" s="58"/>
      <c r="M2063" s="58">
        <f t="shared" si="861"/>
        <v>0</v>
      </c>
      <c r="N2063" s="58">
        <f t="shared" si="868"/>
        <v>0</v>
      </c>
    </row>
    <row r="2064" spans="1:14" ht="120" hidden="1" outlineLevel="1" x14ac:dyDescent="0.25">
      <c r="A2064" s="13">
        <f t="shared" si="863"/>
        <v>45.2</v>
      </c>
      <c r="B2064" s="194" t="str">
        <f t="shared" si="862"/>
        <v>Design, development, modification, manufacturing, supply, erection and commissioning of modular chutes for Conv. 1A/b to 2A/B,Conv. 4C to 5A/B, Conv. 5B to 6A, Conv. 6A to 7E &amp; 7F, Conv. 7E to 7G upto shuttle conveyor, Conv. 7F to 7H upto shuttle conveyor by using Anti-wear Tungsten Carbide Plates in CHP-I (4 x 210 MW), TPS Khaperkheda</v>
      </c>
      <c r="C2064" s="9">
        <f t="shared" si="869"/>
        <v>0</v>
      </c>
      <c r="D2064" s="65" t="str">
        <f t="shared" si="869"/>
        <v>-</v>
      </c>
      <c r="E2064" s="58">
        <f t="shared" si="869"/>
        <v>0</v>
      </c>
      <c r="F2064" s="58">
        <f t="shared" si="865"/>
        <v>0</v>
      </c>
      <c r="G2064" s="58">
        <f t="shared" si="866"/>
        <v>0</v>
      </c>
      <c r="H2064" s="58">
        <f t="shared" si="867"/>
        <v>0</v>
      </c>
      <c r="I2064" s="123">
        <f>'F4.2'!Y360</f>
        <v>15</v>
      </c>
      <c r="J2064" s="123">
        <f>'F4.2'!AS360</f>
        <v>15</v>
      </c>
      <c r="K2064" s="58"/>
      <c r="L2064" s="58"/>
      <c r="M2064" s="58">
        <f t="shared" si="861"/>
        <v>15</v>
      </c>
      <c r="N2064" s="58">
        <f t="shared" si="868"/>
        <v>0</v>
      </c>
    </row>
    <row r="2065" spans="1:14" ht="75" hidden="1" outlineLevel="1" x14ac:dyDescent="0.25">
      <c r="A2065" s="13">
        <f t="shared" si="863"/>
        <v>45.3</v>
      </c>
      <c r="B2065" s="194" t="str">
        <f t="shared" si="862"/>
        <v>Design, Supply, Erection, Commissioning and Upgradation of complete electrical system for drive units of conveyor system from Conv. 1A/B, 2A/B, 5B, 6A, 7E, 7F, 7G, 7H and Shuttle Conv. 5 to 8 in CHP-1 (4 x 210 MW)</v>
      </c>
      <c r="C2065" s="9">
        <f t="shared" si="869"/>
        <v>0</v>
      </c>
      <c r="D2065" s="65" t="str">
        <f t="shared" si="869"/>
        <v>-</v>
      </c>
      <c r="E2065" s="58">
        <f t="shared" si="869"/>
        <v>0</v>
      </c>
      <c r="F2065" s="58">
        <f t="shared" si="865"/>
        <v>20</v>
      </c>
      <c r="G2065" s="58">
        <f t="shared" si="866"/>
        <v>20</v>
      </c>
      <c r="H2065" s="58">
        <f t="shared" si="867"/>
        <v>0</v>
      </c>
      <c r="I2065" s="123">
        <f>'F4.2'!Y361</f>
        <v>0</v>
      </c>
      <c r="J2065" s="123">
        <f>'F4.2'!AS361</f>
        <v>0</v>
      </c>
      <c r="K2065" s="58"/>
      <c r="L2065" s="58"/>
      <c r="M2065" s="58">
        <f t="shared" si="861"/>
        <v>0</v>
      </c>
      <c r="N2065" s="58">
        <f t="shared" si="868"/>
        <v>0</v>
      </c>
    </row>
    <row r="2066" spans="1:14" ht="60" hidden="1" outlineLevel="1" x14ac:dyDescent="0.25">
      <c r="A2066" s="9">
        <f t="shared" si="863"/>
        <v>45.4</v>
      </c>
      <c r="B2066" s="194" t="str">
        <f t="shared" si="862"/>
        <v xml:space="preserve">Work of complete revamping/ refurbishment, capacity restoration and upgradation for Paddel Feeder No. 1 to 4 and truck hopper in CHP-I (4 x 210 MW) </v>
      </c>
      <c r="C2066" s="9">
        <f t="shared" si="869"/>
        <v>0</v>
      </c>
      <c r="D2066" s="65" t="str">
        <f t="shared" si="869"/>
        <v>-</v>
      </c>
      <c r="E2066" s="58">
        <f t="shared" si="869"/>
        <v>0</v>
      </c>
      <c r="F2066" s="58">
        <f t="shared" si="865"/>
        <v>0</v>
      </c>
      <c r="G2066" s="58">
        <f t="shared" si="866"/>
        <v>0</v>
      </c>
      <c r="H2066" s="58">
        <f t="shared" si="867"/>
        <v>0</v>
      </c>
      <c r="I2066" s="123">
        <f>'F4.2'!Y362</f>
        <v>10</v>
      </c>
      <c r="J2066" s="123">
        <f>'F4.2'!AS362</f>
        <v>10</v>
      </c>
      <c r="K2066" s="58"/>
      <c r="L2066" s="58"/>
      <c r="M2066" s="58">
        <f t="shared" si="861"/>
        <v>10</v>
      </c>
      <c r="N2066" s="58">
        <f t="shared" si="868"/>
        <v>0</v>
      </c>
    </row>
    <row r="2067" spans="1:14" ht="94.5" hidden="1" outlineLevel="1" x14ac:dyDescent="0.25">
      <c r="A2067" s="27">
        <f t="shared" si="863"/>
        <v>46</v>
      </c>
      <c r="B2067" s="27" t="str">
        <f t="shared" si="862"/>
        <v>Renovation and upgradation of various electrical system for CHP-I (4 x 210 MW) improvement &amp; 
Renovation and upgradation of various electrical system for CHP-I (4 x 210 MW) improvement.</v>
      </c>
      <c r="C2067" s="9">
        <f t="shared" si="869"/>
        <v>0</v>
      </c>
      <c r="D2067" s="65" t="str">
        <f t="shared" si="869"/>
        <v>-</v>
      </c>
      <c r="E2067" s="58">
        <f t="shared" si="869"/>
        <v>0</v>
      </c>
      <c r="F2067" s="58">
        <f t="shared" si="865"/>
        <v>0</v>
      </c>
      <c r="G2067" s="58">
        <f t="shared" si="866"/>
        <v>0</v>
      </c>
      <c r="H2067" s="58">
        <f t="shared" si="867"/>
        <v>0</v>
      </c>
      <c r="I2067" s="123">
        <f>'F4.2'!Y363</f>
        <v>0</v>
      </c>
      <c r="J2067" s="123">
        <f>'F4.2'!AS363</f>
        <v>0</v>
      </c>
      <c r="K2067" s="58"/>
      <c r="L2067" s="58"/>
      <c r="M2067" s="58">
        <f t="shared" si="861"/>
        <v>0</v>
      </c>
      <c r="N2067" s="58">
        <f t="shared" si="868"/>
        <v>0</v>
      </c>
    </row>
    <row r="2068" spans="1:14" ht="30" hidden="1" outlineLevel="1" x14ac:dyDescent="0.25">
      <c r="A2068" s="9">
        <f t="shared" si="863"/>
        <v>46.1</v>
      </c>
      <c r="B2068" s="194" t="str">
        <f t="shared" si="862"/>
        <v xml:space="preserve">Design, development and upgradation with circuit breaker VFD of various LT MCC of CHP-I. </v>
      </c>
      <c r="C2068" s="9">
        <f t="shared" si="869"/>
        <v>0</v>
      </c>
      <c r="D2068" s="65" t="str">
        <f t="shared" si="869"/>
        <v>-</v>
      </c>
      <c r="E2068" s="58">
        <f t="shared" si="869"/>
        <v>0</v>
      </c>
      <c r="F2068" s="58">
        <f t="shared" si="865"/>
        <v>0</v>
      </c>
      <c r="G2068" s="58">
        <f t="shared" si="866"/>
        <v>0</v>
      </c>
      <c r="H2068" s="58">
        <f t="shared" si="867"/>
        <v>0</v>
      </c>
      <c r="I2068" s="123">
        <f>'F4.2'!Y364</f>
        <v>17</v>
      </c>
      <c r="J2068" s="123">
        <f>'F4.2'!AS364</f>
        <v>17</v>
      </c>
      <c r="K2068" s="58"/>
      <c r="L2068" s="58"/>
      <c r="M2068" s="58">
        <f t="shared" si="861"/>
        <v>17</v>
      </c>
      <c r="N2068" s="58">
        <f t="shared" si="868"/>
        <v>0</v>
      </c>
    </row>
    <row r="2069" spans="1:14" ht="60" hidden="1" outlineLevel="1" x14ac:dyDescent="0.25">
      <c r="A2069" s="9">
        <f t="shared" si="863"/>
        <v>46.2</v>
      </c>
      <c r="B2069" s="194" t="str">
        <f t="shared" si="862"/>
        <v>Design, Supply, Installation, Commissioning and Testing of Energy Chain System for Paddle Feeder, Shuttle Conveyor and Stacker/Reclaimers in CHP-1 (4 x 210 MW), Khaperkheda TPS.</v>
      </c>
      <c r="C2069" s="9">
        <f t="shared" si="869"/>
        <v>0</v>
      </c>
      <c r="D2069" s="65" t="str">
        <f t="shared" si="869"/>
        <v>-</v>
      </c>
      <c r="E2069" s="58">
        <f t="shared" si="869"/>
        <v>0</v>
      </c>
      <c r="F2069" s="58">
        <f t="shared" si="865"/>
        <v>10</v>
      </c>
      <c r="G2069" s="58">
        <f t="shared" si="866"/>
        <v>10</v>
      </c>
      <c r="H2069" s="58">
        <f t="shared" si="867"/>
        <v>0</v>
      </c>
      <c r="I2069" s="123">
        <f>'F4.2'!Y365</f>
        <v>0</v>
      </c>
      <c r="J2069" s="123">
        <f>'F4.2'!AS365</f>
        <v>0</v>
      </c>
      <c r="K2069" s="58"/>
      <c r="L2069" s="58"/>
      <c r="M2069" s="58">
        <f t="shared" si="861"/>
        <v>0</v>
      </c>
      <c r="N2069" s="58">
        <f t="shared" si="868"/>
        <v>0</v>
      </c>
    </row>
    <row r="2070" spans="1:14" ht="45" hidden="1" outlineLevel="1" x14ac:dyDescent="0.25">
      <c r="A2070" s="13">
        <f t="shared" si="863"/>
        <v>46.3</v>
      </c>
      <c r="B2070" s="194" t="str">
        <f t="shared" si="862"/>
        <v>Upgradation of relay logic system with PLC &amp; SCADA in CHP-I control room and Wagon Tipplers in CHP-1 (4 x 210 MW), Khaperkheda TPS.</v>
      </c>
      <c r="C2070" s="9">
        <f t="shared" si="869"/>
        <v>0</v>
      </c>
      <c r="D2070" s="65" t="str">
        <f t="shared" si="869"/>
        <v>-</v>
      </c>
      <c r="E2070" s="58">
        <f t="shared" si="869"/>
        <v>0</v>
      </c>
      <c r="F2070" s="58">
        <f t="shared" si="865"/>
        <v>0</v>
      </c>
      <c r="G2070" s="58">
        <f t="shared" si="866"/>
        <v>0</v>
      </c>
      <c r="H2070" s="58">
        <f t="shared" si="867"/>
        <v>0</v>
      </c>
      <c r="I2070" s="123">
        <f>'F4.2'!Y366</f>
        <v>8</v>
      </c>
      <c r="J2070" s="123">
        <f>'F4.2'!AS366</f>
        <v>8</v>
      </c>
      <c r="K2070" s="58"/>
      <c r="L2070" s="58"/>
      <c r="M2070" s="58">
        <f t="shared" si="861"/>
        <v>8</v>
      </c>
      <c r="N2070" s="58">
        <f t="shared" si="868"/>
        <v>0</v>
      </c>
    </row>
    <row r="2071" spans="1:14" ht="45" hidden="1" outlineLevel="1" x14ac:dyDescent="0.25">
      <c r="A2071" s="13">
        <f t="shared" si="863"/>
        <v>46.4</v>
      </c>
      <c r="B2071" s="194" t="str">
        <f t="shared" si="862"/>
        <v>Complete upgradation of conveyor lighting system with energey efficient LED lights for CHP-1 (4 x 210 MW), Khaperkheda TPS.</v>
      </c>
      <c r="C2071" s="9">
        <f t="shared" si="869"/>
        <v>0</v>
      </c>
      <c r="D2071" s="65" t="str">
        <f t="shared" si="869"/>
        <v>-</v>
      </c>
      <c r="E2071" s="58">
        <f t="shared" si="869"/>
        <v>0</v>
      </c>
      <c r="F2071" s="58">
        <f t="shared" si="865"/>
        <v>8</v>
      </c>
      <c r="G2071" s="58">
        <f t="shared" si="866"/>
        <v>8</v>
      </c>
      <c r="H2071" s="58">
        <f t="shared" si="867"/>
        <v>0</v>
      </c>
      <c r="I2071" s="123">
        <f>'F4.2'!Y367</f>
        <v>0</v>
      </c>
      <c r="J2071" s="123">
        <f>'F4.2'!AS367</f>
        <v>0</v>
      </c>
      <c r="K2071" s="58"/>
      <c r="L2071" s="58"/>
      <c r="M2071" s="58">
        <f t="shared" si="861"/>
        <v>0</v>
      </c>
      <c r="N2071" s="58">
        <f t="shared" si="868"/>
        <v>0</v>
      </c>
    </row>
    <row r="2072" spans="1:14" ht="60" hidden="1" outlineLevel="1" x14ac:dyDescent="0.25">
      <c r="A2072" s="9">
        <f t="shared" si="863"/>
        <v>46.5</v>
      </c>
      <c r="B2072" s="194" t="str">
        <f t="shared" si="862"/>
        <v>Providing, installation, testing commissioning, maintenance and operation of explosion proof &amp; weather proof surveillance system at CHP-I (4 X 210 MW), TPS Khaperkheda.</v>
      </c>
      <c r="C2072" s="9">
        <f t="shared" si="869"/>
        <v>0</v>
      </c>
      <c r="D2072" s="65" t="str">
        <f t="shared" si="869"/>
        <v>-</v>
      </c>
      <c r="E2072" s="58">
        <f t="shared" si="869"/>
        <v>0</v>
      </c>
      <c r="F2072" s="58">
        <f t="shared" si="865"/>
        <v>0</v>
      </c>
      <c r="G2072" s="58">
        <f t="shared" si="866"/>
        <v>0</v>
      </c>
      <c r="H2072" s="58">
        <f t="shared" si="867"/>
        <v>0</v>
      </c>
      <c r="I2072" s="123">
        <f>'F4.2'!Y368</f>
        <v>6</v>
      </c>
      <c r="J2072" s="123">
        <f>'F4.2'!AS368</f>
        <v>6</v>
      </c>
      <c r="K2072" s="58"/>
      <c r="L2072" s="58"/>
      <c r="M2072" s="58">
        <f t="shared" si="861"/>
        <v>6</v>
      </c>
      <c r="N2072" s="58">
        <f t="shared" si="868"/>
        <v>0</v>
      </c>
    </row>
    <row r="2073" spans="1:14" ht="45" hidden="1" outlineLevel="1" x14ac:dyDescent="0.25">
      <c r="A2073" s="9">
        <f t="shared" si="863"/>
        <v>46.6</v>
      </c>
      <c r="B2073" s="194" t="str">
        <f t="shared" si="862"/>
        <v>Complete revamping/refurbishment, upgradation and modification of various EOT cranes &amp; hoist installed at CHP-I (4 x 210 MW), TPS Khaperkheda.</v>
      </c>
      <c r="C2073" s="9">
        <f t="shared" si="869"/>
        <v>0</v>
      </c>
      <c r="D2073" s="65" t="str">
        <f t="shared" si="869"/>
        <v>-</v>
      </c>
      <c r="E2073" s="58">
        <f t="shared" si="869"/>
        <v>0</v>
      </c>
      <c r="F2073" s="58">
        <f t="shared" si="865"/>
        <v>0</v>
      </c>
      <c r="G2073" s="58">
        <f t="shared" si="866"/>
        <v>0</v>
      </c>
      <c r="H2073" s="58">
        <f t="shared" si="867"/>
        <v>0</v>
      </c>
      <c r="I2073" s="123">
        <f>'F4.2'!Y369</f>
        <v>12</v>
      </c>
      <c r="J2073" s="123">
        <f>'F4.2'!AS369</f>
        <v>12</v>
      </c>
      <c r="K2073" s="58"/>
      <c r="L2073" s="58"/>
      <c r="M2073" s="58">
        <f t="shared" si="861"/>
        <v>12</v>
      </c>
      <c r="N2073" s="58">
        <f t="shared" si="868"/>
        <v>0</v>
      </c>
    </row>
    <row r="2074" spans="1:14" ht="47.25" hidden="1" outlineLevel="1" x14ac:dyDescent="0.25">
      <c r="A2074" s="27">
        <f t="shared" si="863"/>
        <v>47</v>
      </c>
      <c r="B2074" s="215" t="str">
        <f t="shared" si="862"/>
        <v>Procurement of various capacity SAN make locomotives and BEML make loader &amp; bulldozer for CHP-I (4 x 210 MW)</v>
      </c>
      <c r="C2074" s="9">
        <f t="shared" si="869"/>
        <v>0</v>
      </c>
      <c r="D2074" s="65" t="str">
        <f t="shared" si="869"/>
        <v>-</v>
      </c>
      <c r="E2074" s="58">
        <f t="shared" si="869"/>
        <v>0</v>
      </c>
      <c r="F2074" s="58">
        <f t="shared" si="865"/>
        <v>0</v>
      </c>
      <c r="G2074" s="58">
        <f t="shared" si="866"/>
        <v>0</v>
      </c>
      <c r="H2074" s="58">
        <f t="shared" si="867"/>
        <v>0</v>
      </c>
      <c r="I2074" s="123">
        <f>'F4.2'!Y370</f>
        <v>0</v>
      </c>
      <c r="J2074" s="123">
        <f>'F4.2'!AS370</f>
        <v>0</v>
      </c>
      <c r="K2074" s="58"/>
      <c r="L2074" s="58"/>
      <c r="M2074" s="58">
        <f t="shared" si="861"/>
        <v>0</v>
      </c>
      <c r="N2074" s="58">
        <f t="shared" si="868"/>
        <v>0</v>
      </c>
    </row>
    <row r="2075" spans="1:14" ht="45" hidden="1" outlineLevel="1" x14ac:dyDescent="0.25">
      <c r="A2075" s="9">
        <f t="shared" si="863"/>
        <v>47.1</v>
      </c>
      <c r="B2075" s="194" t="str">
        <f t="shared" si="862"/>
        <v xml:space="preserve">Procurement of various capacity SAN make locomotives and BEML make loader &amp; bulldozer for CHP-I (4 x 210 MW) </v>
      </c>
      <c r="C2075" s="9">
        <f t="shared" si="869"/>
        <v>0</v>
      </c>
      <c r="D2075" s="65" t="str">
        <f t="shared" si="869"/>
        <v>-</v>
      </c>
      <c r="E2075" s="58">
        <f t="shared" si="869"/>
        <v>0</v>
      </c>
      <c r="F2075" s="58">
        <f t="shared" si="865"/>
        <v>25</v>
      </c>
      <c r="G2075" s="58">
        <f t="shared" si="866"/>
        <v>25</v>
      </c>
      <c r="H2075" s="58">
        <f t="shared" si="867"/>
        <v>0</v>
      </c>
      <c r="I2075" s="123">
        <f>'F4.2'!Y371</f>
        <v>0</v>
      </c>
      <c r="J2075" s="123">
        <f>'F4.2'!AS371</f>
        <v>0</v>
      </c>
      <c r="K2075" s="58"/>
      <c r="L2075" s="58"/>
      <c r="M2075" s="58">
        <f t="shared" si="861"/>
        <v>0</v>
      </c>
      <c r="N2075" s="58">
        <f t="shared" si="868"/>
        <v>0</v>
      </c>
    </row>
    <row r="2076" spans="1:14" ht="31.5" hidden="1" outlineLevel="1" x14ac:dyDescent="0.25">
      <c r="A2076" s="27">
        <f t="shared" si="863"/>
        <v>48</v>
      </c>
      <c r="B2076" s="27" t="str">
        <f t="shared" si="862"/>
        <v>CHP Improvement Schemesfor 4x 210 MW units</v>
      </c>
      <c r="C2076" s="9">
        <f t="shared" ref="C2076:E2095" si="870">C1650</f>
        <v>0</v>
      </c>
      <c r="D2076" s="65" t="str">
        <f t="shared" si="870"/>
        <v>-</v>
      </c>
      <c r="E2076" s="58">
        <f t="shared" si="870"/>
        <v>0</v>
      </c>
      <c r="F2076" s="58">
        <f t="shared" si="865"/>
        <v>0</v>
      </c>
      <c r="G2076" s="58">
        <f t="shared" si="866"/>
        <v>0</v>
      </c>
      <c r="H2076" s="58">
        <f t="shared" si="867"/>
        <v>0</v>
      </c>
      <c r="I2076" s="123">
        <f>'F4.2'!Y372</f>
        <v>0</v>
      </c>
      <c r="J2076" s="123">
        <f>'F4.2'!AS372</f>
        <v>0</v>
      </c>
      <c r="K2076" s="58"/>
      <c r="L2076" s="58"/>
      <c r="M2076" s="58">
        <f t="shared" si="861"/>
        <v>0</v>
      </c>
      <c r="N2076" s="58">
        <f t="shared" si="868"/>
        <v>0</v>
      </c>
    </row>
    <row r="2077" spans="1:14" ht="45" hidden="1" outlineLevel="1" x14ac:dyDescent="0.25">
      <c r="A2077" s="9">
        <f t="shared" si="863"/>
        <v>48.1</v>
      </c>
      <c r="B2077" s="194" t="str">
        <f t="shared" si="862"/>
        <v>Design, manufacture, supply and installation of suspended magnet for bunkering belts at CHP-I (4 x 210 MW), TPS Khaperkheda.</v>
      </c>
      <c r="C2077" s="9">
        <f t="shared" si="870"/>
        <v>0</v>
      </c>
      <c r="D2077" s="65" t="str">
        <f t="shared" si="870"/>
        <v>-</v>
      </c>
      <c r="E2077" s="58">
        <f t="shared" si="870"/>
        <v>0</v>
      </c>
      <c r="F2077" s="58">
        <f t="shared" si="865"/>
        <v>0</v>
      </c>
      <c r="G2077" s="58">
        <f t="shared" si="866"/>
        <v>0</v>
      </c>
      <c r="H2077" s="58">
        <f t="shared" si="867"/>
        <v>0</v>
      </c>
      <c r="I2077" s="123">
        <f>'F4.2'!Y373</f>
        <v>4</v>
      </c>
      <c r="J2077" s="123">
        <f>'F4.2'!AS373</f>
        <v>4</v>
      </c>
      <c r="K2077" s="58"/>
      <c r="L2077" s="58"/>
      <c r="M2077" s="58">
        <f t="shared" si="861"/>
        <v>4</v>
      </c>
      <c r="N2077" s="58">
        <f t="shared" si="868"/>
        <v>0</v>
      </c>
    </row>
    <row r="2078" spans="1:14" ht="45" hidden="1" outlineLevel="1" x14ac:dyDescent="0.25">
      <c r="A2078" s="9">
        <f t="shared" si="863"/>
        <v>48.2</v>
      </c>
      <c r="B2078" s="194" t="str">
        <f t="shared" si="862"/>
        <v>Design, manufacture, supply and installation of travel drive system for shuttle conveyors and conveyors at CHP-I (4 x 210 MW), TPS Khaperkheda.</v>
      </c>
      <c r="C2078" s="9">
        <f t="shared" si="870"/>
        <v>0</v>
      </c>
      <c r="D2078" s="65" t="str">
        <f t="shared" si="870"/>
        <v>-</v>
      </c>
      <c r="E2078" s="58">
        <f t="shared" si="870"/>
        <v>0</v>
      </c>
      <c r="F2078" s="58">
        <f t="shared" si="865"/>
        <v>0</v>
      </c>
      <c r="G2078" s="58">
        <f t="shared" si="866"/>
        <v>0</v>
      </c>
      <c r="H2078" s="58">
        <f t="shared" si="867"/>
        <v>0</v>
      </c>
      <c r="I2078" s="123">
        <f>'F4.2'!Y374</f>
        <v>5</v>
      </c>
      <c r="J2078" s="123">
        <f>'F4.2'!AS374</f>
        <v>5</v>
      </c>
      <c r="K2078" s="58"/>
      <c r="L2078" s="58"/>
      <c r="M2078" s="58">
        <f t="shared" si="861"/>
        <v>5</v>
      </c>
      <c r="N2078" s="58">
        <f t="shared" si="868"/>
        <v>0</v>
      </c>
    </row>
    <row r="2079" spans="1:14" ht="60" hidden="1" outlineLevel="1" x14ac:dyDescent="0.25">
      <c r="A2079" s="9">
        <f t="shared" si="863"/>
        <v>48.3</v>
      </c>
      <c r="B2079" s="194" t="str">
        <f t="shared" si="862"/>
        <v>Renovation including replacement of Power &amp; Control cables with  automation &amp; upgradation of Stacker Reclaimer No. 2 in CHP-I (4 X 210MW), TPS Khaperkheda."</v>
      </c>
      <c r="C2079" s="9">
        <f t="shared" si="870"/>
        <v>0</v>
      </c>
      <c r="D2079" s="65" t="str">
        <f t="shared" si="870"/>
        <v>-</v>
      </c>
      <c r="E2079" s="58">
        <f t="shared" si="870"/>
        <v>0</v>
      </c>
      <c r="F2079" s="58">
        <f t="shared" si="865"/>
        <v>0</v>
      </c>
      <c r="G2079" s="58">
        <f t="shared" si="866"/>
        <v>0</v>
      </c>
      <c r="H2079" s="58">
        <f t="shared" si="867"/>
        <v>0</v>
      </c>
      <c r="I2079" s="123">
        <f>'F4.2'!Y375</f>
        <v>8</v>
      </c>
      <c r="J2079" s="123">
        <f>'F4.2'!AS375</f>
        <v>8</v>
      </c>
      <c r="K2079" s="58"/>
      <c r="L2079" s="58"/>
      <c r="M2079" s="58">
        <f t="shared" si="861"/>
        <v>8</v>
      </c>
      <c r="N2079" s="58">
        <f t="shared" si="868"/>
        <v>0</v>
      </c>
    </row>
    <row r="2080" spans="1:14" ht="45" hidden="1" outlineLevel="1" x14ac:dyDescent="0.25">
      <c r="A2080" s="9">
        <f t="shared" si="863"/>
        <v>48.4</v>
      </c>
      <c r="B2080" s="194" t="str">
        <f t="shared" si="862"/>
        <v xml:space="preserve">Complete reconditionding &amp; upgradation of LT MCC installed at Unit No. 3 &amp; 4 bunker auxiliareis in CHP-I (4 x 210 MW) </v>
      </c>
      <c r="C2080" s="9">
        <f t="shared" si="870"/>
        <v>0</v>
      </c>
      <c r="D2080" s="65" t="str">
        <f t="shared" si="870"/>
        <v>-</v>
      </c>
      <c r="E2080" s="58">
        <f t="shared" si="870"/>
        <v>0</v>
      </c>
      <c r="F2080" s="58">
        <f t="shared" si="865"/>
        <v>0</v>
      </c>
      <c r="G2080" s="58">
        <f t="shared" si="866"/>
        <v>0</v>
      </c>
      <c r="H2080" s="58">
        <f t="shared" si="867"/>
        <v>0</v>
      </c>
      <c r="I2080" s="123">
        <f>'F4.2'!Y376</f>
        <v>7</v>
      </c>
      <c r="J2080" s="123">
        <f>'F4.2'!AS376</f>
        <v>7</v>
      </c>
      <c r="K2080" s="58"/>
      <c r="L2080" s="58"/>
      <c r="M2080" s="58">
        <f t="shared" si="861"/>
        <v>7</v>
      </c>
      <c r="N2080" s="58">
        <f t="shared" si="868"/>
        <v>0</v>
      </c>
    </row>
    <row r="2081" spans="1:14" ht="30" hidden="1" outlineLevel="1" x14ac:dyDescent="0.25">
      <c r="A2081" s="9">
        <f t="shared" si="863"/>
        <v>48.5</v>
      </c>
      <c r="B2081" s="194" t="str">
        <f t="shared" si="862"/>
        <v xml:space="preserve">Complete reconditionding &amp; upgradation of outdoor lighting system in CHP-I (4 x 210 MW) </v>
      </c>
      <c r="C2081" s="9">
        <f t="shared" si="870"/>
        <v>0</v>
      </c>
      <c r="D2081" s="65" t="str">
        <f t="shared" si="870"/>
        <v>-</v>
      </c>
      <c r="E2081" s="58">
        <f t="shared" si="870"/>
        <v>0</v>
      </c>
      <c r="F2081" s="58">
        <f t="shared" si="865"/>
        <v>0</v>
      </c>
      <c r="G2081" s="58">
        <f t="shared" si="866"/>
        <v>0</v>
      </c>
      <c r="H2081" s="58">
        <f t="shared" si="867"/>
        <v>0</v>
      </c>
      <c r="I2081" s="123">
        <f>'F4.2'!Y377</f>
        <v>8</v>
      </c>
      <c r="J2081" s="123">
        <f>'F4.2'!AS377</f>
        <v>8</v>
      </c>
      <c r="K2081" s="58"/>
      <c r="L2081" s="58"/>
      <c r="M2081" s="58">
        <f t="shared" si="861"/>
        <v>8</v>
      </c>
      <c r="N2081" s="58">
        <f t="shared" si="868"/>
        <v>0</v>
      </c>
    </row>
    <row r="2082" spans="1:14" ht="45" hidden="1" outlineLevel="1" x14ac:dyDescent="0.25">
      <c r="A2082" s="9">
        <f t="shared" si="863"/>
        <v>48.6</v>
      </c>
      <c r="B2082" s="194" t="str">
        <f t="shared" si="862"/>
        <v xml:space="preserve">Complete reconditionding &amp; upgradation of HT breaker, control circuits &amp; protection relays in CHP-I (4 x 210 MW) </v>
      </c>
      <c r="C2082" s="9">
        <f t="shared" si="870"/>
        <v>0</v>
      </c>
      <c r="D2082" s="65" t="str">
        <f t="shared" si="870"/>
        <v>-</v>
      </c>
      <c r="E2082" s="58">
        <f t="shared" si="870"/>
        <v>0</v>
      </c>
      <c r="F2082" s="58">
        <f t="shared" si="865"/>
        <v>0</v>
      </c>
      <c r="G2082" s="58">
        <f t="shared" si="866"/>
        <v>0</v>
      </c>
      <c r="H2082" s="58">
        <f t="shared" si="867"/>
        <v>0</v>
      </c>
      <c r="I2082" s="123">
        <f>'F4.2'!Y378</f>
        <v>3</v>
      </c>
      <c r="J2082" s="123">
        <f>'F4.2'!AS378</f>
        <v>3</v>
      </c>
      <c r="K2082" s="58"/>
      <c r="L2082" s="58"/>
      <c r="M2082" s="58">
        <f t="shared" si="861"/>
        <v>3</v>
      </c>
      <c r="N2082" s="58">
        <f t="shared" si="868"/>
        <v>0</v>
      </c>
    </row>
    <row r="2083" spans="1:14" ht="60" hidden="1" outlineLevel="1" x14ac:dyDescent="0.25">
      <c r="A2083" s="9">
        <f t="shared" si="863"/>
        <v>48.7</v>
      </c>
      <c r="B2083" s="194" t="str">
        <f t="shared" si="862"/>
        <v>Complete revamping/refurbishment, upgradation and modification of various monorail hoists &amp; winch machine  installed at CHP-I (4 x 210 MW), TPS Khaperkheda.</v>
      </c>
      <c r="C2083" s="9">
        <f t="shared" si="870"/>
        <v>0</v>
      </c>
      <c r="D2083" s="65" t="str">
        <f t="shared" si="870"/>
        <v>-</v>
      </c>
      <c r="E2083" s="58">
        <f t="shared" si="870"/>
        <v>0</v>
      </c>
      <c r="F2083" s="58">
        <f t="shared" si="865"/>
        <v>0</v>
      </c>
      <c r="G2083" s="58">
        <f t="shared" si="866"/>
        <v>0</v>
      </c>
      <c r="H2083" s="58">
        <f t="shared" si="867"/>
        <v>0</v>
      </c>
      <c r="I2083" s="123">
        <f>'F4.2'!Y379</f>
        <v>10</v>
      </c>
      <c r="J2083" s="123">
        <f>'F4.2'!AS379</f>
        <v>10</v>
      </c>
      <c r="K2083" s="58"/>
      <c r="L2083" s="58"/>
      <c r="M2083" s="58">
        <f t="shared" si="861"/>
        <v>10</v>
      </c>
      <c r="N2083" s="58">
        <f t="shared" si="868"/>
        <v>0</v>
      </c>
    </row>
    <row r="2084" spans="1:14" ht="30" hidden="1" outlineLevel="1" x14ac:dyDescent="0.25">
      <c r="A2084" s="9">
        <f t="shared" si="863"/>
        <v>48.8</v>
      </c>
      <c r="B2084" s="194" t="str">
        <f t="shared" si="862"/>
        <v xml:space="preserve">Procurement of hydra 14 Ton above capacity and heavy vehicles for CHP- I &amp; II. </v>
      </c>
      <c r="C2084" s="9">
        <f t="shared" si="870"/>
        <v>0</v>
      </c>
      <c r="D2084" s="65" t="str">
        <f t="shared" si="870"/>
        <v>-</v>
      </c>
      <c r="E2084" s="58">
        <f t="shared" si="870"/>
        <v>0</v>
      </c>
      <c r="F2084" s="58">
        <f t="shared" si="865"/>
        <v>0</v>
      </c>
      <c r="G2084" s="58">
        <f t="shared" si="866"/>
        <v>0</v>
      </c>
      <c r="H2084" s="58">
        <f t="shared" si="867"/>
        <v>0</v>
      </c>
      <c r="I2084" s="123">
        <f>'F4.2'!Y380</f>
        <v>5</v>
      </c>
      <c r="J2084" s="123">
        <f>'F4.2'!AS380</f>
        <v>5</v>
      </c>
      <c r="K2084" s="58"/>
      <c r="L2084" s="58"/>
      <c r="M2084" s="58">
        <f t="shared" si="861"/>
        <v>5</v>
      </c>
      <c r="N2084" s="58">
        <f t="shared" si="868"/>
        <v>0</v>
      </c>
    </row>
    <row r="2085" spans="1:14" ht="31.5" hidden="1" outlineLevel="1" x14ac:dyDescent="0.25">
      <c r="A2085" s="27">
        <f t="shared" si="863"/>
        <v>49</v>
      </c>
      <c r="B2085" s="215" t="str">
        <f t="shared" si="862"/>
        <v>Installation of Real Time Coal Analyzer at all TPS of Mahagenco</v>
      </c>
      <c r="C2085" s="9">
        <f t="shared" si="870"/>
        <v>0</v>
      </c>
      <c r="D2085" s="65" t="str">
        <f t="shared" si="870"/>
        <v>-</v>
      </c>
      <c r="E2085" s="58">
        <f t="shared" si="870"/>
        <v>0</v>
      </c>
      <c r="F2085" s="58">
        <f t="shared" si="865"/>
        <v>0</v>
      </c>
      <c r="G2085" s="58">
        <f t="shared" si="866"/>
        <v>0</v>
      </c>
      <c r="H2085" s="58">
        <f t="shared" si="867"/>
        <v>0</v>
      </c>
      <c r="I2085" s="123">
        <f>'F4.2'!Y381</f>
        <v>0</v>
      </c>
      <c r="J2085" s="123">
        <f>'F4.2'!AS381</f>
        <v>0</v>
      </c>
      <c r="K2085" s="58"/>
      <c r="L2085" s="58"/>
      <c r="M2085" s="58">
        <f t="shared" si="861"/>
        <v>0</v>
      </c>
      <c r="N2085" s="58">
        <f t="shared" si="868"/>
        <v>0</v>
      </c>
    </row>
    <row r="2086" spans="1:14" ht="30" hidden="1" outlineLevel="1" x14ac:dyDescent="0.25">
      <c r="A2086" s="9">
        <f t="shared" si="863"/>
        <v>49.1</v>
      </c>
      <c r="B2086" s="194" t="str">
        <f t="shared" si="862"/>
        <v>Installation of Real time Coal  Analyzer at Khaperkheda TPS</v>
      </c>
      <c r="C2086" s="9">
        <f t="shared" si="870"/>
        <v>0</v>
      </c>
      <c r="D2086" s="65" t="str">
        <f t="shared" si="870"/>
        <v>-</v>
      </c>
      <c r="E2086" s="58">
        <f t="shared" si="870"/>
        <v>0</v>
      </c>
      <c r="F2086" s="58">
        <f t="shared" si="865"/>
        <v>0</v>
      </c>
      <c r="G2086" s="58">
        <f t="shared" si="866"/>
        <v>0</v>
      </c>
      <c r="H2086" s="58">
        <f t="shared" si="867"/>
        <v>0</v>
      </c>
      <c r="I2086" s="123">
        <f>'F4.2'!Y382</f>
        <v>31.42</v>
      </c>
      <c r="J2086" s="123">
        <f>'F4.2'!AS382</f>
        <v>31.42</v>
      </c>
      <c r="K2086" s="58"/>
      <c r="L2086" s="58"/>
      <c r="M2086" s="58">
        <f t="shared" si="861"/>
        <v>31.42</v>
      </c>
      <c r="N2086" s="58">
        <f t="shared" si="868"/>
        <v>0</v>
      </c>
    </row>
    <row r="2087" spans="1:14" ht="31.5" hidden="1" outlineLevel="1" x14ac:dyDescent="0.25">
      <c r="A2087" s="27">
        <f t="shared" si="863"/>
        <v>50</v>
      </c>
      <c r="B2087" s="215" t="str">
        <f t="shared" si="862"/>
        <v xml:space="preserve">Railway expenses for refurbishment of  OHE lines at CHP-I (4 x 210 MW) </v>
      </c>
      <c r="C2087" s="9">
        <f t="shared" si="870"/>
        <v>0</v>
      </c>
      <c r="D2087" s="65" t="str">
        <f t="shared" si="870"/>
        <v>-</v>
      </c>
      <c r="E2087" s="58">
        <f t="shared" si="870"/>
        <v>0</v>
      </c>
      <c r="F2087" s="58">
        <f t="shared" si="865"/>
        <v>0</v>
      </c>
      <c r="G2087" s="58">
        <f t="shared" si="866"/>
        <v>0</v>
      </c>
      <c r="H2087" s="58">
        <f t="shared" si="867"/>
        <v>0</v>
      </c>
      <c r="I2087" s="123">
        <f>'F4.2'!Y383</f>
        <v>0</v>
      </c>
      <c r="J2087" s="123">
        <f>'F4.2'!AS383</f>
        <v>0</v>
      </c>
      <c r="K2087" s="58"/>
      <c r="L2087" s="58"/>
      <c r="M2087" s="58">
        <f t="shared" si="861"/>
        <v>0</v>
      </c>
      <c r="N2087" s="58">
        <f t="shared" si="868"/>
        <v>0</v>
      </c>
    </row>
    <row r="2088" spans="1:14" ht="30" hidden="1" outlineLevel="1" x14ac:dyDescent="0.25">
      <c r="A2088" s="9">
        <f t="shared" si="863"/>
        <v>50.1</v>
      </c>
      <c r="B2088" s="195" t="str">
        <f t="shared" si="862"/>
        <v xml:space="preserve">Railway expenses for refurbishment of  OHE lines at CHP-I (4 x 210 MW) </v>
      </c>
      <c r="C2088" s="9">
        <f t="shared" si="870"/>
        <v>0</v>
      </c>
      <c r="D2088" s="65" t="str">
        <f t="shared" si="870"/>
        <v>-</v>
      </c>
      <c r="E2088" s="58">
        <f t="shared" si="870"/>
        <v>0</v>
      </c>
      <c r="F2088" s="58">
        <f t="shared" si="865"/>
        <v>0</v>
      </c>
      <c r="G2088" s="58">
        <f t="shared" si="866"/>
        <v>0</v>
      </c>
      <c r="H2088" s="58">
        <f t="shared" si="867"/>
        <v>0</v>
      </c>
      <c r="I2088" s="123">
        <f>'F4.2'!Y384</f>
        <v>26</v>
      </c>
      <c r="J2088" s="123">
        <f>'F4.2'!AS384</f>
        <v>26</v>
      </c>
      <c r="K2088" s="58"/>
      <c r="L2088" s="58"/>
      <c r="M2088" s="58">
        <f t="shared" si="861"/>
        <v>26</v>
      </c>
      <c r="N2088" s="58">
        <f t="shared" si="868"/>
        <v>0</v>
      </c>
    </row>
    <row r="2089" spans="1:14" ht="15.75" hidden="1" outlineLevel="1" x14ac:dyDescent="0.25">
      <c r="A2089" s="31">
        <f t="shared" si="863"/>
        <v>0</v>
      </c>
      <c r="B2089" s="127">
        <f t="shared" si="862"/>
        <v>0</v>
      </c>
      <c r="C2089" s="9">
        <f t="shared" si="870"/>
        <v>0</v>
      </c>
      <c r="D2089" s="65" t="str">
        <f t="shared" si="870"/>
        <v>-</v>
      </c>
      <c r="E2089" s="58">
        <f t="shared" si="870"/>
        <v>0</v>
      </c>
      <c r="F2089" s="58">
        <f t="shared" si="865"/>
        <v>0</v>
      </c>
      <c r="G2089" s="58">
        <f t="shared" si="866"/>
        <v>0</v>
      </c>
      <c r="H2089" s="58">
        <f t="shared" si="867"/>
        <v>0</v>
      </c>
      <c r="I2089" s="123">
        <f>'F4.2'!Y385</f>
        <v>0</v>
      </c>
      <c r="J2089" s="123">
        <f>'F4.2'!AS385</f>
        <v>0</v>
      </c>
      <c r="K2089" s="58"/>
      <c r="L2089" s="58"/>
      <c r="M2089" s="58">
        <f t="shared" si="861"/>
        <v>0</v>
      </c>
      <c r="N2089" s="58">
        <f t="shared" si="868"/>
        <v>0</v>
      </c>
    </row>
    <row r="2090" spans="1:14" ht="15.75" hidden="1" outlineLevel="1" x14ac:dyDescent="0.25">
      <c r="A2090" s="9">
        <f t="shared" si="863"/>
        <v>0</v>
      </c>
      <c r="B2090" s="194">
        <f t="shared" si="862"/>
        <v>0</v>
      </c>
      <c r="C2090" s="9">
        <f t="shared" si="870"/>
        <v>0</v>
      </c>
      <c r="D2090" s="65" t="str">
        <f t="shared" si="870"/>
        <v>-</v>
      </c>
      <c r="E2090" s="58">
        <f t="shared" si="870"/>
        <v>0</v>
      </c>
      <c r="F2090" s="58">
        <f t="shared" si="865"/>
        <v>0</v>
      </c>
      <c r="G2090" s="58">
        <f t="shared" si="866"/>
        <v>0</v>
      </c>
      <c r="H2090" s="58">
        <f t="shared" si="867"/>
        <v>0</v>
      </c>
      <c r="I2090" s="123">
        <f>'F4.2'!Y386</f>
        <v>0</v>
      </c>
      <c r="J2090" s="123">
        <f>'F4.2'!AS386</f>
        <v>0</v>
      </c>
      <c r="K2090" s="58"/>
      <c r="L2090" s="58"/>
      <c r="M2090" s="58">
        <f t="shared" si="861"/>
        <v>0</v>
      </c>
      <c r="N2090" s="58">
        <f t="shared" si="868"/>
        <v>0</v>
      </c>
    </row>
    <row r="2091" spans="1:14" ht="15.75" hidden="1" outlineLevel="1" x14ac:dyDescent="0.25">
      <c r="A2091" s="9">
        <f t="shared" si="863"/>
        <v>0</v>
      </c>
      <c r="B2091" s="160">
        <f t="shared" si="862"/>
        <v>0</v>
      </c>
      <c r="C2091" s="9">
        <f t="shared" si="870"/>
        <v>0</v>
      </c>
      <c r="D2091" s="65" t="str">
        <f t="shared" si="870"/>
        <v>-</v>
      </c>
      <c r="E2091" s="58">
        <f t="shared" si="870"/>
        <v>0</v>
      </c>
      <c r="F2091" s="58">
        <f t="shared" si="865"/>
        <v>0</v>
      </c>
      <c r="G2091" s="58">
        <f t="shared" si="866"/>
        <v>0</v>
      </c>
      <c r="H2091" s="58">
        <f t="shared" si="867"/>
        <v>0</v>
      </c>
      <c r="I2091" s="123">
        <f>'F4.2'!Y387</f>
        <v>0</v>
      </c>
      <c r="J2091" s="123">
        <f>'F4.2'!AS387</f>
        <v>0</v>
      </c>
      <c r="K2091" s="58"/>
      <c r="L2091" s="58"/>
      <c r="M2091" s="58">
        <f t="shared" si="861"/>
        <v>0</v>
      </c>
      <c r="N2091" s="58">
        <f t="shared" si="868"/>
        <v>0</v>
      </c>
    </row>
    <row r="2092" spans="1:14" ht="15.75" hidden="1" outlineLevel="1" x14ac:dyDescent="0.25">
      <c r="A2092" s="9">
        <f t="shared" si="863"/>
        <v>0</v>
      </c>
      <c r="B2092" s="74" t="str">
        <f t="shared" si="862"/>
        <v>B) Non-DPR Schemes</v>
      </c>
      <c r="C2092" s="9">
        <f t="shared" si="870"/>
        <v>0</v>
      </c>
      <c r="D2092" s="65" t="str">
        <f t="shared" si="870"/>
        <v>-</v>
      </c>
      <c r="E2092" s="58">
        <f t="shared" si="870"/>
        <v>0</v>
      </c>
      <c r="F2092" s="58">
        <f t="shared" si="865"/>
        <v>0</v>
      </c>
      <c r="G2092" s="58">
        <f t="shared" si="866"/>
        <v>0</v>
      </c>
      <c r="H2092" s="58">
        <f t="shared" si="867"/>
        <v>0</v>
      </c>
      <c r="I2092" s="123">
        <f>'F4.2'!Y388</f>
        <v>0</v>
      </c>
      <c r="J2092" s="123">
        <f>'F4.2'!AS388</f>
        <v>0</v>
      </c>
      <c r="K2092" s="58"/>
      <c r="L2092" s="58"/>
      <c r="M2092" s="58">
        <f t="shared" si="861"/>
        <v>0</v>
      </c>
      <c r="N2092" s="58">
        <f t="shared" si="868"/>
        <v>0</v>
      </c>
    </row>
    <row r="2093" spans="1:14" ht="45" hidden="1" outlineLevel="1" x14ac:dyDescent="0.25">
      <c r="A2093" s="31">
        <f t="shared" si="863"/>
        <v>1</v>
      </c>
      <c r="B2093" s="194" t="str">
        <f t="shared" si="862"/>
        <v>PROCUREMENT COMPLETE Gear BOX ASSEMBLIES FOR 803 1/2 HP &amp; XRP 883 COAL MILLS OF UNIT NO. 1&amp; 2 AT KHAPERKHEDA TPS.</v>
      </c>
      <c r="C2093" s="9" t="str">
        <f t="shared" si="870"/>
        <v>N.A.</v>
      </c>
      <c r="D2093" s="65" t="str">
        <f t="shared" si="870"/>
        <v>-</v>
      </c>
      <c r="E2093" s="58">
        <f t="shared" si="870"/>
        <v>0</v>
      </c>
      <c r="F2093" s="58">
        <f t="shared" si="865"/>
        <v>4.5548000000000002</v>
      </c>
      <c r="G2093" s="58">
        <f t="shared" si="866"/>
        <v>4.5548000000000002</v>
      </c>
      <c r="H2093" s="58">
        <f t="shared" si="867"/>
        <v>0</v>
      </c>
      <c r="I2093" s="123">
        <f>'F4.2'!Y389</f>
        <v>0</v>
      </c>
      <c r="J2093" s="123">
        <f>'F4.2'!AS389</f>
        <v>0</v>
      </c>
      <c r="K2093" s="58"/>
      <c r="L2093" s="58"/>
      <c r="M2093" s="58">
        <f t="shared" si="861"/>
        <v>0</v>
      </c>
      <c r="N2093" s="58">
        <f t="shared" si="868"/>
        <v>0</v>
      </c>
    </row>
    <row r="2094" spans="1:14" ht="45" hidden="1" outlineLevel="1" x14ac:dyDescent="0.25">
      <c r="A2094" s="31">
        <f t="shared" si="863"/>
        <v>2</v>
      </c>
      <c r="B2094" s="219" t="str">
        <f t="shared" si="862"/>
        <v>Supply Erection and commissioning of Oil Cooled Suspended magnets at Conv 6A &amp; 6B at Khaperkheda TPS.</v>
      </c>
      <c r="C2094" s="9" t="str">
        <f t="shared" si="870"/>
        <v>N.A.</v>
      </c>
      <c r="D2094" s="65" t="str">
        <f t="shared" si="870"/>
        <v>-</v>
      </c>
      <c r="E2094" s="58">
        <f t="shared" si="870"/>
        <v>0</v>
      </c>
      <c r="F2094" s="58">
        <f t="shared" si="865"/>
        <v>1.1483524000000001</v>
      </c>
      <c r="G2094" s="58">
        <f t="shared" si="866"/>
        <v>1.1483524000000001</v>
      </c>
      <c r="H2094" s="58">
        <f t="shared" si="867"/>
        <v>0</v>
      </c>
      <c r="I2094" s="123">
        <f>'F4.2'!Y390</f>
        <v>0</v>
      </c>
      <c r="J2094" s="123">
        <f>'F4.2'!AS390</f>
        <v>0</v>
      </c>
      <c r="K2094" s="58"/>
      <c r="L2094" s="58"/>
      <c r="M2094" s="58">
        <f t="shared" ref="M2094:M2134" si="871">SUM(J2094:L2094)</f>
        <v>0</v>
      </c>
      <c r="N2094" s="58">
        <f t="shared" si="868"/>
        <v>0</v>
      </c>
    </row>
    <row r="2095" spans="1:14" ht="45" hidden="1" outlineLevel="1" x14ac:dyDescent="0.25">
      <c r="A2095" s="31">
        <f t="shared" si="863"/>
        <v>3</v>
      </c>
      <c r="B2095" s="219" t="str">
        <f t="shared" si="862"/>
        <v>Procurment of new 02 Ambulance Van  &amp; 2 Truck for KPKD TPS(Asset Nos. 170100512,             170100513,        170100514,         170100515)</v>
      </c>
      <c r="C2095" s="9" t="str">
        <f t="shared" si="870"/>
        <v>N.A.</v>
      </c>
      <c r="D2095" s="65" t="str">
        <f t="shared" si="870"/>
        <v>-</v>
      </c>
      <c r="E2095" s="58">
        <f t="shared" si="870"/>
        <v>0</v>
      </c>
      <c r="F2095" s="58">
        <f t="shared" si="865"/>
        <v>0.41055119800000001</v>
      </c>
      <c r="G2095" s="58">
        <f t="shared" si="866"/>
        <v>0.41055119800000001</v>
      </c>
      <c r="H2095" s="58">
        <f t="shared" si="867"/>
        <v>0</v>
      </c>
      <c r="I2095" s="123">
        <f>'F4.2'!Y391</f>
        <v>0</v>
      </c>
      <c r="J2095" s="123">
        <f>'F4.2'!AS391</f>
        <v>0</v>
      </c>
      <c r="K2095" s="58"/>
      <c r="L2095" s="58"/>
      <c r="M2095" s="58">
        <f t="shared" si="871"/>
        <v>0</v>
      </c>
      <c r="N2095" s="58">
        <f t="shared" si="868"/>
        <v>0</v>
      </c>
    </row>
    <row r="2096" spans="1:14" ht="15.75" hidden="1" outlineLevel="1" x14ac:dyDescent="0.25">
      <c r="A2096" s="31">
        <f t="shared" si="863"/>
        <v>4</v>
      </c>
      <c r="B2096" s="217" t="str">
        <f t="shared" ref="B2096:B2130" si="872">B1670</f>
        <v>GEHO PUMP (Valve housing assembly)</v>
      </c>
      <c r="C2096" s="9" t="str">
        <f t="shared" ref="C2096:E2115" si="873">C1670</f>
        <v>N.A.</v>
      </c>
      <c r="D2096" s="65" t="str">
        <f t="shared" si="873"/>
        <v>-</v>
      </c>
      <c r="E2096" s="58">
        <f t="shared" si="873"/>
        <v>0</v>
      </c>
      <c r="F2096" s="58">
        <f t="shared" si="865"/>
        <v>8.7932900670000009</v>
      </c>
      <c r="G2096" s="58">
        <f t="shared" si="866"/>
        <v>8.7932900670000009</v>
      </c>
      <c r="H2096" s="58">
        <f t="shared" si="867"/>
        <v>0</v>
      </c>
      <c r="I2096" s="123">
        <f>'F4.2'!Y392</f>
        <v>0</v>
      </c>
      <c r="J2096" s="123">
        <f>'F4.2'!AS392</f>
        <v>0</v>
      </c>
      <c r="K2096" s="58"/>
      <c r="L2096" s="58"/>
      <c r="M2096" s="58">
        <f t="shared" si="871"/>
        <v>0</v>
      </c>
      <c r="N2096" s="58">
        <f t="shared" si="868"/>
        <v>0</v>
      </c>
    </row>
    <row r="2097" spans="1:14" ht="30" hidden="1" outlineLevel="1" x14ac:dyDescent="0.25">
      <c r="A2097" s="208">
        <f t="shared" si="863"/>
        <v>5</v>
      </c>
      <c r="B2097" s="218" t="str">
        <f t="shared" si="872"/>
        <v>RESTORATION OF AHP OUTLET TO ESP INLET DUCTS U#1&amp;2(Unit #2 Part only)</v>
      </c>
      <c r="C2097" s="9" t="str">
        <f t="shared" si="873"/>
        <v>N.A.</v>
      </c>
      <c r="D2097" s="65" t="str">
        <f t="shared" si="873"/>
        <v>-</v>
      </c>
      <c r="E2097" s="58">
        <f t="shared" si="873"/>
        <v>0</v>
      </c>
      <c r="F2097" s="58">
        <f t="shared" si="865"/>
        <v>7.004179336</v>
      </c>
      <c r="G2097" s="58">
        <f t="shared" si="866"/>
        <v>7.004179336</v>
      </c>
      <c r="H2097" s="58">
        <f t="shared" si="867"/>
        <v>0</v>
      </c>
      <c r="I2097" s="123">
        <f>'F4.2'!Y393</f>
        <v>0</v>
      </c>
      <c r="J2097" s="123">
        <f>'F4.2'!AS393</f>
        <v>0</v>
      </c>
      <c r="K2097" s="58"/>
      <c r="L2097" s="58"/>
      <c r="M2097" s="58">
        <f t="shared" si="871"/>
        <v>0</v>
      </c>
      <c r="N2097" s="58">
        <f t="shared" si="868"/>
        <v>0</v>
      </c>
    </row>
    <row r="2098" spans="1:14" ht="30" hidden="1" outlineLevel="1" x14ac:dyDescent="0.25">
      <c r="A2098" s="31">
        <f t="shared" si="863"/>
        <v>6</v>
      </c>
      <c r="B2098" s="194" t="str">
        <f t="shared" si="872"/>
        <v>ABC powder type and foam type composite Fire Extinguisher</v>
      </c>
      <c r="C2098" s="9" t="str">
        <f t="shared" si="873"/>
        <v>N.A.</v>
      </c>
      <c r="D2098" s="65" t="str">
        <f t="shared" si="873"/>
        <v>-</v>
      </c>
      <c r="E2098" s="58">
        <f t="shared" si="873"/>
        <v>0</v>
      </c>
      <c r="F2098" s="58">
        <f t="shared" si="865"/>
        <v>0.71399994599999994</v>
      </c>
      <c r="G2098" s="58">
        <f t="shared" si="866"/>
        <v>0.71399994599999994</v>
      </c>
      <c r="H2098" s="58">
        <f t="shared" si="867"/>
        <v>0</v>
      </c>
      <c r="I2098" s="123">
        <f>'F4.2'!Y394</f>
        <v>0</v>
      </c>
      <c r="J2098" s="123">
        <f>'F4.2'!AS394</f>
        <v>0</v>
      </c>
      <c r="K2098" s="58"/>
      <c r="L2098" s="58"/>
      <c r="M2098" s="58">
        <f t="shared" si="871"/>
        <v>0</v>
      </c>
      <c r="N2098" s="58">
        <f t="shared" si="868"/>
        <v>0</v>
      </c>
    </row>
    <row r="2099" spans="1:14" ht="15.75" hidden="1" outlineLevel="1" x14ac:dyDescent="0.25">
      <c r="A2099" s="31">
        <f t="shared" si="863"/>
        <v>7</v>
      </c>
      <c r="B2099" s="217" t="str">
        <f t="shared" si="872"/>
        <v>FFEQUIP  HYDRAULIC JACK (BM-I)</v>
      </c>
      <c r="C2099" s="9" t="str">
        <f t="shared" si="873"/>
        <v>N.A.</v>
      </c>
      <c r="D2099" s="65" t="str">
        <f t="shared" si="873"/>
        <v>-</v>
      </c>
      <c r="E2099" s="58">
        <f t="shared" si="873"/>
        <v>0</v>
      </c>
      <c r="F2099" s="58">
        <f t="shared" si="865"/>
        <v>0.57696099999999995</v>
      </c>
      <c r="G2099" s="58">
        <f t="shared" si="866"/>
        <v>0.57696099999999995</v>
      </c>
      <c r="H2099" s="58">
        <f t="shared" si="867"/>
        <v>0</v>
      </c>
      <c r="I2099" s="123">
        <f>'F4.2'!Y395</f>
        <v>0</v>
      </c>
      <c r="J2099" s="123">
        <f>'F4.2'!AS395</f>
        <v>0</v>
      </c>
      <c r="K2099" s="58"/>
      <c r="L2099" s="58"/>
      <c r="M2099" s="58">
        <f t="shared" si="871"/>
        <v>0</v>
      </c>
      <c r="N2099" s="58">
        <f t="shared" si="868"/>
        <v>0</v>
      </c>
    </row>
    <row r="2100" spans="1:14" ht="15.75" hidden="1" outlineLevel="1" x14ac:dyDescent="0.25">
      <c r="A2100" s="31">
        <f t="shared" ref="A2100:A2130" si="874">A1674</f>
        <v>8</v>
      </c>
      <c r="B2100" s="217" t="str">
        <f t="shared" si="872"/>
        <v>MOBILE COAL SAMPLING EQUIP-AUGER (FMC) CHP-I</v>
      </c>
      <c r="C2100" s="9" t="str">
        <f t="shared" si="873"/>
        <v>N.A.</v>
      </c>
      <c r="D2100" s="65" t="str">
        <f t="shared" si="873"/>
        <v>-</v>
      </c>
      <c r="E2100" s="58">
        <f t="shared" si="873"/>
        <v>0</v>
      </c>
      <c r="F2100" s="58">
        <f t="shared" ref="F2100:F2134" si="875">F1674+I1674</f>
        <v>1.5823799999999999</v>
      </c>
      <c r="G2100" s="58">
        <f t="shared" ref="G2100:G2134" si="876">G1674+M1674</f>
        <v>1.5823799999999999</v>
      </c>
      <c r="H2100" s="58">
        <f t="shared" si="867"/>
        <v>0</v>
      </c>
      <c r="I2100" s="123">
        <f>'F4.2'!Y396</f>
        <v>0</v>
      </c>
      <c r="J2100" s="123">
        <f>'F4.2'!AS396</f>
        <v>0</v>
      </c>
      <c r="K2100" s="58"/>
      <c r="L2100" s="58"/>
      <c r="M2100" s="58">
        <f t="shared" si="871"/>
        <v>0</v>
      </c>
      <c r="N2100" s="58">
        <f t="shared" si="868"/>
        <v>0</v>
      </c>
    </row>
    <row r="2101" spans="1:14" ht="60" hidden="1" outlineLevel="1" x14ac:dyDescent="0.25">
      <c r="A2101" s="31">
        <f t="shared" si="874"/>
        <v>9</v>
      </c>
      <c r="B2101" s="194" t="str">
        <f t="shared" si="872"/>
        <v>Replacement of ash slurry disposal pump to improve performance &amp; capacity enhancement of ash slurry disposal system at AHP-1 Khaperkheda TPS</v>
      </c>
      <c r="C2101" s="9">
        <f t="shared" si="873"/>
        <v>0</v>
      </c>
      <c r="D2101" s="65" t="str">
        <f t="shared" si="873"/>
        <v>-</v>
      </c>
      <c r="E2101" s="58">
        <f t="shared" si="873"/>
        <v>0</v>
      </c>
      <c r="F2101" s="58">
        <f t="shared" si="875"/>
        <v>4.92</v>
      </c>
      <c r="G2101" s="58">
        <f t="shared" si="876"/>
        <v>4.92</v>
      </c>
      <c r="H2101" s="58">
        <f t="shared" ref="H2101:H2134" si="877">F2101-G2101</f>
        <v>0</v>
      </c>
      <c r="I2101" s="123">
        <f>'F4.2'!Y397</f>
        <v>0</v>
      </c>
      <c r="J2101" s="123">
        <f>'F4.2'!AS397</f>
        <v>0</v>
      </c>
      <c r="K2101" s="58"/>
      <c r="L2101" s="58"/>
      <c r="M2101" s="58">
        <f t="shared" si="871"/>
        <v>0</v>
      </c>
      <c r="N2101" s="58">
        <f t="shared" ref="N2101:N2134" si="878">H2101+I2101-M2101</f>
        <v>0</v>
      </c>
    </row>
    <row r="2102" spans="1:14" ht="45" hidden="1" outlineLevel="1" x14ac:dyDescent="0.25">
      <c r="A2102" s="31">
        <f t="shared" si="874"/>
        <v>10</v>
      </c>
      <c r="B2102" s="194" t="str">
        <f t="shared" si="872"/>
        <v>Procurement of Pillow Block Dodge Bearing Assemblies (Expansion &amp; Non-Expansion) for PA fans in Unit- n1 to 4, at Khaperkheda TPS</v>
      </c>
      <c r="C2102" s="9">
        <f t="shared" si="873"/>
        <v>0</v>
      </c>
      <c r="D2102" s="65" t="str">
        <f t="shared" si="873"/>
        <v>-</v>
      </c>
      <c r="E2102" s="58">
        <f t="shared" si="873"/>
        <v>0</v>
      </c>
      <c r="F2102" s="58">
        <f t="shared" si="875"/>
        <v>5.1100000000000003</v>
      </c>
      <c r="G2102" s="58">
        <f t="shared" si="876"/>
        <v>5.1100000000000003</v>
      </c>
      <c r="H2102" s="58">
        <f t="shared" si="877"/>
        <v>0</v>
      </c>
      <c r="I2102" s="123">
        <f>'F4.2'!Y398</f>
        <v>0</v>
      </c>
      <c r="J2102" s="123">
        <f>'F4.2'!AS398</f>
        <v>0</v>
      </c>
      <c r="K2102" s="58"/>
      <c r="L2102" s="58"/>
      <c r="M2102" s="58">
        <f t="shared" si="871"/>
        <v>0</v>
      </c>
      <c r="N2102" s="58">
        <f t="shared" si="878"/>
        <v>0</v>
      </c>
    </row>
    <row r="2103" spans="1:14" ht="45" hidden="1" outlineLevel="1" x14ac:dyDescent="0.25">
      <c r="A2103" s="31">
        <f t="shared" si="874"/>
        <v>11</v>
      </c>
      <c r="B2103" s="194" t="str">
        <f t="shared" si="872"/>
        <v>Replacement of Economizer outlet to APH outlet common duct in unit no. 3 (210MW), Khaperkheda TPS</v>
      </c>
      <c r="C2103" s="9">
        <f t="shared" si="873"/>
        <v>0</v>
      </c>
      <c r="D2103" s="65" t="str">
        <f t="shared" si="873"/>
        <v>-</v>
      </c>
      <c r="E2103" s="58">
        <f t="shared" si="873"/>
        <v>0</v>
      </c>
      <c r="F2103" s="58">
        <f t="shared" si="875"/>
        <v>6.24</v>
      </c>
      <c r="G2103" s="58">
        <f t="shared" si="876"/>
        <v>6.24</v>
      </c>
      <c r="H2103" s="58">
        <f t="shared" si="877"/>
        <v>0</v>
      </c>
      <c r="I2103" s="123">
        <f>'F4.2'!Y399</f>
        <v>0</v>
      </c>
      <c r="J2103" s="123">
        <f>'F4.2'!AS399</f>
        <v>0</v>
      </c>
      <c r="K2103" s="58"/>
      <c r="L2103" s="58"/>
      <c r="M2103" s="58">
        <f t="shared" si="871"/>
        <v>0</v>
      </c>
      <c r="N2103" s="58">
        <f t="shared" si="878"/>
        <v>0</v>
      </c>
    </row>
    <row r="2104" spans="1:14" ht="60" hidden="1" outlineLevel="1" x14ac:dyDescent="0.25">
      <c r="A2104" s="31">
        <f t="shared" si="874"/>
        <v>12</v>
      </c>
      <c r="B2104" s="194" t="str">
        <f t="shared" si="872"/>
        <v>PROCUREMENT OF OIL COOLED  SUSPENSION MAGNET FOR 210MW AND MODIFICATION &amp; REPLACEMENT OF VIBRATING FEEDER WITH VIBRATING TRANSFER CHUTE FOR 210MW</v>
      </c>
      <c r="C2104" s="9">
        <f t="shared" si="873"/>
        <v>0</v>
      </c>
      <c r="D2104" s="65" t="str">
        <f t="shared" si="873"/>
        <v>-</v>
      </c>
      <c r="E2104" s="58">
        <f t="shared" si="873"/>
        <v>0</v>
      </c>
      <c r="F2104" s="58">
        <f t="shared" si="875"/>
        <v>3.09</v>
      </c>
      <c r="G2104" s="58">
        <f t="shared" si="876"/>
        <v>3.09</v>
      </c>
      <c r="H2104" s="58">
        <f t="shared" si="877"/>
        <v>0</v>
      </c>
      <c r="I2104" s="123">
        <f>'F4.2'!Y400</f>
        <v>0</v>
      </c>
      <c r="J2104" s="123">
        <f>'F4.2'!AS400</f>
        <v>0</v>
      </c>
      <c r="K2104" s="58"/>
      <c r="L2104" s="58"/>
      <c r="M2104" s="58">
        <f t="shared" si="871"/>
        <v>0</v>
      </c>
      <c r="N2104" s="58">
        <f t="shared" si="878"/>
        <v>0</v>
      </c>
    </row>
    <row r="2105" spans="1:14" ht="45" hidden="1" outlineLevel="1" x14ac:dyDescent="0.25">
      <c r="A2105" s="31">
        <f t="shared" si="874"/>
        <v>13</v>
      </c>
      <c r="B2105" s="194" t="str">
        <f t="shared" si="872"/>
        <v>DESIGN,ENGINEERING,MODIFICATION ,ERECTION AND COMMISSIONING OF DRIVE UNIT ARRANGEMENT FOR CONVEYOR 10 AT CHP1</v>
      </c>
      <c r="C2105" s="9">
        <f t="shared" si="873"/>
        <v>0</v>
      </c>
      <c r="D2105" s="65" t="str">
        <f t="shared" si="873"/>
        <v>-</v>
      </c>
      <c r="E2105" s="58">
        <f t="shared" si="873"/>
        <v>0</v>
      </c>
      <c r="F2105" s="58">
        <f t="shared" si="875"/>
        <v>1.65</v>
      </c>
      <c r="G2105" s="58">
        <f t="shared" si="876"/>
        <v>1.65</v>
      </c>
      <c r="H2105" s="58">
        <f t="shared" si="877"/>
        <v>0</v>
      </c>
      <c r="I2105" s="123">
        <f>'F4.2'!Y401</f>
        <v>0</v>
      </c>
      <c r="J2105" s="123">
        <f>'F4.2'!AS401</f>
        <v>0</v>
      </c>
      <c r="K2105" s="58"/>
      <c r="L2105" s="58"/>
      <c r="M2105" s="58">
        <f t="shared" si="871"/>
        <v>0</v>
      </c>
      <c r="N2105" s="58">
        <f t="shared" si="878"/>
        <v>0</v>
      </c>
    </row>
    <row r="2106" spans="1:14" ht="30" hidden="1" outlineLevel="1" x14ac:dyDescent="0.25">
      <c r="A2106" s="31">
        <f t="shared" si="874"/>
        <v>14</v>
      </c>
      <c r="B2106" s="194" t="str">
        <f t="shared" si="872"/>
        <v>ENERGY EFFICIENT PLANT LIGHTING AND COLONY LIGHTING MODIFICATIONS</v>
      </c>
      <c r="C2106" s="9">
        <f t="shared" si="873"/>
        <v>0</v>
      </c>
      <c r="D2106" s="65" t="str">
        <f t="shared" si="873"/>
        <v>-</v>
      </c>
      <c r="E2106" s="58">
        <f t="shared" si="873"/>
        <v>0</v>
      </c>
      <c r="F2106" s="58">
        <f t="shared" si="875"/>
        <v>21.04</v>
      </c>
      <c r="G2106" s="58">
        <f t="shared" si="876"/>
        <v>21.04</v>
      </c>
      <c r="H2106" s="58">
        <f t="shared" si="877"/>
        <v>0</v>
      </c>
      <c r="I2106" s="123">
        <f>'F4.2'!Y402</f>
        <v>0</v>
      </c>
      <c r="J2106" s="123">
        <f>'F4.2'!AS402</f>
        <v>0</v>
      </c>
      <c r="K2106" s="58"/>
      <c r="L2106" s="58"/>
      <c r="M2106" s="58">
        <f t="shared" si="871"/>
        <v>0</v>
      </c>
      <c r="N2106" s="58">
        <f t="shared" si="878"/>
        <v>0</v>
      </c>
    </row>
    <row r="2107" spans="1:14" ht="45" hidden="1" outlineLevel="1" x14ac:dyDescent="0.25">
      <c r="A2107" s="31">
        <f t="shared" si="874"/>
        <v>15</v>
      </c>
      <c r="B2107" s="194" t="str">
        <f t="shared" si="872"/>
        <v>Supply installation testing and commisioning of various battery sets at unit No 1 &amp; 2 of Khaperkheda TPS</v>
      </c>
      <c r="C2107" s="9">
        <f t="shared" si="873"/>
        <v>0</v>
      </c>
      <c r="D2107" s="65" t="str">
        <f t="shared" si="873"/>
        <v>-</v>
      </c>
      <c r="E2107" s="58">
        <f t="shared" si="873"/>
        <v>0</v>
      </c>
      <c r="F2107" s="58">
        <f t="shared" si="875"/>
        <v>9.31</v>
      </c>
      <c r="G2107" s="58">
        <f t="shared" si="876"/>
        <v>9.31</v>
      </c>
      <c r="H2107" s="58">
        <f t="shared" si="877"/>
        <v>0</v>
      </c>
      <c r="I2107" s="123">
        <f>'F4.2'!Y403</f>
        <v>0</v>
      </c>
      <c r="J2107" s="123">
        <f>'F4.2'!AS403</f>
        <v>0</v>
      </c>
      <c r="K2107" s="58"/>
      <c r="L2107" s="58"/>
      <c r="M2107" s="58">
        <f t="shared" si="871"/>
        <v>0</v>
      </c>
      <c r="N2107" s="58">
        <f t="shared" si="878"/>
        <v>0</v>
      </c>
    </row>
    <row r="2108" spans="1:14" ht="60" hidden="1" outlineLevel="1" x14ac:dyDescent="0.25">
      <c r="A2108" s="31">
        <f t="shared" si="874"/>
        <v>16</v>
      </c>
      <c r="B2108" s="194" t="str">
        <f t="shared" si="872"/>
        <v>Revamping and modification of existing alarm and protection system from fire and provide rapid extinguishing Clean Agent (CA) system at Unit #1 &amp; 2 (210 MW) units, KPKD TPS</v>
      </c>
      <c r="C2108" s="9">
        <f t="shared" si="873"/>
        <v>0</v>
      </c>
      <c r="D2108" s="65" t="str">
        <f t="shared" si="873"/>
        <v>-</v>
      </c>
      <c r="E2108" s="58">
        <f t="shared" si="873"/>
        <v>0</v>
      </c>
      <c r="F2108" s="58">
        <f t="shared" si="875"/>
        <v>8.2100000000000009</v>
      </c>
      <c r="G2108" s="58">
        <f t="shared" si="876"/>
        <v>8.2100000000000009</v>
      </c>
      <c r="H2108" s="58">
        <f t="shared" si="877"/>
        <v>0</v>
      </c>
      <c r="I2108" s="123">
        <f>'F4.2'!Y404</f>
        <v>0</v>
      </c>
      <c r="J2108" s="123">
        <f>'F4.2'!AS404</f>
        <v>0</v>
      </c>
      <c r="K2108" s="58"/>
      <c r="L2108" s="58"/>
      <c r="M2108" s="58">
        <f t="shared" si="871"/>
        <v>0</v>
      </c>
      <c r="N2108" s="58">
        <f t="shared" si="878"/>
        <v>0</v>
      </c>
    </row>
    <row r="2109" spans="1:14" ht="30" hidden="1" outlineLevel="1" x14ac:dyDescent="0.25">
      <c r="A2109" s="31">
        <f t="shared" si="874"/>
        <v>17</v>
      </c>
      <c r="B2109" s="194" t="str">
        <f t="shared" si="872"/>
        <v>Supply of electronic modules for Procontrol DCS system in unit 1 to 4 of 210 MW Khaperkheda TPS</v>
      </c>
      <c r="C2109" s="9">
        <f t="shared" si="873"/>
        <v>0</v>
      </c>
      <c r="D2109" s="65" t="str">
        <f t="shared" si="873"/>
        <v>-</v>
      </c>
      <c r="E2109" s="58">
        <f t="shared" si="873"/>
        <v>0</v>
      </c>
      <c r="F2109" s="58">
        <f t="shared" si="875"/>
        <v>1.18</v>
      </c>
      <c r="G2109" s="58">
        <f t="shared" si="876"/>
        <v>1.18</v>
      </c>
      <c r="H2109" s="58">
        <f t="shared" si="877"/>
        <v>0</v>
      </c>
      <c r="I2109" s="123">
        <f>'F4.2'!Y405</f>
        <v>0</v>
      </c>
      <c r="J2109" s="123">
        <f>'F4.2'!AS405</f>
        <v>0</v>
      </c>
      <c r="K2109" s="58"/>
      <c r="L2109" s="58"/>
      <c r="M2109" s="58">
        <f t="shared" si="871"/>
        <v>0</v>
      </c>
      <c r="N2109" s="58">
        <f t="shared" si="878"/>
        <v>0</v>
      </c>
    </row>
    <row r="2110" spans="1:14" ht="30" hidden="1" outlineLevel="1" x14ac:dyDescent="0.25">
      <c r="A2110" s="31">
        <f t="shared" si="874"/>
        <v>18</v>
      </c>
      <c r="B2110" s="194" t="str">
        <f t="shared" si="872"/>
        <v>Revamping &amp; UPGRADATION of SWAS system in unit 3 &amp; 4 of 210 MW Khaperkheda TPS</v>
      </c>
      <c r="C2110" s="9">
        <f t="shared" si="873"/>
        <v>0</v>
      </c>
      <c r="D2110" s="65" t="str">
        <f t="shared" si="873"/>
        <v>-</v>
      </c>
      <c r="E2110" s="58">
        <f t="shared" si="873"/>
        <v>0</v>
      </c>
      <c r="F2110" s="58">
        <f t="shared" si="875"/>
        <v>8.56</v>
      </c>
      <c r="G2110" s="58">
        <f t="shared" si="876"/>
        <v>8.56</v>
      </c>
      <c r="H2110" s="58">
        <f t="shared" si="877"/>
        <v>0</v>
      </c>
      <c r="I2110" s="123">
        <f>'F4.2'!Y406</f>
        <v>0</v>
      </c>
      <c r="J2110" s="123">
        <f>'F4.2'!AS406</f>
        <v>0</v>
      </c>
      <c r="K2110" s="58"/>
      <c r="L2110" s="58"/>
      <c r="M2110" s="58">
        <f t="shared" si="871"/>
        <v>0</v>
      </c>
      <c r="N2110" s="58">
        <f t="shared" si="878"/>
        <v>0</v>
      </c>
    </row>
    <row r="2111" spans="1:14" ht="30" hidden="1" outlineLevel="1" x14ac:dyDescent="0.25">
      <c r="A2111" s="31">
        <f t="shared" si="874"/>
        <v>19</v>
      </c>
      <c r="B2111" s="194" t="str">
        <f t="shared" si="872"/>
        <v>Upgradation of process instrumentation in unit 1 to 2 of 210 MW Khaperkheda TPS</v>
      </c>
      <c r="C2111" s="9">
        <f t="shared" si="873"/>
        <v>0</v>
      </c>
      <c r="D2111" s="65" t="str">
        <f t="shared" si="873"/>
        <v>-</v>
      </c>
      <c r="E2111" s="58">
        <f t="shared" si="873"/>
        <v>0</v>
      </c>
      <c r="F2111" s="58">
        <f t="shared" si="875"/>
        <v>4.6399999999999997</v>
      </c>
      <c r="G2111" s="58">
        <f t="shared" si="876"/>
        <v>4.6399999999999997</v>
      </c>
      <c r="H2111" s="58">
        <f t="shared" si="877"/>
        <v>0</v>
      </c>
      <c r="I2111" s="123">
        <f>'F4.2'!Y407</f>
        <v>0</v>
      </c>
      <c r="J2111" s="123">
        <f>'F4.2'!AS407</f>
        <v>0</v>
      </c>
      <c r="K2111" s="58"/>
      <c r="L2111" s="58"/>
      <c r="M2111" s="58">
        <f t="shared" si="871"/>
        <v>0</v>
      </c>
      <c r="N2111" s="58">
        <f t="shared" si="878"/>
        <v>0</v>
      </c>
    </row>
    <row r="2112" spans="1:14" ht="30" hidden="1" outlineLevel="1" x14ac:dyDescent="0.25">
      <c r="A2112" s="31">
        <f t="shared" si="874"/>
        <v>20</v>
      </c>
      <c r="B2112" s="194" t="str">
        <f t="shared" si="872"/>
        <v>Replacement of flue gas duct from air heater outlet to esp inlet for U 1 &amp; 2 (S+W)</v>
      </c>
      <c r="C2112" s="9">
        <f t="shared" si="873"/>
        <v>0</v>
      </c>
      <c r="D2112" s="65" t="str">
        <f t="shared" si="873"/>
        <v>-</v>
      </c>
      <c r="E2112" s="58">
        <f t="shared" si="873"/>
        <v>0</v>
      </c>
      <c r="F2112" s="58">
        <f t="shared" si="875"/>
        <v>8.0299999999999994</v>
      </c>
      <c r="G2112" s="58">
        <f t="shared" si="876"/>
        <v>8.0299999999999994</v>
      </c>
      <c r="H2112" s="58">
        <f t="shared" si="877"/>
        <v>0</v>
      </c>
      <c r="I2112" s="123">
        <f>'F4.2'!Y408</f>
        <v>0</v>
      </c>
      <c r="J2112" s="123">
        <f>'F4.2'!AS408</f>
        <v>0</v>
      </c>
      <c r="K2112" s="58"/>
      <c r="L2112" s="58"/>
      <c r="M2112" s="58">
        <f t="shared" si="871"/>
        <v>0</v>
      </c>
      <c r="N2112" s="58">
        <f t="shared" si="878"/>
        <v>0</v>
      </c>
    </row>
    <row r="2113" spans="1:14" ht="45" hidden="1" outlineLevel="1" x14ac:dyDescent="0.25">
      <c r="A2113" s="31">
        <f t="shared" si="874"/>
        <v>21</v>
      </c>
      <c r="B2113" s="194" t="str">
        <f t="shared" si="872"/>
        <v>PROCUREMENT OF COMPLETE ROTOR ASSEMBLY FOR NDZV 31 SIDOR IN UNIT NO. 1 &amp; 2 KHAPERKHEDA TPS (ID FAN).</v>
      </c>
      <c r="C2113" s="9">
        <f t="shared" si="873"/>
        <v>0</v>
      </c>
      <c r="D2113" s="65" t="str">
        <f t="shared" si="873"/>
        <v>-</v>
      </c>
      <c r="E2113" s="58">
        <f t="shared" si="873"/>
        <v>0</v>
      </c>
      <c r="F2113" s="58">
        <f t="shared" si="875"/>
        <v>14.52</v>
      </c>
      <c r="G2113" s="58">
        <f t="shared" si="876"/>
        <v>14.52</v>
      </c>
      <c r="H2113" s="58">
        <f t="shared" si="877"/>
        <v>0</v>
      </c>
      <c r="I2113" s="123">
        <f>'F4.2'!Y409</f>
        <v>0</v>
      </c>
      <c r="J2113" s="123">
        <f>'F4.2'!AS409</f>
        <v>0</v>
      </c>
      <c r="K2113" s="58"/>
      <c r="L2113" s="58"/>
      <c r="M2113" s="58">
        <f t="shared" si="871"/>
        <v>0</v>
      </c>
      <c r="N2113" s="58">
        <f t="shared" si="878"/>
        <v>0</v>
      </c>
    </row>
    <row r="2114" spans="1:14" ht="30" hidden="1" outlineLevel="1" x14ac:dyDescent="0.25">
      <c r="A2114" s="31">
        <f t="shared" si="874"/>
        <v>22</v>
      </c>
      <c r="B2114" s="194" t="str">
        <f t="shared" si="872"/>
        <v>UPGRADATION OF BELT CONVEYOR CAPACITY OF 2C &amp;2D AND 8A &amp; 8B AT CHP1</v>
      </c>
      <c r="C2114" s="9">
        <f t="shared" si="873"/>
        <v>0</v>
      </c>
      <c r="D2114" s="65" t="str">
        <f t="shared" si="873"/>
        <v>-</v>
      </c>
      <c r="E2114" s="58">
        <f t="shared" si="873"/>
        <v>0</v>
      </c>
      <c r="F2114" s="58">
        <f t="shared" si="875"/>
        <v>3.94</v>
      </c>
      <c r="G2114" s="58">
        <f t="shared" si="876"/>
        <v>3.94</v>
      </c>
      <c r="H2114" s="58">
        <f t="shared" si="877"/>
        <v>0</v>
      </c>
      <c r="I2114" s="123">
        <f>'F4.2'!Y410</f>
        <v>0</v>
      </c>
      <c r="J2114" s="123">
        <f>'F4.2'!AS410</f>
        <v>0</v>
      </c>
      <c r="K2114" s="58"/>
      <c r="L2114" s="58"/>
      <c r="M2114" s="58">
        <f t="shared" si="871"/>
        <v>0</v>
      </c>
      <c r="N2114" s="58">
        <f t="shared" si="878"/>
        <v>0</v>
      </c>
    </row>
    <row r="2115" spans="1:14" ht="45" hidden="1" outlineLevel="1" x14ac:dyDescent="0.25">
      <c r="A2115" s="31">
        <f t="shared" si="874"/>
        <v>23</v>
      </c>
      <c r="B2115" s="194" t="str">
        <f t="shared" si="872"/>
        <v>WORK OF DESIGN,ENGINEERING,ERECTION AND UPGRADATION OF  DRIVE UNITS OF BELT CONVEYOR 3A &amp; 3BAT CHP1</v>
      </c>
      <c r="C2115" s="9">
        <f t="shared" si="873"/>
        <v>0</v>
      </c>
      <c r="D2115" s="65" t="str">
        <f t="shared" si="873"/>
        <v>-</v>
      </c>
      <c r="E2115" s="58">
        <f t="shared" si="873"/>
        <v>0</v>
      </c>
      <c r="F2115" s="58">
        <f t="shared" si="875"/>
        <v>8.34</v>
      </c>
      <c r="G2115" s="58">
        <f t="shared" si="876"/>
        <v>8.34</v>
      </c>
      <c r="H2115" s="58">
        <f t="shared" si="877"/>
        <v>0</v>
      </c>
      <c r="I2115" s="123">
        <f>'F4.2'!Y411</f>
        <v>0</v>
      </c>
      <c r="J2115" s="123">
        <f>'F4.2'!AS411</f>
        <v>0</v>
      </c>
      <c r="K2115" s="58"/>
      <c r="L2115" s="58"/>
      <c r="M2115" s="58">
        <f t="shared" si="871"/>
        <v>0</v>
      </c>
      <c r="N2115" s="58">
        <f t="shared" si="878"/>
        <v>0</v>
      </c>
    </row>
    <row r="2116" spans="1:14" ht="30" hidden="1" outlineLevel="1" x14ac:dyDescent="0.25">
      <c r="A2116" s="31">
        <f t="shared" si="874"/>
        <v>24</v>
      </c>
      <c r="B2116" s="194" t="str">
        <f t="shared" si="872"/>
        <v>Procurement of 1500 KW ID Fan Synchronous Motor at Unit 3 &amp; 4 Khaperkheda TPS.</v>
      </c>
      <c r="C2116" s="9">
        <f t="shared" ref="C2116:E2130" si="879">C1690</f>
        <v>0</v>
      </c>
      <c r="D2116" s="65" t="str">
        <f t="shared" si="879"/>
        <v>-</v>
      </c>
      <c r="E2116" s="58">
        <f t="shared" si="879"/>
        <v>0</v>
      </c>
      <c r="F2116" s="58">
        <f t="shared" si="875"/>
        <v>3.12</v>
      </c>
      <c r="G2116" s="58">
        <f t="shared" si="876"/>
        <v>3.12</v>
      </c>
      <c r="H2116" s="58">
        <f t="shared" si="877"/>
        <v>0</v>
      </c>
      <c r="I2116" s="123">
        <f>'F4.2'!Y412</f>
        <v>0</v>
      </c>
      <c r="J2116" s="123">
        <f>'F4.2'!AS412</f>
        <v>0</v>
      </c>
      <c r="K2116" s="58"/>
      <c r="L2116" s="58"/>
      <c r="M2116" s="58">
        <f t="shared" si="871"/>
        <v>0</v>
      </c>
      <c r="N2116" s="58">
        <f t="shared" si="878"/>
        <v>0</v>
      </c>
    </row>
    <row r="2117" spans="1:14" ht="45" hidden="1" outlineLevel="1" x14ac:dyDescent="0.25">
      <c r="A2117" s="31">
        <f t="shared" si="874"/>
        <v>25</v>
      </c>
      <c r="B2117" s="194" t="str">
        <f t="shared" si="872"/>
        <v>Procurement of Steam and Water Analysis System(SWAS) for Unit 1&amp;2 (210MW) KPKD TPS, Khaperkheda.</v>
      </c>
      <c r="C2117" s="9">
        <f t="shared" si="879"/>
        <v>0</v>
      </c>
      <c r="D2117" s="65" t="str">
        <f t="shared" si="879"/>
        <v>-</v>
      </c>
      <c r="E2117" s="58">
        <f t="shared" si="879"/>
        <v>0</v>
      </c>
      <c r="F2117" s="58">
        <f t="shared" si="875"/>
        <v>9.65</v>
      </c>
      <c r="G2117" s="58">
        <f t="shared" si="876"/>
        <v>9.65</v>
      </c>
      <c r="H2117" s="58">
        <f t="shared" si="877"/>
        <v>0</v>
      </c>
      <c r="I2117" s="123">
        <f>'F4.2'!Y413</f>
        <v>0</v>
      </c>
      <c r="J2117" s="123">
        <f>'F4.2'!AS413</f>
        <v>0</v>
      </c>
      <c r="K2117" s="58"/>
      <c r="L2117" s="58"/>
      <c r="M2117" s="58">
        <f t="shared" si="871"/>
        <v>0</v>
      </c>
      <c r="N2117" s="58">
        <f t="shared" si="878"/>
        <v>0</v>
      </c>
    </row>
    <row r="2118" spans="1:14" ht="45" hidden="1" outlineLevel="1" x14ac:dyDescent="0.25">
      <c r="A2118" s="31">
        <f t="shared" si="874"/>
        <v>26</v>
      </c>
      <c r="B2118" s="194" t="str">
        <f t="shared" si="872"/>
        <v>Supply and replacement of complete PVC fills of cell of cooling tower of unit 1-4 (210 MW) at Khaperkheda TPS</v>
      </c>
      <c r="C2118" s="9">
        <f t="shared" si="879"/>
        <v>0</v>
      </c>
      <c r="D2118" s="65" t="str">
        <f t="shared" si="879"/>
        <v>-</v>
      </c>
      <c r="E2118" s="58">
        <f t="shared" si="879"/>
        <v>0</v>
      </c>
      <c r="F2118" s="58">
        <f t="shared" si="875"/>
        <v>8.52</v>
      </c>
      <c r="G2118" s="58">
        <f t="shared" si="876"/>
        <v>8.52</v>
      </c>
      <c r="H2118" s="58">
        <f t="shared" si="877"/>
        <v>0</v>
      </c>
      <c r="I2118" s="123">
        <f>'F4.2'!Y414</f>
        <v>0</v>
      </c>
      <c r="J2118" s="123">
        <f>'F4.2'!AS414</f>
        <v>0</v>
      </c>
      <c r="K2118" s="58"/>
      <c r="L2118" s="58"/>
      <c r="M2118" s="58">
        <f t="shared" si="871"/>
        <v>0</v>
      </c>
      <c r="N2118" s="58">
        <f t="shared" si="878"/>
        <v>0</v>
      </c>
    </row>
    <row r="2119" spans="1:14" ht="30" hidden="1" outlineLevel="1" x14ac:dyDescent="0.25">
      <c r="A2119" s="31">
        <f t="shared" si="874"/>
        <v>27</v>
      </c>
      <c r="B2119" s="220" t="str">
        <f t="shared" si="872"/>
        <v>PROCUREMENT OF FD FAN (BHEL AP 1-20/11) ASSEMBLY FOR UNIT 1 TO 4 ATKHAPERKHEDA TPS.</v>
      </c>
      <c r="C2119" s="9">
        <f t="shared" si="879"/>
        <v>0</v>
      </c>
      <c r="D2119" s="65" t="str">
        <f t="shared" si="879"/>
        <v>-</v>
      </c>
      <c r="E2119" s="58">
        <f t="shared" si="879"/>
        <v>0</v>
      </c>
      <c r="F2119" s="58">
        <f t="shared" si="875"/>
        <v>4.37</v>
      </c>
      <c r="G2119" s="58">
        <f t="shared" si="876"/>
        <v>4.37</v>
      </c>
      <c r="H2119" s="58">
        <f t="shared" si="877"/>
        <v>0</v>
      </c>
      <c r="I2119" s="123">
        <f>'F4.2'!Y415</f>
        <v>0</v>
      </c>
      <c r="J2119" s="123">
        <f>'F4.2'!AS415</f>
        <v>0</v>
      </c>
      <c r="K2119" s="58"/>
      <c r="L2119" s="58"/>
      <c r="M2119" s="58">
        <f t="shared" si="871"/>
        <v>0</v>
      </c>
      <c r="N2119" s="58">
        <f t="shared" si="878"/>
        <v>0</v>
      </c>
    </row>
    <row r="2120" spans="1:14" ht="45" hidden="1" outlineLevel="1" x14ac:dyDescent="0.25">
      <c r="A2120" s="31">
        <f t="shared" si="874"/>
        <v>28</v>
      </c>
      <c r="B2120" s="221" t="str">
        <f t="shared" si="872"/>
        <v>CHP performance improvement scheme for capacity restoration of drive units installed at CHP-1 (4 x 210 MW), TPS Khaperkheda.</v>
      </c>
      <c r="C2120" s="9">
        <f t="shared" si="879"/>
        <v>0</v>
      </c>
      <c r="D2120" s="65" t="str">
        <f t="shared" si="879"/>
        <v>-</v>
      </c>
      <c r="E2120" s="58">
        <f t="shared" si="879"/>
        <v>0</v>
      </c>
      <c r="F2120" s="58">
        <f t="shared" si="875"/>
        <v>14.5</v>
      </c>
      <c r="G2120" s="58">
        <f t="shared" si="876"/>
        <v>14.5</v>
      </c>
      <c r="H2120" s="58">
        <f t="shared" si="877"/>
        <v>0</v>
      </c>
      <c r="I2120" s="123">
        <f>'F4.2'!Y416</f>
        <v>0</v>
      </c>
      <c r="J2120" s="123">
        <f>'F4.2'!AS416</f>
        <v>0</v>
      </c>
      <c r="K2120" s="58"/>
      <c r="L2120" s="58"/>
      <c r="M2120" s="58">
        <f t="shared" si="871"/>
        <v>0</v>
      </c>
      <c r="N2120" s="58">
        <f t="shared" si="878"/>
        <v>0</v>
      </c>
    </row>
    <row r="2121" spans="1:14" ht="75" hidden="1" outlineLevel="1" x14ac:dyDescent="0.25">
      <c r="A2121" s="31">
        <f t="shared" si="874"/>
        <v>29</v>
      </c>
      <c r="B2121" s="221" t="str">
        <f t="shared" si="872"/>
        <v>Work of Design, Supply, Erection, Commissioning and Upgradation of complete electrical system for drive units of belt conveyor 8A &amp; 8B and belt conveyor 2C &amp; 2D at CHP-1 (4 x 210 MW), Khaperkheda TPS.</v>
      </c>
      <c r="C2121" s="9">
        <f t="shared" si="879"/>
        <v>0</v>
      </c>
      <c r="D2121" s="65" t="str">
        <f t="shared" si="879"/>
        <v>-</v>
      </c>
      <c r="E2121" s="58">
        <f t="shared" si="879"/>
        <v>0</v>
      </c>
      <c r="F2121" s="58">
        <f t="shared" si="875"/>
        <v>2.15</v>
      </c>
      <c r="G2121" s="58">
        <f t="shared" si="876"/>
        <v>2.15</v>
      </c>
      <c r="H2121" s="58">
        <f t="shared" si="877"/>
        <v>0</v>
      </c>
      <c r="I2121" s="123">
        <f>'F4.2'!Y417</f>
        <v>0</v>
      </c>
      <c r="J2121" s="123">
        <f>'F4.2'!AS417</f>
        <v>0</v>
      </c>
      <c r="K2121" s="58"/>
      <c r="L2121" s="58"/>
      <c r="M2121" s="58">
        <f t="shared" si="871"/>
        <v>0</v>
      </c>
      <c r="N2121" s="58">
        <f t="shared" si="878"/>
        <v>0</v>
      </c>
    </row>
    <row r="2122" spans="1:14" ht="75" hidden="1" outlineLevel="1" x14ac:dyDescent="0.25">
      <c r="A2122" s="31">
        <f t="shared" si="874"/>
        <v>30</v>
      </c>
      <c r="B2122" s="221" t="str">
        <f t="shared" si="872"/>
        <v>WORK OF DESING,SUPPLY ,ERECTION,COMMISSIONG AND UPGRADATION OF COMPLETE ELECTRICAL SYSTEM FOR DRIVE UNITS OF BELT CONVEYOR 3A &amp; 3B AND BELT CONVEYOR 4A,4B,4C &amp; 4D AT CHP1 Khaperkheda TPS.</v>
      </c>
      <c r="C2122" s="9">
        <f t="shared" si="879"/>
        <v>0</v>
      </c>
      <c r="D2122" s="65" t="str">
        <f t="shared" si="879"/>
        <v>-</v>
      </c>
      <c r="E2122" s="58">
        <f t="shared" si="879"/>
        <v>0</v>
      </c>
      <c r="F2122" s="58">
        <f t="shared" si="875"/>
        <v>2.29</v>
      </c>
      <c r="G2122" s="58">
        <f t="shared" si="876"/>
        <v>2.29</v>
      </c>
      <c r="H2122" s="58">
        <f t="shared" si="877"/>
        <v>0</v>
      </c>
      <c r="I2122" s="123">
        <f>'F4.2'!Y418</f>
        <v>0</v>
      </c>
      <c r="J2122" s="123">
        <f>'F4.2'!AS418</f>
        <v>0</v>
      </c>
      <c r="K2122" s="58"/>
      <c r="L2122" s="58"/>
      <c r="M2122" s="58">
        <f t="shared" si="871"/>
        <v>0</v>
      </c>
      <c r="N2122" s="58">
        <f t="shared" si="878"/>
        <v>0</v>
      </c>
    </row>
    <row r="2123" spans="1:14" ht="45" hidden="1" outlineLevel="1" x14ac:dyDescent="0.25">
      <c r="A2123" s="31">
        <f t="shared" si="874"/>
        <v>31</v>
      </c>
      <c r="B2123" s="222" t="str">
        <f t="shared" si="872"/>
        <v>Supply, Installation, &amp; Commissioning of Instruments at coal Testing Lab, WTP-I, TPS Khaperkheda.</v>
      </c>
      <c r="C2123" s="9">
        <f t="shared" si="879"/>
        <v>0</v>
      </c>
      <c r="D2123" s="65" t="str">
        <f t="shared" si="879"/>
        <v>-</v>
      </c>
      <c r="E2123" s="58">
        <f t="shared" si="879"/>
        <v>0</v>
      </c>
      <c r="F2123" s="58">
        <f t="shared" si="875"/>
        <v>0.45</v>
      </c>
      <c r="G2123" s="58">
        <f t="shared" si="876"/>
        <v>0.45</v>
      </c>
      <c r="H2123" s="58">
        <f t="shared" si="877"/>
        <v>0</v>
      </c>
      <c r="I2123" s="123">
        <f>'F4.2'!Y419</f>
        <v>0</v>
      </c>
      <c r="J2123" s="123">
        <f>'F4.2'!AS419</f>
        <v>0</v>
      </c>
      <c r="K2123" s="58"/>
      <c r="L2123" s="58"/>
      <c r="M2123" s="58">
        <f t="shared" si="871"/>
        <v>0</v>
      </c>
      <c r="N2123" s="58">
        <f t="shared" si="878"/>
        <v>0</v>
      </c>
    </row>
    <row r="2124" spans="1:14" ht="60" hidden="1" outlineLevel="1" x14ac:dyDescent="0.25">
      <c r="A2124" s="31">
        <f t="shared" si="874"/>
        <v>32</v>
      </c>
      <c r="B2124" s="221" t="str">
        <f t="shared" si="872"/>
        <v>Supply, Installation &amp; Commissioning and Refurbishment of asbestos based H2 Generator and compressor to convert it to non-asbestos based H2 Generator for Unit 1 to 5, Khaperkheda TPS.</v>
      </c>
      <c r="C2124" s="9">
        <f t="shared" si="879"/>
        <v>0</v>
      </c>
      <c r="D2124" s="65" t="str">
        <f t="shared" si="879"/>
        <v>-</v>
      </c>
      <c r="E2124" s="58">
        <f t="shared" si="879"/>
        <v>0</v>
      </c>
      <c r="F2124" s="58">
        <f t="shared" si="875"/>
        <v>7.65</v>
      </c>
      <c r="G2124" s="58">
        <f t="shared" si="876"/>
        <v>7.65</v>
      </c>
      <c r="H2124" s="58">
        <f t="shared" si="877"/>
        <v>0</v>
      </c>
      <c r="I2124" s="123">
        <f>'F4.2'!Y420</f>
        <v>0</v>
      </c>
      <c r="J2124" s="123">
        <f>'F4.2'!AS420</f>
        <v>0</v>
      </c>
      <c r="K2124" s="58"/>
      <c r="L2124" s="58"/>
      <c r="M2124" s="58">
        <f t="shared" si="871"/>
        <v>0</v>
      </c>
      <c r="N2124" s="58">
        <f t="shared" si="878"/>
        <v>0</v>
      </c>
    </row>
    <row r="2125" spans="1:14" ht="30" hidden="1" outlineLevel="1" x14ac:dyDescent="0.25">
      <c r="A2125" s="31">
        <f t="shared" si="874"/>
        <v>33</v>
      </c>
      <c r="B2125" s="221" t="str">
        <f t="shared" si="872"/>
        <v>construction of bituminous macadam roads at Prakashnagar Colony TPS Khaperkheda</v>
      </c>
      <c r="C2125" s="9">
        <f t="shared" si="879"/>
        <v>0</v>
      </c>
      <c r="D2125" s="65" t="str">
        <f t="shared" si="879"/>
        <v>-</v>
      </c>
      <c r="E2125" s="58">
        <f t="shared" si="879"/>
        <v>0</v>
      </c>
      <c r="F2125" s="58">
        <f t="shared" si="875"/>
        <v>5.4</v>
      </c>
      <c r="G2125" s="58">
        <f t="shared" si="876"/>
        <v>5.4</v>
      </c>
      <c r="H2125" s="58">
        <f t="shared" si="877"/>
        <v>0</v>
      </c>
      <c r="I2125" s="123">
        <f>'F4.2'!Y421</f>
        <v>0</v>
      </c>
      <c r="J2125" s="123">
        <f>'F4.2'!AS421</f>
        <v>0</v>
      </c>
      <c r="K2125" s="58"/>
      <c r="L2125" s="58"/>
      <c r="M2125" s="58">
        <f t="shared" si="871"/>
        <v>0</v>
      </c>
      <c r="N2125" s="58">
        <f t="shared" si="878"/>
        <v>0</v>
      </c>
    </row>
    <row r="2126" spans="1:14" ht="60" hidden="1" outlineLevel="1" x14ac:dyDescent="0.25">
      <c r="A2126" s="31">
        <f t="shared" si="874"/>
        <v>34</v>
      </c>
      <c r="B2126" s="221" t="str">
        <f t="shared" si="872"/>
        <v>Work of attending additional works based on structural report at Induced Draft Cooling Towers (IDCT) unit 1,2,3 &amp; 4 at 4 x 210MW, TPS, Khaperkheda</v>
      </c>
      <c r="C2126" s="9">
        <f t="shared" si="879"/>
        <v>0</v>
      </c>
      <c r="D2126" s="65" t="str">
        <f t="shared" si="879"/>
        <v>-</v>
      </c>
      <c r="E2126" s="58">
        <f t="shared" si="879"/>
        <v>0</v>
      </c>
      <c r="F2126" s="58">
        <f t="shared" si="875"/>
        <v>1.21</v>
      </c>
      <c r="G2126" s="58">
        <f t="shared" si="876"/>
        <v>1.21</v>
      </c>
      <c r="H2126" s="58">
        <f t="shared" si="877"/>
        <v>0</v>
      </c>
      <c r="I2126" s="123">
        <f>'F4.2'!Y422</f>
        <v>0</v>
      </c>
      <c r="J2126" s="123">
        <f>'F4.2'!AS422</f>
        <v>0</v>
      </c>
      <c r="K2126" s="58"/>
      <c r="L2126" s="58"/>
      <c r="M2126" s="58">
        <f t="shared" si="871"/>
        <v>0</v>
      </c>
      <c r="N2126" s="58">
        <f t="shared" si="878"/>
        <v>0</v>
      </c>
    </row>
    <row r="2127" spans="1:14" ht="15.75" hidden="1" outlineLevel="1" x14ac:dyDescent="0.25">
      <c r="A2127" s="31">
        <f t="shared" si="874"/>
        <v>35</v>
      </c>
      <c r="B2127" s="221" t="str">
        <f t="shared" si="872"/>
        <v>VIBRATION ANALYSER</v>
      </c>
      <c r="C2127" s="9">
        <f t="shared" si="879"/>
        <v>0</v>
      </c>
      <c r="D2127" s="65" t="str">
        <f t="shared" si="879"/>
        <v>-</v>
      </c>
      <c r="E2127" s="58">
        <f t="shared" si="879"/>
        <v>0</v>
      </c>
      <c r="F2127" s="58">
        <f t="shared" si="875"/>
        <v>0.5</v>
      </c>
      <c r="G2127" s="58">
        <f t="shared" si="876"/>
        <v>0.5</v>
      </c>
      <c r="H2127" s="58">
        <f t="shared" si="877"/>
        <v>0</v>
      </c>
      <c r="I2127" s="123">
        <f>'F4.2'!Y423</f>
        <v>0</v>
      </c>
      <c r="J2127" s="123">
        <f>'F4.2'!AS423</f>
        <v>0</v>
      </c>
      <c r="K2127" s="58"/>
      <c r="L2127" s="58"/>
      <c r="M2127" s="58">
        <f t="shared" si="871"/>
        <v>0</v>
      </c>
      <c r="N2127" s="58">
        <f t="shared" si="878"/>
        <v>0</v>
      </c>
    </row>
    <row r="2128" spans="1:14" ht="30" hidden="1" outlineLevel="1" x14ac:dyDescent="0.25">
      <c r="A2128" s="31">
        <f t="shared" si="874"/>
        <v>36</v>
      </c>
      <c r="B2128" s="221" t="str">
        <f t="shared" si="872"/>
        <v>Upgradation of GEHO pump instrumentation for AHP Unit No. 3 &amp; 4 (210 MW) at Khaperkheda TPS</v>
      </c>
      <c r="C2128" s="9">
        <f t="shared" si="879"/>
        <v>0</v>
      </c>
      <c r="D2128" s="65" t="str">
        <f t="shared" si="879"/>
        <v>-</v>
      </c>
      <c r="E2128" s="58">
        <f t="shared" si="879"/>
        <v>0</v>
      </c>
      <c r="F2128" s="58">
        <f t="shared" si="875"/>
        <v>1.27</v>
      </c>
      <c r="G2128" s="58">
        <f t="shared" si="876"/>
        <v>1.27</v>
      </c>
      <c r="H2128" s="58">
        <f t="shared" si="877"/>
        <v>0</v>
      </c>
      <c r="I2128" s="123">
        <f>'F4.2'!Y424</f>
        <v>0</v>
      </c>
      <c r="J2128" s="123">
        <f>'F4.2'!AS424</f>
        <v>0</v>
      </c>
      <c r="K2128" s="58"/>
      <c r="L2128" s="58"/>
      <c r="M2128" s="58">
        <f t="shared" si="871"/>
        <v>0</v>
      </c>
      <c r="N2128" s="58">
        <f t="shared" si="878"/>
        <v>0</v>
      </c>
    </row>
    <row r="2129" spans="1:16" ht="15.75" hidden="1" outlineLevel="1" x14ac:dyDescent="0.25">
      <c r="A2129" s="31">
        <f t="shared" si="874"/>
        <v>37</v>
      </c>
      <c r="B2129" s="221" t="str">
        <f t="shared" si="872"/>
        <v>Refurbishment of HPT module for Unit 1 &amp; 2</v>
      </c>
      <c r="C2129" s="9">
        <f t="shared" si="879"/>
        <v>0</v>
      </c>
      <c r="D2129" s="65" t="str">
        <f t="shared" si="879"/>
        <v>-</v>
      </c>
      <c r="E2129" s="58">
        <f t="shared" si="879"/>
        <v>0</v>
      </c>
      <c r="F2129" s="58">
        <f t="shared" si="875"/>
        <v>5</v>
      </c>
      <c r="G2129" s="58">
        <f t="shared" si="876"/>
        <v>5</v>
      </c>
      <c r="H2129" s="58">
        <f t="shared" si="877"/>
        <v>0</v>
      </c>
      <c r="I2129" s="123">
        <f>'F4.2'!Y425</f>
        <v>0</v>
      </c>
      <c r="J2129" s="123">
        <f>'F4.2'!AS425</f>
        <v>0</v>
      </c>
      <c r="K2129" s="58"/>
      <c r="L2129" s="58"/>
      <c r="M2129" s="58">
        <f t="shared" si="871"/>
        <v>0</v>
      </c>
      <c r="N2129" s="58">
        <f t="shared" si="878"/>
        <v>0</v>
      </c>
    </row>
    <row r="2130" spans="1:16" ht="15.75" hidden="1" outlineLevel="1" x14ac:dyDescent="0.25">
      <c r="A2130" s="31">
        <f t="shared" si="874"/>
        <v>38</v>
      </c>
      <c r="B2130" s="223" t="str">
        <f t="shared" si="872"/>
        <v>General Asset Furniture</v>
      </c>
      <c r="C2130" s="9" t="str">
        <f t="shared" si="879"/>
        <v>N.A.</v>
      </c>
      <c r="D2130" s="65" t="str">
        <f t="shared" si="879"/>
        <v>-</v>
      </c>
      <c r="E2130" s="58">
        <f t="shared" si="879"/>
        <v>0</v>
      </c>
      <c r="F2130" s="58">
        <f t="shared" si="875"/>
        <v>0.86177222399999998</v>
      </c>
      <c r="G2130" s="58">
        <f t="shared" si="876"/>
        <v>0.86177222399999998</v>
      </c>
      <c r="H2130" s="58">
        <f t="shared" si="877"/>
        <v>0</v>
      </c>
      <c r="I2130" s="123">
        <f>'F4.2'!Y426</f>
        <v>0</v>
      </c>
      <c r="J2130" s="123">
        <f>'F4.2'!AS426</f>
        <v>0</v>
      </c>
      <c r="K2130" s="58"/>
      <c r="L2130" s="58"/>
      <c r="M2130" s="58">
        <f t="shared" si="871"/>
        <v>0</v>
      </c>
      <c r="N2130" s="58">
        <f t="shared" si="878"/>
        <v>0</v>
      </c>
    </row>
    <row r="2131" spans="1:16" ht="15.75" hidden="1" outlineLevel="1" x14ac:dyDescent="0.25">
      <c r="A2131" s="31">
        <f t="shared" ref="A2131:E2131" si="880">A1705</f>
        <v>39</v>
      </c>
      <c r="B2131" s="223" t="str">
        <f t="shared" si="880"/>
        <v>General Asset AC, Fans, Air coolers, water filter etc.</v>
      </c>
      <c r="C2131" s="9" t="str">
        <f t="shared" si="880"/>
        <v>N.A.</v>
      </c>
      <c r="D2131" s="65" t="str">
        <f t="shared" si="880"/>
        <v>-</v>
      </c>
      <c r="E2131" s="58">
        <f t="shared" si="880"/>
        <v>0</v>
      </c>
      <c r="F2131" s="58">
        <f t="shared" si="875"/>
        <v>0.5360822449999999</v>
      </c>
      <c r="G2131" s="58">
        <f t="shared" si="876"/>
        <v>0.41552164499999994</v>
      </c>
      <c r="H2131" s="58">
        <f t="shared" si="877"/>
        <v>0.12056059999999996</v>
      </c>
      <c r="I2131" s="123">
        <f>'F4.2'!Y427</f>
        <v>0</v>
      </c>
      <c r="J2131" s="123">
        <f>'F4.2'!AS427</f>
        <v>0</v>
      </c>
      <c r="K2131" s="58"/>
      <c r="L2131" s="58"/>
      <c r="M2131" s="58">
        <f t="shared" si="871"/>
        <v>0</v>
      </c>
      <c r="N2131" s="58">
        <f t="shared" si="878"/>
        <v>0.12056059999999996</v>
      </c>
    </row>
    <row r="2132" spans="1:16" ht="15.75" hidden="1" outlineLevel="1" x14ac:dyDescent="0.25">
      <c r="A2132" s="31">
        <f t="shared" ref="A2132:E2134" si="881">A1706</f>
        <v>40</v>
      </c>
      <c r="B2132" s="223" t="str">
        <f t="shared" si="881"/>
        <v>General Asset Computer, scanners, etc.</v>
      </c>
      <c r="C2132" s="9" t="str">
        <f t="shared" si="881"/>
        <v>N.A.</v>
      </c>
      <c r="D2132" s="65" t="str">
        <f t="shared" si="881"/>
        <v>-</v>
      </c>
      <c r="E2132" s="58">
        <f t="shared" si="881"/>
        <v>0</v>
      </c>
      <c r="F2132" s="58">
        <f t="shared" si="875"/>
        <v>2.559787364</v>
      </c>
      <c r="G2132" s="58">
        <f t="shared" si="876"/>
        <v>1.946116271</v>
      </c>
      <c r="H2132" s="58">
        <f t="shared" si="877"/>
        <v>0.613671093</v>
      </c>
      <c r="I2132" s="123">
        <f>'F4.2'!Y428</f>
        <v>0</v>
      </c>
      <c r="J2132" s="123">
        <f>'F4.2'!AS428</f>
        <v>0</v>
      </c>
      <c r="K2132" s="58"/>
      <c r="L2132" s="58"/>
      <c r="M2132" s="58">
        <f t="shared" si="871"/>
        <v>0</v>
      </c>
      <c r="N2132" s="58">
        <f t="shared" si="878"/>
        <v>0.613671093</v>
      </c>
    </row>
    <row r="2133" spans="1:16" ht="15.75" hidden="1" outlineLevel="1" x14ac:dyDescent="0.25">
      <c r="A2133" s="31">
        <f t="shared" si="881"/>
        <v>41</v>
      </c>
      <c r="B2133" s="224" t="str">
        <f t="shared" si="881"/>
        <v>Land aquired for rly siding</v>
      </c>
      <c r="C2133" s="9" t="str">
        <f t="shared" si="881"/>
        <v>N.A.</v>
      </c>
      <c r="D2133" s="65" t="str">
        <f t="shared" si="881"/>
        <v>-</v>
      </c>
      <c r="E2133" s="58">
        <f t="shared" si="881"/>
        <v>0</v>
      </c>
      <c r="F2133" s="58">
        <f t="shared" si="875"/>
        <v>0.40719939999999999</v>
      </c>
      <c r="G2133" s="58">
        <f t="shared" si="876"/>
        <v>0.40719939999999999</v>
      </c>
      <c r="H2133" s="58">
        <f t="shared" si="877"/>
        <v>0</v>
      </c>
      <c r="I2133" s="123">
        <f>'F4.2'!Y429</f>
        <v>0</v>
      </c>
      <c r="J2133" s="123">
        <f>'F4.2'!AS429</f>
        <v>0</v>
      </c>
      <c r="K2133" s="58"/>
      <c r="L2133" s="58"/>
      <c r="M2133" s="58">
        <f t="shared" si="871"/>
        <v>0</v>
      </c>
      <c r="N2133" s="58">
        <f t="shared" si="878"/>
        <v>0</v>
      </c>
    </row>
    <row r="2134" spans="1:16" ht="30" hidden="1" outlineLevel="1" x14ac:dyDescent="0.25">
      <c r="A2134" s="31">
        <f t="shared" si="881"/>
        <v>42</v>
      </c>
      <c r="B2134" s="223" t="str">
        <f t="shared" si="881"/>
        <v>RCC ROAD FROM ASH SILO TO 'D' POINT FOR BULKER MO</v>
      </c>
      <c r="C2134" s="9" t="str">
        <f t="shared" si="881"/>
        <v>N.A.</v>
      </c>
      <c r="D2134" s="65" t="str">
        <f t="shared" si="881"/>
        <v>-</v>
      </c>
      <c r="E2134" s="58">
        <f t="shared" si="881"/>
        <v>0</v>
      </c>
      <c r="F2134" s="58">
        <f t="shared" si="875"/>
        <v>0.9522529460000001</v>
      </c>
      <c r="G2134" s="58">
        <f t="shared" si="876"/>
        <v>0.9522529460000001</v>
      </c>
      <c r="H2134" s="58">
        <f t="shared" si="877"/>
        <v>0</v>
      </c>
      <c r="I2134" s="123">
        <f>'F4.2'!Y430</f>
        <v>0</v>
      </c>
      <c r="J2134" s="123">
        <f>'F4.2'!AS430</f>
        <v>0</v>
      </c>
      <c r="K2134" s="58"/>
      <c r="L2134" s="58"/>
      <c r="M2134" s="58">
        <f t="shared" si="871"/>
        <v>0</v>
      </c>
      <c r="N2134" s="58">
        <f t="shared" si="878"/>
        <v>0</v>
      </c>
    </row>
    <row r="2135" spans="1:16" ht="15.75" collapsed="1" x14ac:dyDescent="0.25">
      <c r="A2135" s="111"/>
      <c r="B2135" s="225" t="str">
        <f>B1709</f>
        <v>Total</v>
      </c>
      <c r="C2135" s="119"/>
      <c r="D2135" s="158"/>
      <c r="E2135" s="113"/>
      <c r="F2135" s="113">
        <f>SUM(F1716:F2134)</f>
        <v>1598.1768597696407</v>
      </c>
      <c r="G2135" s="113">
        <f>SUM(G1716:G2134)</f>
        <v>1647.9116482096406</v>
      </c>
      <c r="H2135" s="113">
        <f>SUM(H1716:H2134)</f>
        <v>-49.734788439999988</v>
      </c>
      <c r="I2135" s="113">
        <f t="shared" ref="I2135:J2135" si="882">SUM(I1716:I2134)</f>
        <v>1102.8800000000001</v>
      </c>
      <c r="J2135" s="113">
        <f t="shared" si="882"/>
        <v>1102.8800000000001</v>
      </c>
      <c r="K2135" s="113">
        <f>SUM(K1716:K2134)</f>
        <v>0</v>
      </c>
      <c r="L2135" s="113">
        <f>SUM(L1716:L2134)</f>
        <v>0</v>
      </c>
      <c r="M2135" s="113">
        <f>SUM(M1716:M2134)</f>
        <v>1102.8800000000001</v>
      </c>
      <c r="N2135" s="113">
        <f>SUM(N1716:N2134)</f>
        <v>-49.734788439999988</v>
      </c>
    </row>
    <row r="2136" spans="1:16" x14ac:dyDescent="0.25">
      <c r="A2136" s="10"/>
      <c r="B2136" s="120"/>
      <c r="C2136" s="121"/>
      <c r="D2136" s="159"/>
      <c r="E2136" s="58"/>
      <c r="F2136" s="58"/>
      <c r="G2136" s="58"/>
      <c r="H2136" s="58"/>
      <c r="I2136" s="58"/>
      <c r="J2136" s="58"/>
      <c r="K2136" s="58"/>
      <c r="L2136" s="58"/>
      <c r="M2136" s="58"/>
      <c r="N2136" s="58"/>
    </row>
    <row r="2137" spans="1:16" x14ac:dyDescent="0.25">
      <c r="A2137" s="55"/>
      <c r="B2137" s="46" t="s">
        <v>343</v>
      </c>
      <c r="C2137" s="47"/>
      <c r="D2137" s="156"/>
      <c r="E2137" s="56"/>
      <c r="F2137" s="56"/>
      <c r="G2137" s="56"/>
      <c r="H2137" s="56"/>
      <c r="I2137" s="56"/>
      <c r="J2137" s="56"/>
      <c r="K2137" s="56"/>
      <c r="L2137" s="56"/>
      <c r="M2137" s="56"/>
      <c r="N2137" s="56"/>
    </row>
    <row r="2138" spans="1:16" hidden="1" outlineLevel="1" x14ac:dyDescent="0.25">
      <c r="A2138" s="55"/>
      <c r="B2138" s="46" t="str">
        <f t="shared" ref="B2138:B2201" si="883">B1712</f>
        <v>a) DPR Schemes</v>
      </c>
      <c r="C2138" s="47"/>
      <c r="D2138" s="156"/>
      <c r="E2138" s="56"/>
      <c r="F2138" s="56"/>
      <c r="G2138" s="56"/>
      <c r="H2138" s="56"/>
      <c r="I2138" s="56"/>
      <c r="J2138" s="56"/>
      <c r="K2138" s="56"/>
      <c r="L2138" s="56"/>
      <c r="M2138" s="56"/>
      <c r="N2138" s="56"/>
    </row>
    <row r="2139" spans="1:16" hidden="1" outlineLevel="1" x14ac:dyDescent="0.25">
      <c r="A2139" s="24"/>
      <c r="B2139" s="26" t="str">
        <f t="shared" si="883"/>
        <v>(i) Submitted to MERC</v>
      </c>
      <c r="C2139" s="47"/>
      <c r="D2139" s="156"/>
      <c r="E2139" s="56"/>
      <c r="F2139" s="56"/>
      <c r="G2139" s="56"/>
      <c r="H2139" s="56"/>
      <c r="I2139" s="56"/>
      <c r="J2139" s="56"/>
      <c r="K2139" s="56"/>
      <c r="L2139" s="56"/>
      <c r="M2139" s="56"/>
      <c r="N2139" s="56"/>
    </row>
    <row r="2140" spans="1:16" ht="15.75" hidden="1" outlineLevel="1" x14ac:dyDescent="0.25">
      <c r="A2140" s="27"/>
      <c r="B2140" s="28" t="str">
        <f t="shared" si="883"/>
        <v xml:space="preserve">Combustion optimization system </v>
      </c>
      <c r="C2140" s="47"/>
      <c r="D2140" s="156"/>
      <c r="E2140" s="56"/>
      <c r="F2140" s="56"/>
      <c r="G2140" s="56"/>
      <c r="H2140" s="56"/>
      <c r="I2140" s="123">
        <f>'F4.2'!Z10</f>
        <v>0</v>
      </c>
      <c r="J2140" s="123">
        <f>'F4.2'!AT10</f>
        <v>0</v>
      </c>
      <c r="K2140" s="56"/>
      <c r="L2140" s="56"/>
      <c r="M2140" s="56"/>
      <c r="N2140" s="56"/>
    </row>
    <row r="2141" spans="1:16" ht="31.5" hidden="1" outlineLevel="1" x14ac:dyDescent="0.25">
      <c r="A2141" s="130">
        <v>1</v>
      </c>
      <c r="B2141" s="135" t="str">
        <f t="shared" si="883"/>
        <v>Dynamic coal flow measurement and control (balancing) system (one)</v>
      </c>
      <c r="C2141" s="48"/>
      <c r="D2141" s="157"/>
      <c r="E2141" s="56"/>
      <c r="F2141" s="56"/>
      <c r="G2141" s="56"/>
      <c r="H2141" s="56"/>
      <c r="I2141" s="123">
        <f>'F4.2'!Z11</f>
        <v>0</v>
      </c>
      <c r="J2141" s="123">
        <f>'F4.2'!AT11</f>
        <v>0</v>
      </c>
      <c r="K2141" s="56"/>
      <c r="L2141" s="56"/>
      <c r="M2141" s="56"/>
      <c r="N2141" s="56"/>
    </row>
    <row r="2142" spans="1:16" ht="31.5" hidden="1" outlineLevel="1" x14ac:dyDescent="0.25">
      <c r="A2142" s="130">
        <f t="shared" ref="A2142:A2205" si="884">A1716</f>
        <v>1.2</v>
      </c>
      <c r="B2142" s="135" t="str">
        <f t="shared" si="883"/>
        <v>CO analyser (8 units)</v>
      </c>
      <c r="C2142" s="27" t="str">
        <f t="shared" ref="C2142:E2161" si="885">C1716</f>
        <v>MERC/CAP/DPR/10/2010-11/1491</v>
      </c>
      <c r="D2142" s="90">
        <f t="shared" si="885"/>
        <v>40480</v>
      </c>
      <c r="E2142" s="92">
        <f t="shared" si="885"/>
        <v>1.19</v>
      </c>
      <c r="F2142" s="123">
        <f t="shared" ref="F2142:F2205" si="886">F1716+I1716</f>
        <v>0</v>
      </c>
      <c r="G2142" s="123">
        <f t="shared" ref="G2142:G2205" si="887">G1716+M1716</f>
        <v>0</v>
      </c>
      <c r="H2142" s="123">
        <f>F2142-G2142</f>
        <v>0</v>
      </c>
      <c r="I2142" s="123">
        <f>'F4.2'!Z12</f>
        <v>0</v>
      </c>
      <c r="J2142" s="123">
        <f>'F4.2'!AT12</f>
        <v>0</v>
      </c>
      <c r="K2142" s="123"/>
      <c r="L2142" s="123"/>
      <c r="M2142" s="123">
        <f>SUM(J2142:L2142)</f>
        <v>0</v>
      </c>
      <c r="N2142" s="123">
        <f>H2142+I2142-M2142</f>
        <v>0</v>
      </c>
      <c r="O2142" s="163">
        <f t="shared" ref="O2142:O2205" si="888">MAX(0,IF(M2142=0,0,IF(G2142+M2142&lt;E2142,M2142,E2142-G2142)))</f>
        <v>0</v>
      </c>
      <c r="P2142" s="164">
        <f t="shared" ref="P2142:P2205" si="889">M2142-O2142</f>
        <v>0</v>
      </c>
    </row>
    <row r="2143" spans="1:16" ht="15.75" hidden="1" outlineLevel="1" x14ac:dyDescent="0.25">
      <c r="A2143" s="31">
        <f t="shared" si="884"/>
        <v>1.3</v>
      </c>
      <c r="B2143" s="106" t="str">
        <f t="shared" si="883"/>
        <v>Oxygen analyser (32 units)</v>
      </c>
      <c r="C2143" s="31" t="str">
        <f t="shared" si="885"/>
        <v>MERC/CAP/DPR/10/2010-11/1491</v>
      </c>
      <c r="D2143" s="65">
        <f t="shared" si="885"/>
        <v>40480</v>
      </c>
      <c r="E2143" s="93">
        <f t="shared" si="885"/>
        <v>0.78300000000000003</v>
      </c>
      <c r="F2143" s="124">
        <f t="shared" si="886"/>
        <v>0.75683</v>
      </c>
      <c r="G2143" s="124">
        <f t="shared" si="887"/>
        <v>0.75683</v>
      </c>
      <c r="H2143" s="124">
        <f t="shared" ref="H2143:H2206" si="890">F2143-G2143</f>
        <v>0</v>
      </c>
      <c r="I2143" s="123">
        <f>'F4.2'!Z13</f>
        <v>0</v>
      </c>
      <c r="J2143" s="123">
        <f>'F4.2'!AT13</f>
        <v>0</v>
      </c>
      <c r="K2143" s="124"/>
      <c r="L2143" s="124"/>
      <c r="M2143" s="124">
        <f t="shared" ref="M2143:M2206" si="891">SUM(J2143:L2143)</f>
        <v>0</v>
      </c>
      <c r="N2143" s="124">
        <f t="shared" ref="N2143:N2206" si="892">H2143+I2143-M2143</f>
        <v>0</v>
      </c>
      <c r="O2143" s="163">
        <f t="shared" si="888"/>
        <v>0</v>
      </c>
      <c r="P2143" s="164">
        <f t="shared" si="889"/>
        <v>0</v>
      </c>
    </row>
    <row r="2144" spans="1:16" ht="15.75" hidden="1" outlineLevel="1" x14ac:dyDescent="0.25">
      <c r="A2144" s="130">
        <f t="shared" si="884"/>
        <v>0</v>
      </c>
      <c r="B2144" s="135" t="str">
        <f t="shared" si="883"/>
        <v>IDC</v>
      </c>
      <c r="C2144" s="31" t="str">
        <f t="shared" si="885"/>
        <v>MERC/CAP/DPR/10/2010-11/1491</v>
      </c>
      <c r="D2144" s="65">
        <f t="shared" si="885"/>
        <v>40480</v>
      </c>
      <c r="E2144" s="93">
        <f t="shared" si="885"/>
        <v>0.6</v>
      </c>
      <c r="F2144" s="124">
        <f t="shared" si="886"/>
        <v>0</v>
      </c>
      <c r="G2144" s="124">
        <f t="shared" si="887"/>
        <v>0</v>
      </c>
      <c r="H2144" s="124">
        <f t="shared" si="890"/>
        <v>0</v>
      </c>
      <c r="I2144" s="123">
        <f>'F4.2'!Z14</f>
        <v>0</v>
      </c>
      <c r="J2144" s="123">
        <f>'F4.2'!AT14</f>
        <v>0</v>
      </c>
      <c r="K2144" s="124"/>
      <c r="L2144" s="124"/>
      <c r="M2144" s="124">
        <f t="shared" si="891"/>
        <v>0</v>
      </c>
      <c r="N2144" s="124">
        <f t="shared" si="892"/>
        <v>0</v>
      </c>
      <c r="O2144" s="163">
        <f t="shared" si="888"/>
        <v>0</v>
      </c>
      <c r="P2144" s="164">
        <f t="shared" si="889"/>
        <v>0</v>
      </c>
    </row>
    <row r="2145" spans="1:16" ht="15.75" hidden="1" outlineLevel="1" x14ac:dyDescent="0.25">
      <c r="A2145" s="27">
        <f t="shared" si="884"/>
        <v>2</v>
      </c>
      <c r="B2145" s="28" t="str">
        <f t="shared" si="883"/>
        <v>Spare HPT module for Khaparkheda Unit 1 &amp; 2</v>
      </c>
      <c r="C2145" s="31" t="str">
        <f t="shared" si="885"/>
        <v>MERC/CAP/DPR/10/2010-11/1466</v>
      </c>
      <c r="D2145" s="65">
        <f t="shared" si="885"/>
        <v>40477</v>
      </c>
      <c r="E2145" s="93">
        <f t="shared" si="885"/>
        <v>26.459003039999999</v>
      </c>
      <c r="F2145" s="124">
        <f t="shared" si="886"/>
        <v>0</v>
      </c>
      <c r="G2145" s="124">
        <f t="shared" si="887"/>
        <v>0</v>
      </c>
      <c r="H2145" s="124">
        <f t="shared" si="890"/>
        <v>0</v>
      </c>
      <c r="I2145" s="123">
        <f>'F4.2'!Z15</f>
        <v>0</v>
      </c>
      <c r="J2145" s="123">
        <f>'F4.2'!AT15</f>
        <v>0</v>
      </c>
      <c r="K2145" s="124"/>
      <c r="L2145" s="124"/>
      <c r="M2145" s="124">
        <f t="shared" si="891"/>
        <v>0</v>
      </c>
      <c r="N2145" s="124">
        <f t="shared" si="892"/>
        <v>0</v>
      </c>
      <c r="O2145" s="163">
        <f t="shared" si="888"/>
        <v>0</v>
      </c>
      <c r="P2145" s="164">
        <f t="shared" si="889"/>
        <v>0</v>
      </c>
    </row>
    <row r="2146" spans="1:16" ht="15.75" hidden="1" outlineLevel="1" x14ac:dyDescent="0.25">
      <c r="A2146" s="31">
        <f t="shared" si="884"/>
        <v>2.1</v>
      </c>
      <c r="B2146" s="106" t="str">
        <f t="shared" si="883"/>
        <v>HPT module 1 No (unit # 1)</v>
      </c>
      <c r="C2146" s="31" t="str">
        <f t="shared" si="885"/>
        <v>MERC/CAP/DPR/10/2010-11/1466</v>
      </c>
      <c r="D2146" s="65">
        <f t="shared" si="885"/>
        <v>40477</v>
      </c>
      <c r="E2146" s="93">
        <f t="shared" si="885"/>
        <v>23.03787814</v>
      </c>
      <c r="F2146" s="124">
        <f t="shared" si="886"/>
        <v>23.907399999999999</v>
      </c>
      <c r="G2146" s="124">
        <f t="shared" si="887"/>
        <v>23.907399999999999</v>
      </c>
      <c r="H2146" s="124">
        <f t="shared" si="890"/>
        <v>0</v>
      </c>
      <c r="I2146" s="123">
        <f>'F4.2'!Z16</f>
        <v>0</v>
      </c>
      <c r="J2146" s="123">
        <f>'F4.2'!AT16</f>
        <v>0</v>
      </c>
      <c r="K2146" s="124"/>
      <c r="L2146" s="124"/>
      <c r="M2146" s="124">
        <f t="shared" si="891"/>
        <v>0</v>
      </c>
      <c r="N2146" s="124">
        <f t="shared" si="892"/>
        <v>0</v>
      </c>
      <c r="O2146" s="163">
        <f t="shared" si="888"/>
        <v>0</v>
      </c>
      <c r="P2146" s="164">
        <f t="shared" si="889"/>
        <v>0</v>
      </c>
    </row>
    <row r="2147" spans="1:16" ht="31.5" hidden="1" outlineLevel="1" x14ac:dyDescent="0.25">
      <c r="A2147" s="130">
        <f t="shared" si="884"/>
        <v>0</v>
      </c>
      <c r="B2147" s="135" t="str">
        <f t="shared" si="883"/>
        <v>IDC</v>
      </c>
      <c r="C2147" s="27" t="str">
        <f t="shared" si="885"/>
        <v>MERC/CAP/DPR/10/2010-11/1466</v>
      </c>
      <c r="D2147" s="90">
        <f t="shared" si="885"/>
        <v>40477</v>
      </c>
      <c r="E2147" s="92">
        <f t="shared" si="885"/>
        <v>3.4211249000000001</v>
      </c>
      <c r="F2147" s="123">
        <f t="shared" si="886"/>
        <v>0</v>
      </c>
      <c r="G2147" s="123">
        <f t="shared" si="887"/>
        <v>0</v>
      </c>
      <c r="H2147" s="123">
        <f t="shared" si="890"/>
        <v>0</v>
      </c>
      <c r="I2147" s="123">
        <f>'F4.2'!Z17</f>
        <v>0</v>
      </c>
      <c r="J2147" s="123">
        <f>'F4.2'!AT17</f>
        <v>0</v>
      </c>
      <c r="K2147" s="123"/>
      <c r="L2147" s="123"/>
      <c r="M2147" s="123">
        <f t="shared" si="891"/>
        <v>0</v>
      </c>
      <c r="N2147" s="123">
        <f t="shared" si="892"/>
        <v>0</v>
      </c>
      <c r="O2147" s="163">
        <f t="shared" si="888"/>
        <v>0</v>
      </c>
      <c r="P2147" s="164">
        <f t="shared" si="889"/>
        <v>0</v>
      </c>
    </row>
    <row r="2148" spans="1:16" ht="31.5" hidden="1" outlineLevel="1" x14ac:dyDescent="0.25">
      <c r="A2148" s="27">
        <f t="shared" si="884"/>
        <v>3</v>
      </c>
      <c r="B2148" s="28" t="str">
        <f t="shared" si="883"/>
        <v>Economiser Upper Bank &amp; Lower Bank coils for Khaperkheda Unit no. 3 and Unit no. 4</v>
      </c>
      <c r="C2148" s="31" t="str">
        <f t="shared" si="885"/>
        <v>MERC/CAP/DPR/10/2010-11/1695</v>
      </c>
      <c r="D2148" s="65">
        <f t="shared" si="885"/>
        <v>40527</v>
      </c>
      <c r="E2148" s="93">
        <f t="shared" si="885"/>
        <v>26.349999999999998</v>
      </c>
      <c r="F2148" s="124">
        <f t="shared" si="886"/>
        <v>0</v>
      </c>
      <c r="G2148" s="124">
        <f t="shared" si="887"/>
        <v>0</v>
      </c>
      <c r="H2148" s="124">
        <f t="shared" si="890"/>
        <v>0</v>
      </c>
      <c r="I2148" s="123">
        <f>'F4.2'!Z18</f>
        <v>0</v>
      </c>
      <c r="J2148" s="123">
        <f>'F4.2'!AT18</f>
        <v>0</v>
      </c>
      <c r="K2148" s="124"/>
      <c r="L2148" s="124"/>
      <c r="M2148" s="124">
        <f t="shared" si="891"/>
        <v>0</v>
      </c>
      <c r="N2148" s="124">
        <f t="shared" si="892"/>
        <v>0</v>
      </c>
      <c r="O2148" s="163">
        <f t="shared" si="888"/>
        <v>0</v>
      </c>
      <c r="P2148" s="164">
        <f t="shared" si="889"/>
        <v>0</v>
      </c>
    </row>
    <row r="2149" spans="1:16" ht="31.5" hidden="1" outlineLevel="1" x14ac:dyDescent="0.25">
      <c r="A2149" s="31">
        <f t="shared" si="884"/>
        <v>3.1</v>
      </c>
      <c r="B2149" s="106" t="str">
        <f t="shared" si="883"/>
        <v>Economiser Upper Bank &amp; Lower Bank coils for Khaperkheda Unit no. 3 and Unit no. 4</v>
      </c>
      <c r="C2149" s="31" t="str">
        <f t="shared" si="885"/>
        <v>MERC/CAP/DPR/10/2010-11/1695</v>
      </c>
      <c r="D2149" s="65">
        <f t="shared" si="885"/>
        <v>40527</v>
      </c>
      <c r="E2149" s="93">
        <f t="shared" si="885"/>
        <v>26.349999999999998</v>
      </c>
      <c r="F2149" s="124">
        <f t="shared" si="886"/>
        <v>11.77</v>
      </c>
      <c r="G2149" s="124">
        <f t="shared" si="887"/>
        <v>11.77</v>
      </c>
      <c r="H2149" s="124">
        <f t="shared" si="890"/>
        <v>0</v>
      </c>
      <c r="I2149" s="123">
        <f>'F4.2'!Z19</f>
        <v>0</v>
      </c>
      <c r="J2149" s="123">
        <f>'F4.2'!AT19</f>
        <v>0</v>
      </c>
      <c r="K2149" s="124"/>
      <c r="L2149" s="124"/>
      <c r="M2149" s="124">
        <f t="shared" si="891"/>
        <v>0</v>
      </c>
      <c r="N2149" s="124">
        <f t="shared" si="892"/>
        <v>0</v>
      </c>
      <c r="O2149" s="163">
        <f t="shared" si="888"/>
        <v>0</v>
      </c>
      <c r="P2149" s="164">
        <f t="shared" si="889"/>
        <v>0</v>
      </c>
    </row>
    <row r="2150" spans="1:16" ht="47.25" hidden="1" outlineLevel="1" x14ac:dyDescent="0.25">
      <c r="A2150" s="27">
        <f t="shared" si="884"/>
        <v>4</v>
      </c>
      <c r="B2150" s="28" t="str">
        <f t="shared" si="883"/>
        <v>Economiser &amp; LTSH Upper Bank &amp; Lower Bank coils for Khaperkheda Unit no. 1 and Unit no. 2</v>
      </c>
      <c r="C2150" s="27" t="str">
        <f t="shared" si="885"/>
        <v>MERC/CAPEX/20112012/01155</v>
      </c>
      <c r="D2150" s="90">
        <f t="shared" si="885"/>
        <v>40753</v>
      </c>
      <c r="E2150" s="92">
        <f t="shared" si="885"/>
        <v>34.791566500000002</v>
      </c>
      <c r="F2150" s="123">
        <f t="shared" si="886"/>
        <v>0</v>
      </c>
      <c r="G2150" s="123">
        <f t="shared" si="887"/>
        <v>0</v>
      </c>
      <c r="H2150" s="123">
        <f t="shared" si="890"/>
        <v>0</v>
      </c>
      <c r="I2150" s="123">
        <f>'F4.2'!Z20</f>
        <v>0</v>
      </c>
      <c r="J2150" s="123">
        <f>'F4.2'!AT20</f>
        <v>0</v>
      </c>
      <c r="K2150" s="123"/>
      <c r="L2150" s="123"/>
      <c r="M2150" s="123">
        <f t="shared" si="891"/>
        <v>0</v>
      </c>
      <c r="N2150" s="123">
        <f t="shared" si="892"/>
        <v>0</v>
      </c>
      <c r="O2150" s="163">
        <f t="shared" si="888"/>
        <v>0</v>
      </c>
      <c r="P2150" s="164">
        <f t="shared" si="889"/>
        <v>0</v>
      </c>
    </row>
    <row r="2151" spans="1:16" ht="15.75" hidden="1" outlineLevel="1" x14ac:dyDescent="0.25">
      <c r="A2151" s="31">
        <f t="shared" si="884"/>
        <v>4.0999999999999996</v>
      </c>
      <c r="B2151" s="106" t="str">
        <f t="shared" si="883"/>
        <v>Economiser &amp; LTSH Coil for Unit 1</v>
      </c>
      <c r="C2151" s="31" t="str">
        <f t="shared" si="885"/>
        <v>MERC/CAPEX/20112012/01155</v>
      </c>
      <c r="D2151" s="65">
        <f t="shared" si="885"/>
        <v>40753</v>
      </c>
      <c r="E2151" s="93">
        <f t="shared" si="885"/>
        <v>15.692358</v>
      </c>
      <c r="F2151" s="124">
        <f t="shared" si="886"/>
        <v>15.692358</v>
      </c>
      <c r="G2151" s="124">
        <f t="shared" si="887"/>
        <v>15.692358</v>
      </c>
      <c r="H2151" s="124">
        <f t="shared" si="890"/>
        <v>0</v>
      </c>
      <c r="I2151" s="123">
        <f>'F4.2'!Z21</f>
        <v>0</v>
      </c>
      <c r="J2151" s="123">
        <f>'F4.2'!AT21</f>
        <v>0</v>
      </c>
      <c r="K2151" s="124"/>
      <c r="L2151" s="124"/>
      <c r="M2151" s="124">
        <f t="shared" si="891"/>
        <v>0</v>
      </c>
      <c r="N2151" s="124">
        <f t="shared" si="892"/>
        <v>0</v>
      </c>
      <c r="O2151" s="163">
        <f t="shared" si="888"/>
        <v>0</v>
      </c>
      <c r="P2151" s="164">
        <f t="shared" si="889"/>
        <v>0</v>
      </c>
    </row>
    <row r="2152" spans="1:16" ht="15.75" hidden="1" outlineLevel="1" x14ac:dyDescent="0.25">
      <c r="A2152" s="31">
        <f t="shared" si="884"/>
        <v>4.2</v>
      </c>
      <c r="B2152" s="106" t="str">
        <f t="shared" si="883"/>
        <v>Economiser &amp; LTSH Coil for Unit 2</v>
      </c>
      <c r="C2152" s="27" t="str">
        <f t="shared" si="885"/>
        <v>MERC/CAPEX/20112012/01155</v>
      </c>
      <c r="D2152" s="90">
        <f t="shared" si="885"/>
        <v>40753</v>
      </c>
      <c r="E2152" s="92">
        <f t="shared" si="885"/>
        <v>16.1528001</v>
      </c>
      <c r="F2152" s="123">
        <f t="shared" si="886"/>
        <v>16.1528001</v>
      </c>
      <c r="G2152" s="123">
        <f t="shared" si="887"/>
        <v>16.1528001</v>
      </c>
      <c r="H2152" s="123">
        <f t="shared" si="890"/>
        <v>0</v>
      </c>
      <c r="I2152" s="123">
        <f>'F4.2'!Z22</f>
        <v>0</v>
      </c>
      <c r="J2152" s="123">
        <f>'F4.2'!AT22</f>
        <v>0</v>
      </c>
      <c r="K2152" s="123"/>
      <c r="L2152" s="123"/>
      <c r="M2152" s="123">
        <f t="shared" si="891"/>
        <v>0</v>
      </c>
      <c r="N2152" s="123">
        <f t="shared" si="892"/>
        <v>0</v>
      </c>
      <c r="O2152" s="163">
        <f t="shared" si="888"/>
        <v>0</v>
      </c>
      <c r="P2152" s="164">
        <f t="shared" si="889"/>
        <v>0</v>
      </c>
    </row>
    <row r="2153" spans="1:16" ht="15.75" hidden="1" outlineLevel="1" x14ac:dyDescent="0.25">
      <c r="A2153" s="130">
        <f t="shared" si="884"/>
        <v>0</v>
      </c>
      <c r="B2153" s="131" t="str">
        <f t="shared" si="883"/>
        <v>IDC</v>
      </c>
      <c r="C2153" s="31" t="str">
        <f t="shared" si="885"/>
        <v>MERC/CAPEX/20112012/01155</v>
      </c>
      <c r="D2153" s="65">
        <f t="shared" si="885"/>
        <v>40753</v>
      </c>
      <c r="E2153" s="93">
        <f t="shared" si="885"/>
        <v>2.9464084000000001</v>
      </c>
      <c r="F2153" s="124">
        <f t="shared" si="886"/>
        <v>0</v>
      </c>
      <c r="G2153" s="124">
        <f t="shared" si="887"/>
        <v>0</v>
      </c>
      <c r="H2153" s="124">
        <f t="shared" si="890"/>
        <v>0</v>
      </c>
      <c r="I2153" s="123">
        <f>'F4.2'!Z23</f>
        <v>0</v>
      </c>
      <c r="J2153" s="123">
        <f>'F4.2'!AT23</f>
        <v>0</v>
      </c>
      <c r="K2153" s="124"/>
      <c r="L2153" s="124"/>
      <c r="M2153" s="124">
        <f t="shared" si="891"/>
        <v>0</v>
      </c>
      <c r="N2153" s="124">
        <f t="shared" si="892"/>
        <v>0</v>
      </c>
      <c r="O2153" s="163">
        <f t="shared" si="888"/>
        <v>0</v>
      </c>
      <c r="P2153" s="164">
        <f t="shared" si="889"/>
        <v>0</v>
      </c>
    </row>
    <row r="2154" spans="1:16" ht="47.25" hidden="1" outlineLevel="1" x14ac:dyDescent="0.25">
      <c r="A2154" s="27">
        <f t="shared" si="884"/>
        <v>5</v>
      </c>
      <c r="B2154" s="28" t="str">
        <f t="shared" si="883"/>
        <v>Procurement &amp; Replacement of Re-heater Rear Pendant Assembly Coils for 2*210MW Khaperkheda Unit no. 1 and Unit no. 2</v>
      </c>
      <c r="C2154" s="31" t="str">
        <f t="shared" si="885"/>
        <v>MERC/CAPEX/20122013/00603</v>
      </c>
      <c r="D2154" s="65">
        <f t="shared" si="885"/>
        <v>41078</v>
      </c>
      <c r="E2154" s="93">
        <f t="shared" si="885"/>
        <v>10.373849700000001</v>
      </c>
      <c r="F2154" s="124">
        <f t="shared" si="886"/>
        <v>0</v>
      </c>
      <c r="G2154" s="124">
        <f t="shared" si="887"/>
        <v>0</v>
      </c>
      <c r="H2154" s="124">
        <f t="shared" si="890"/>
        <v>0</v>
      </c>
      <c r="I2154" s="123">
        <f>'F4.2'!Z24</f>
        <v>0</v>
      </c>
      <c r="J2154" s="123">
        <f>'F4.2'!AT24</f>
        <v>0</v>
      </c>
      <c r="K2154" s="124"/>
      <c r="L2154" s="124"/>
      <c r="M2154" s="124">
        <f t="shared" si="891"/>
        <v>0</v>
      </c>
      <c r="N2154" s="124">
        <f t="shared" si="892"/>
        <v>0</v>
      </c>
      <c r="O2154" s="163">
        <f t="shared" si="888"/>
        <v>0</v>
      </c>
      <c r="P2154" s="164">
        <f t="shared" si="889"/>
        <v>0</v>
      </c>
    </row>
    <row r="2155" spans="1:16" ht="15.75" hidden="1" outlineLevel="1" x14ac:dyDescent="0.25">
      <c r="A2155" s="31">
        <f t="shared" si="884"/>
        <v>5.0999999999999996</v>
      </c>
      <c r="B2155" s="106" t="str">
        <f t="shared" si="883"/>
        <v>Re-heater coils for unit no. 1</v>
      </c>
      <c r="C2155" s="31" t="str">
        <f t="shared" si="885"/>
        <v>MERC/CAPEX/20122013/00603</v>
      </c>
      <c r="D2155" s="65">
        <f t="shared" si="885"/>
        <v>41078</v>
      </c>
      <c r="E2155" s="93">
        <f t="shared" si="885"/>
        <v>5.1267263500000002</v>
      </c>
      <c r="F2155" s="124">
        <f t="shared" si="886"/>
        <v>5.1267263500000002</v>
      </c>
      <c r="G2155" s="124">
        <f t="shared" si="887"/>
        <v>5.1267263500000002</v>
      </c>
      <c r="H2155" s="124">
        <f t="shared" si="890"/>
        <v>0</v>
      </c>
      <c r="I2155" s="123">
        <f>'F4.2'!Z25</f>
        <v>0</v>
      </c>
      <c r="J2155" s="123">
        <f>'F4.2'!AT25</f>
        <v>0</v>
      </c>
      <c r="K2155" s="124"/>
      <c r="L2155" s="124"/>
      <c r="M2155" s="124">
        <f t="shared" si="891"/>
        <v>0</v>
      </c>
      <c r="N2155" s="124">
        <f t="shared" si="892"/>
        <v>0</v>
      </c>
      <c r="O2155" s="163">
        <f t="shared" si="888"/>
        <v>0</v>
      </c>
      <c r="P2155" s="164">
        <f t="shared" si="889"/>
        <v>0</v>
      </c>
    </row>
    <row r="2156" spans="1:16" ht="15.75" hidden="1" outlineLevel="1" x14ac:dyDescent="0.25">
      <c r="A2156" s="31">
        <f t="shared" si="884"/>
        <v>5.2</v>
      </c>
      <c r="B2156" s="106" t="str">
        <f t="shared" si="883"/>
        <v>Re-heater coils for unit no. 2</v>
      </c>
      <c r="C2156" s="27" t="str">
        <f t="shared" si="885"/>
        <v>MERC/CAPEX/20122013/00603</v>
      </c>
      <c r="D2156" s="90">
        <f t="shared" si="885"/>
        <v>41078</v>
      </c>
      <c r="E2156" s="92">
        <f t="shared" si="885"/>
        <v>5.1267263500000002</v>
      </c>
      <c r="F2156" s="123">
        <f t="shared" si="886"/>
        <v>5.55</v>
      </c>
      <c r="G2156" s="123">
        <f t="shared" si="887"/>
        <v>5.55</v>
      </c>
      <c r="H2156" s="123">
        <f t="shared" si="890"/>
        <v>0</v>
      </c>
      <c r="I2156" s="123">
        <f>'F4.2'!Z26</f>
        <v>0</v>
      </c>
      <c r="J2156" s="123">
        <f>'F4.2'!AT26</f>
        <v>0</v>
      </c>
      <c r="K2156" s="123"/>
      <c r="L2156" s="123"/>
      <c r="M2156" s="123">
        <f t="shared" si="891"/>
        <v>0</v>
      </c>
      <c r="N2156" s="123">
        <f t="shared" si="892"/>
        <v>0</v>
      </c>
      <c r="O2156" s="163">
        <f t="shared" si="888"/>
        <v>0</v>
      </c>
      <c r="P2156" s="164">
        <f t="shared" si="889"/>
        <v>0</v>
      </c>
    </row>
    <row r="2157" spans="1:16" ht="15.75" hidden="1" outlineLevel="1" x14ac:dyDescent="0.25">
      <c r="A2157" s="130">
        <f t="shared" si="884"/>
        <v>0</v>
      </c>
      <c r="B2157" s="131" t="str">
        <f t="shared" si="883"/>
        <v>IDC</v>
      </c>
      <c r="C2157" s="31" t="str">
        <f t="shared" si="885"/>
        <v>MERC/CAPEX/20122013/00603</v>
      </c>
      <c r="D2157" s="65">
        <f t="shared" si="885"/>
        <v>41078</v>
      </c>
      <c r="E2157" s="93">
        <f t="shared" si="885"/>
        <v>0.120397</v>
      </c>
      <c r="F2157" s="124">
        <f t="shared" si="886"/>
        <v>0</v>
      </c>
      <c r="G2157" s="124">
        <f t="shared" si="887"/>
        <v>0</v>
      </c>
      <c r="H2157" s="124">
        <f t="shared" si="890"/>
        <v>0</v>
      </c>
      <c r="I2157" s="123">
        <f>'F4.2'!Z27</f>
        <v>0</v>
      </c>
      <c r="J2157" s="123">
        <f>'F4.2'!AT27</f>
        <v>0</v>
      </c>
      <c r="K2157" s="124"/>
      <c r="L2157" s="124"/>
      <c r="M2157" s="124">
        <f t="shared" si="891"/>
        <v>0</v>
      </c>
      <c r="N2157" s="124">
        <f t="shared" si="892"/>
        <v>0</v>
      </c>
      <c r="O2157" s="163">
        <f t="shared" si="888"/>
        <v>0</v>
      </c>
      <c r="P2157" s="164">
        <f t="shared" si="889"/>
        <v>0</v>
      </c>
    </row>
    <row r="2158" spans="1:16" ht="31.5" hidden="1" outlineLevel="1" x14ac:dyDescent="0.25">
      <c r="A2158" s="27">
        <f t="shared" si="884"/>
        <v>6</v>
      </c>
      <c r="B2158" s="28" t="str">
        <f t="shared" si="883"/>
        <v>Procurement of HPT module suitable for khaperkheda TPS Unit 3 &amp; 4</v>
      </c>
      <c r="C2158" s="31" t="str">
        <f t="shared" si="885"/>
        <v>MERC/TECH-1/CAPEX/ 20132014/02001</v>
      </c>
      <c r="D2158" s="65">
        <f t="shared" si="885"/>
        <v>41656</v>
      </c>
      <c r="E2158" s="93">
        <f t="shared" si="885"/>
        <v>36.200000000000003</v>
      </c>
      <c r="F2158" s="124">
        <f t="shared" si="886"/>
        <v>0</v>
      </c>
      <c r="G2158" s="124">
        <f t="shared" si="887"/>
        <v>0</v>
      </c>
      <c r="H2158" s="124">
        <f t="shared" si="890"/>
        <v>0</v>
      </c>
      <c r="I2158" s="123">
        <f>'F4.2'!Z28</f>
        <v>0</v>
      </c>
      <c r="J2158" s="123">
        <f>'F4.2'!AT28</f>
        <v>0</v>
      </c>
      <c r="K2158" s="124"/>
      <c r="L2158" s="124"/>
      <c r="M2158" s="124">
        <f t="shared" si="891"/>
        <v>0</v>
      </c>
      <c r="N2158" s="124">
        <f t="shared" si="892"/>
        <v>0</v>
      </c>
      <c r="O2158" s="163">
        <f t="shared" si="888"/>
        <v>0</v>
      </c>
      <c r="P2158" s="164">
        <f t="shared" si="889"/>
        <v>0</v>
      </c>
    </row>
    <row r="2159" spans="1:16" ht="31.5" hidden="1" outlineLevel="1" x14ac:dyDescent="0.25">
      <c r="A2159" s="31">
        <f t="shared" si="884"/>
        <v>6.1</v>
      </c>
      <c r="B2159" s="106" t="str">
        <f t="shared" si="883"/>
        <v>Procurement of HPT module suitable for khaperkheda TPS Unit 3 &amp; 4</v>
      </c>
      <c r="C2159" s="31" t="str">
        <f t="shared" si="885"/>
        <v>MERC/TECH-1/CAPEX/ 20132014/02001</v>
      </c>
      <c r="D2159" s="65">
        <f t="shared" si="885"/>
        <v>41656</v>
      </c>
      <c r="E2159" s="93">
        <f t="shared" si="885"/>
        <v>36.200000000000003</v>
      </c>
      <c r="F2159" s="124">
        <f t="shared" si="886"/>
        <v>32.401600000000002</v>
      </c>
      <c r="G2159" s="124">
        <f t="shared" si="887"/>
        <v>32.401600000000002</v>
      </c>
      <c r="H2159" s="124">
        <f t="shared" si="890"/>
        <v>0</v>
      </c>
      <c r="I2159" s="123">
        <f>'F4.2'!Z29</f>
        <v>0</v>
      </c>
      <c r="J2159" s="123">
        <f>'F4.2'!AT29</f>
        <v>0</v>
      </c>
      <c r="K2159" s="124"/>
      <c r="L2159" s="124"/>
      <c r="M2159" s="124">
        <f t="shared" si="891"/>
        <v>0</v>
      </c>
      <c r="N2159" s="124">
        <f t="shared" si="892"/>
        <v>0</v>
      </c>
      <c r="O2159" s="163">
        <f t="shared" si="888"/>
        <v>0</v>
      </c>
      <c r="P2159" s="164">
        <f t="shared" si="889"/>
        <v>0</v>
      </c>
    </row>
    <row r="2160" spans="1:16" ht="31.5" hidden="1" outlineLevel="1" x14ac:dyDescent="0.25">
      <c r="A2160" s="27">
        <f t="shared" si="884"/>
        <v>7</v>
      </c>
      <c r="B2160" s="28" t="str">
        <f t="shared" si="883"/>
        <v>Procurement Spare GTR, Locomotive &amp; Compactors</v>
      </c>
      <c r="C2160" s="27" t="str">
        <f t="shared" si="885"/>
        <v>MERC/TECH-1/CAPEX/ 20142015/00364</v>
      </c>
      <c r="D2160" s="90">
        <f t="shared" si="885"/>
        <v>41779</v>
      </c>
      <c r="E2160" s="92">
        <f t="shared" si="885"/>
        <v>18.452125568</v>
      </c>
      <c r="F2160" s="123">
        <f t="shared" si="886"/>
        <v>0</v>
      </c>
      <c r="G2160" s="123">
        <f t="shared" si="887"/>
        <v>0</v>
      </c>
      <c r="H2160" s="123">
        <f t="shared" si="890"/>
        <v>0</v>
      </c>
      <c r="I2160" s="123">
        <f>'F4.2'!Z30</f>
        <v>0</v>
      </c>
      <c r="J2160" s="123">
        <f>'F4.2'!AT30</f>
        <v>0</v>
      </c>
      <c r="K2160" s="123"/>
      <c r="L2160" s="123"/>
      <c r="M2160" s="123">
        <f t="shared" si="891"/>
        <v>0</v>
      </c>
      <c r="N2160" s="123">
        <f t="shared" si="892"/>
        <v>0</v>
      </c>
      <c r="O2160" s="163">
        <f t="shared" si="888"/>
        <v>0</v>
      </c>
      <c r="P2160" s="164">
        <f t="shared" si="889"/>
        <v>0</v>
      </c>
    </row>
    <row r="2161" spans="1:16" ht="31.5" hidden="1" outlineLevel="1" x14ac:dyDescent="0.25">
      <c r="A2161" s="31">
        <f t="shared" si="884"/>
        <v>7.1</v>
      </c>
      <c r="B2161" s="106" t="str">
        <f t="shared" si="883"/>
        <v>250 MVA Spare GTR</v>
      </c>
      <c r="C2161" s="31" t="str">
        <f t="shared" si="885"/>
        <v>MERC/TECH-1/CAPEX/ 20142015/00364</v>
      </c>
      <c r="D2161" s="65">
        <f t="shared" si="885"/>
        <v>41779</v>
      </c>
      <c r="E2161" s="93">
        <f t="shared" si="885"/>
        <v>10.349649700000001</v>
      </c>
      <c r="F2161" s="124">
        <f t="shared" si="886"/>
        <v>11.251108000000002</v>
      </c>
      <c r="G2161" s="124">
        <f t="shared" si="887"/>
        <v>11.251108000000002</v>
      </c>
      <c r="H2161" s="124">
        <f t="shared" si="890"/>
        <v>0</v>
      </c>
      <c r="I2161" s="123">
        <f>'F4.2'!Z31</f>
        <v>0</v>
      </c>
      <c r="J2161" s="123">
        <f>'F4.2'!AT31</f>
        <v>0</v>
      </c>
      <c r="K2161" s="124"/>
      <c r="L2161" s="124"/>
      <c r="M2161" s="124">
        <f t="shared" si="891"/>
        <v>0</v>
      </c>
      <c r="N2161" s="124">
        <f t="shared" si="892"/>
        <v>0</v>
      </c>
      <c r="O2161" s="163">
        <f t="shared" si="888"/>
        <v>0</v>
      </c>
      <c r="P2161" s="164">
        <f t="shared" si="889"/>
        <v>0</v>
      </c>
    </row>
    <row r="2162" spans="1:16" ht="31.5" hidden="1" outlineLevel="1" x14ac:dyDescent="0.25">
      <c r="A2162" s="31">
        <f t="shared" si="884"/>
        <v>7.2</v>
      </c>
      <c r="B2162" s="106" t="str">
        <f t="shared" si="883"/>
        <v>Procurement of Locomotive 2no’s.</v>
      </c>
      <c r="C2162" s="27" t="str">
        <f t="shared" ref="C2162:E2181" si="893">C1736</f>
        <v>MERC/TECH-1/CAPEX/ 20142015/00364</v>
      </c>
      <c r="D2162" s="90">
        <f t="shared" si="893"/>
        <v>41779</v>
      </c>
      <c r="E2162" s="92">
        <f t="shared" si="893"/>
        <v>5.9926899479999998</v>
      </c>
      <c r="F2162" s="123">
        <f t="shared" si="886"/>
        <v>5.9927000000000001</v>
      </c>
      <c r="G2162" s="123">
        <f t="shared" si="887"/>
        <v>5.9927000000000001</v>
      </c>
      <c r="H2162" s="123">
        <f t="shared" si="890"/>
        <v>0</v>
      </c>
      <c r="I2162" s="123">
        <f>'F4.2'!Z32</f>
        <v>0</v>
      </c>
      <c r="J2162" s="123">
        <f>'F4.2'!AT32</f>
        <v>0</v>
      </c>
      <c r="K2162" s="123"/>
      <c r="L2162" s="123"/>
      <c r="M2162" s="123">
        <f t="shared" si="891"/>
        <v>0</v>
      </c>
      <c r="N2162" s="123">
        <f t="shared" si="892"/>
        <v>0</v>
      </c>
      <c r="O2162" s="163">
        <f t="shared" si="888"/>
        <v>0</v>
      </c>
      <c r="P2162" s="164">
        <f t="shared" si="889"/>
        <v>0</v>
      </c>
    </row>
    <row r="2163" spans="1:16" ht="31.5" hidden="1" outlineLevel="1" x14ac:dyDescent="0.25">
      <c r="A2163" s="31">
        <f t="shared" si="884"/>
        <v>7.3</v>
      </c>
      <c r="B2163" s="106" t="str">
        <f t="shared" si="883"/>
        <v>Procurement of Compactors 2 no’s.</v>
      </c>
      <c r="C2163" s="31" t="str">
        <f t="shared" si="893"/>
        <v>MERC/TECH-1/CAPEX/ 20142015/00364</v>
      </c>
      <c r="D2163" s="65">
        <f t="shared" si="893"/>
        <v>41779</v>
      </c>
      <c r="E2163" s="93">
        <f t="shared" si="893"/>
        <v>0.42978591999999999</v>
      </c>
      <c r="F2163" s="124">
        <f t="shared" si="886"/>
        <v>0.42980000000000002</v>
      </c>
      <c r="G2163" s="124">
        <f t="shared" si="887"/>
        <v>0.42980000000000002</v>
      </c>
      <c r="H2163" s="124">
        <f t="shared" si="890"/>
        <v>0</v>
      </c>
      <c r="I2163" s="123">
        <f>'F4.2'!Z33</f>
        <v>0</v>
      </c>
      <c r="J2163" s="123">
        <f>'F4.2'!AT33</f>
        <v>0</v>
      </c>
      <c r="K2163" s="124"/>
      <c r="L2163" s="124"/>
      <c r="M2163" s="124">
        <f t="shared" si="891"/>
        <v>0</v>
      </c>
      <c r="N2163" s="124">
        <f t="shared" si="892"/>
        <v>0</v>
      </c>
      <c r="O2163" s="163">
        <f t="shared" si="888"/>
        <v>0</v>
      </c>
      <c r="P2163" s="164">
        <f t="shared" si="889"/>
        <v>0</v>
      </c>
    </row>
    <row r="2164" spans="1:16" ht="31.5" hidden="1" outlineLevel="1" x14ac:dyDescent="0.25">
      <c r="A2164" s="130">
        <f t="shared" si="884"/>
        <v>0</v>
      </c>
      <c r="B2164" s="135" t="str">
        <f t="shared" si="883"/>
        <v>IDC</v>
      </c>
      <c r="C2164" s="31" t="str">
        <f t="shared" si="893"/>
        <v>MERC/TECH-1/CAPEX/ 20142015/00364</v>
      </c>
      <c r="D2164" s="65">
        <f t="shared" si="893"/>
        <v>41779</v>
      </c>
      <c r="E2164" s="93">
        <f t="shared" si="893"/>
        <v>1.68</v>
      </c>
      <c r="F2164" s="124">
        <f t="shared" si="886"/>
        <v>0</v>
      </c>
      <c r="G2164" s="124">
        <f t="shared" si="887"/>
        <v>0</v>
      </c>
      <c r="H2164" s="124">
        <f t="shared" si="890"/>
        <v>0</v>
      </c>
      <c r="I2164" s="123">
        <f>'F4.2'!Z34</f>
        <v>0</v>
      </c>
      <c r="J2164" s="123">
        <f>'F4.2'!AT34</f>
        <v>0</v>
      </c>
      <c r="K2164" s="124"/>
      <c r="L2164" s="124"/>
      <c r="M2164" s="124">
        <f t="shared" si="891"/>
        <v>0</v>
      </c>
      <c r="N2164" s="124">
        <f t="shared" si="892"/>
        <v>0</v>
      </c>
      <c r="O2164" s="163">
        <f t="shared" si="888"/>
        <v>0</v>
      </c>
      <c r="P2164" s="164">
        <f t="shared" si="889"/>
        <v>0</v>
      </c>
    </row>
    <row r="2165" spans="1:16" ht="31.5" hidden="1" outlineLevel="1" x14ac:dyDescent="0.25">
      <c r="A2165" s="27">
        <f t="shared" si="884"/>
        <v>8</v>
      </c>
      <c r="B2165" s="28" t="str">
        <f t="shared" si="883"/>
        <v>Procurement &amp; Replacement of complete set of LTSH coils for Khaperkheda TPS Unit 3&amp;4</v>
      </c>
      <c r="C2165" s="31" t="str">
        <f t="shared" si="893"/>
        <v>MERC/TECH-1/CAPEX/ 20142015/00363</v>
      </c>
      <c r="D2165" s="65">
        <f t="shared" si="893"/>
        <v>41779</v>
      </c>
      <c r="E2165" s="93">
        <f t="shared" si="893"/>
        <v>17.809999999999999</v>
      </c>
      <c r="F2165" s="124">
        <f t="shared" si="886"/>
        <v>0</v>
      </c>
      <c r="G2165" s="124">
        <f t="shared" si="887"/>
        <v>0</v>
      </c>
      <c r="H2165" s="124">
        <f t="shared" si="890"/>
        <v>0</v>
      </c>
      <c r="I2165" s="123">
        <f>'F4.2'!Z35</f>
        <v>0</v>
      </c>
      <c r="J2165" s="123">
        <f>'F4.2'!AT35</f>
        <v>0</v>
      </c>
      <c r="K2165" s="124"/>
      <c r="L2165" s="124"/>
      <c r="M2165" s="124">
        <f t="shared" si="891"/>
        <v>0</v>
      </c>
      <c r="N2165" s="124">
        <f t="shared" si="892"/>
        <v>0</v>
      </c>
      <c r="O2165" s="163">
        <f t="shared" si="888"/>
        <v>0</v>
      </c>
      <c r="P2165" s="164">
        <f t="shared" si="889"/>
        <v>0</v>
      </c>
    </row>
    <row r="2166" spans="1:16" ht="31.5" hidden="1" outlineLevel="1" x14ac:dyDescent="0.25">
      <c r="A2166" s="31">
        <f t="shared" si="884"/>
        <v>8.1</v>
      </c>
      <c r="B2166" s="106" t="str">
        <f t="shared" si="883"/>
        <v>Procurement and replacement of LTSH coils for Khaperkheda TPS at U3</v>
      </c>
      <c r="C2166" s="31" t="str">
        <f t="shared" si="893"/>
        <v>MERC/TECH-1/CAPEX/ 20142015/00363</v>
      </c>
      <c r="D2166" s="65">
        <f t="shared" si="893"/>
        <v>41779</v>
      </c>
      <c r="E2166" s="93">
        <f t="shared" si="893"/>
        <v>8.58</v>
      </c>
      <c r="F2166" s="124">
        <f t="shared" si="886"/>
        <v>3.4291356200000003</v>
      </c>
      <c r="G2166" s="124">
        <f t="shared" si="887"/>
        <v>3.4291356200000003</v>
      </c>
      <c r="H2166" s="124">
        <f t="shared" si="890"/>
        <v>0</v>
      </c>
      <c r="I2166" s="123">
        <f>'F4.2'!Z36</f>
        <v>0</v>
      </c>
      <c r="J2166" s="123">
        <f>'F4.2'!AT36</f>
        <v>0</v>
      </c>
      <c r="K2166" s="124"/>
      <c r="L2166" s="124"/>
      <c r="M2166" s="124">
        <f t="shared" si="891"/>
        <v>0</v>
      </c>
      <c r="N2166" s="124">
        <f t="shared" si="892"/>
        <v>0</v>
      </c>
      <c r="O2166" s="163">
        <f t="shared" si="888"/>
        <v>0</v>
      </c>
      <c r="P2166" s="164">
        <f t="shared" si="889"/>
        <v>0</v>
      </c>
    </row>
    <row r="2167" spans="1:16" ht="31.5" hidden="1" outlineLevel="1" x14ac:dyDescent="0.25">
      <c r="A2167" s="31">
        <f t="shared" si="884"/>
        <v>8.1999999999999993</v>
      </c>
      <c r="B2167" s="106" t="str">
        <f t="shared" si="883"/>
        <v>Procurement and replacement of LTSH coils for Khaperkheda TPS at U4</v>
      </c>
      <c r="C2167" s="27" t="str">
        <f t="shared" si="893"/>
        <v>MERC/TECH-1/CAPEX/ 20142015/00363</v>
      </c>
      <c r="D2167" s="90">
        <f t="shared" si="893"/>
        <v>41779</v>
      </c>
      <c r="E2167" s="92">
        <f t="shared" si="893"/>
        <v>8.58</v>
      </c>
      <c r="F2167" s="123">
        <f t="shared" si="886"/>
        <v>3.1809037929999997</v>
      </c>
      <c r="G2167" s="123">
        <f t="shared" si="887"/>
        <v>3.1809037929999997</v>
      </c>
      <c r="H2167" s="123">
        <f t="shared" si="890"/>
        <v>0</v>
      </c>
      <c r="I2167" s="123">
        <f>'F4.2'!Z37</f>
        <v>0</v>
      </c>
      <c r="J2167" s="123">
        <f>'F4.2'!AT37</f>
        <v>0</v>
      </c>
      <c r="K2167" s="123"/>
      <c r="L2167" s="123"/>
      <c r="M2167" s="123">
        <f t="shared" si="891"/>
        <v>0</v>
      </c>
      <c r="N2167" s="123">
        <f t="shared" si="892"/>
        <v>0</v>
      </c>
      <c r="O2167" s="163">
        <f t="shared" si="888"/>
        <v>0</v>
      </c>
      <c r="P2167" s="164">
        <f t="shared" si="889"/>
        <v>0</v>
      </c>
    </row>
    <row r="2168" spans="1:16" ht="31.5" hidden="1" outlineLevel="1" x14ac:dyDescent="0.25">
      <c r="A2168" s="130">
        <f t="shared" si="884"/>
        <v>0</v>
      </c>
      <c r="B2168" s="135" t="str">
        <f t="shared" si="883"/>
        <v>IDC</v>
      </c>
      <c r="C2168" s="31" t="str">
        <f t="shared" si="893"/>
        <v>MERC/TECH-1/CAPEX/ 20142015/00363</v>
      </c>
      <c r="D2168" s="65">
        <f t="shared" si="893"/>
        <v>41779</v>
      </c>
      <c r="E2168" s="93">
        <f t="shared" si="893"/>
        <v>0.65</v>
      </c>
      <c r="F2168" s="124">
        <f t="shared" si="886"/>
        <v>0</v>
      </c>
      <c r="G2168" s="124">
        <f t="shared" si="887"/>
        <v>0</v>
      </c>
      <c r="H2168" s="124">
        <f t="shared" si="890"/>
        <v>0</v>
      </c>
      <c r="I2168" s="123">
        <f>'F4.2'!Z38</f>
        <v>0</v>
      </c>
      <c r="J2168" s="123">
        <f>'F4.2'!AT38</f>
        <v>0</v>
      </c>
      <c r="K2168" s="124"/>
      <c r="L2168" s="124"/>
      <c r="M2168" s="124">
        <f t="shared" si="891"/>
        <v>0</v>
      </c>
      <c r="N2168" s="124">
        <f t="shared" si="892"/>
        <v>0</v>
      </c>
      <c r="O2168" s="163">
        <f t="shared" si="888"/>
        <v>0</v>
      </c>
      <c r="P2168" s="164">
        <f t="shared" si="889"/>
        <v>0</v>
      </c>
    </row>
    <row r="2169" spans="1:16" ht="31.5" hidden="1" outlineLevel="1" x14ac:dyDescent="0.25">
      <c r="A2169" s="27">
        <f t="shared" si="884"/>
        <v>9</v>
      </c>
      <c r="B2169" s="28" t="str">
        <f t="shared" si="883"/>
        <v>Development of Ash Bund (Waregaon) at K'kheda TPS</v>
      </c>
      <c r="C2169" s="31" t="str">
        <f t="shared" si="893"/>
        <v>MERC/TECH 1/CAPEX/20132014/00823</v>
      </c>
      <c r="D2169" s="65">
        <f t="shared" si="893"/>
        <v>41464</v>
      </c>
      <c r="E2169" s="93">
        <f t="shared" si="893"/>
        <v>38.745911020999998</v>
      </c>
      <c r="F2169" s="124">
        <f t="shared" si="886"/>
        <v>0</v>
      </c>
      <c r="G2169" s="124">
        <f t="shared" si="887"/>
        <v>0</v>
      </c>
      <c r="H2169" s="124">
        <f t="shared" si="890"/>
        <v>0</v>
      </c>
      <c r="I2169" s="123">
        <f>'F4.2'!Z39</f>
        <v>0</v>
      </c>
      <c r="J2169" s="123">
        <f>'F4.2'!AT39</f>
        <v>0</v>
      </c>
      <c r="K2169" s="124"/>
      <c r="L2169" s="124"/>
      <c r="M2169" s="124">
        <f t="shared" si="891"/>
        <v>0</v>
      </c>
      <c r="N2169" s="124">
        <f t="shared" si="892"/>
        <v>0</v>
      </c>
      <c r="O2169" s="163">
        <f t="shared" si="888"/>
        <v>0</v>
      </c>
      <c r="P2169" s="164">
        <f t="shared" si="889"/>
        <v>0</v>
      </c>
    </row>
    <row r="2170" spans="1:16" ht="47.25" hidden="1" outlineLevel="1" x14ac:dyDescent="0.25">
      <c r="A2170" s="31">
        <f t="shared" si="884"/>
        <v>9.1</v>
      </c>
      <c r="B2170" s="106" t="str">
        <f t="shared" si="883"/>
        <v>Construction of 3rd upstream raising of existing ash bund from TBL 299.50 Mtr to 302.50 Mtr at Waregaon, Khaperkheda TPS.</v>
      </c>
      <c r="C2170" s="31" t="str">
        <f t="shared" si="893"/>
        <v>MERC/TECH 1/CAPEX/20132014/00823</v>
      </c>
      <c r="D2170" s="65">
        <f t="shared" si="893"/>
        <v>41464</v>
      </c>
      <c r="E2170" s="93">
        <f t="shared" si="893"/>
        <v>33.858543730000001</v>
      </c>
      <c r="F2170" s="124">
        <f t="shared" si="886"/>
        <v>32.537513181999998</v>
      </c>
      <c r="G2170" s="124">
        <f t="shared" si="887"/>
        <v>32.537513181999998</v>
      </c>
      <c r="H2170" s="124">
        <f t="shared" si="890"/>
        <v>0</v>
      </c>
      <c r="I2170" s="123">
        <f>'F4.2'!Z40</f>
        <v>0</v>
      </c>
      <c r="J2170" s="123">
        <f>'F4.2'!AT40</f>
        <v>0</v>
      </c>
      <c r="K2170" s="124"/>
      <c r="L2170" s="124"/>
      <c r="M2170" s="124">
        <f t="shared" si="891"/>
        <v>0</v>
      </c>
      <c r="N2170" s="124">
        <f t="shared" si="892"/>
        <v>0</v>
      </c>
      <c r="O2170" s="163">
        <f t="shared" si="888"/>
        <v>0</v>
      </c>
      <c r="P2170" s="164">
        <f t="shared" si="889"/>
        <v>0</v>
      </c>
    </row>
    <row r="2171" spans="1:16" ht="31.5" hidden="1" outlineLevel="1" x14ac:dyDescent="0.25">
      <c r="A2171" s="31">
        <f t="shared" si="884"/>
        <v>9.1999999999999993</v>
      </c>
      <c r="B2171" s="106" t="str">
        <f t="shared" si="883"/>
        <v>Construction of masonary dam (Gabion structure) at Waregaon TPS, Khaperkheda.</v>
      </c>
      <c r="C2171" s="27" t="str">
        <f t="shared" si="893"/>
        <v>MERC/TECH 1/CAPEX/20132014/00823</v>
      </c>
      <c r="D2171" s="90">
        <f t="shared" si="893"/>
        <v>41464</v>
      </c>
      <c r="E2171" s="92">
        <f t="shared" si="893"/>
        <v>1.0560882</v>
      </c>
      <c r="F2171" s="123">
        <f t="shared" si="886"/>
        <v>0</v>
      </c>
      <c r="G2171" s="123">
        <f t="shared" si="887"/>
        <v>0</v>
      </c>
      <c r="H2171" s="123">
        <f t="shared" si="890"/>
        <v>0</v>
      </c>
      <c r="I2171" s="123">
        <f>'F4.2'!Z41</f>
        <v>0</v>
      </c>
      <c r="J2171" s="123">
        <f>'F4.2'!AT41</f>
        <v>0</v>
      </c>
      <c r="K2171" s="123"/>
      <c r="L2171" s="123"/>
      <c r="M2171" s="123">
        <f t="shared" si="891"/>
        <v>0</v>
      </c>
      <c r="N2171" s="123">
        <f t="shared" si="892"/>
        <v>0</v>
      </c>
      <c r="O2171" s="163">
        <f t="shared" si="888"/>
        <v>0</v>
      </c>
      <c r="P2171" s="164">
        <f t="shared" si="889"/>
        <v>0</v>
      </c>
    </row>
    <row r="2172" spans="1:16" ht="47.25" hidden="1" outlineLevel="1" x14ac:dyDescent="0.25">
      <c r="A2172" s="31">
        <f t="shared" si="884"/>
        <v>9.3000000000000007</v>
      </c>
      <c r="B2172" s="106" t="str">
        <f t="shared" si="883"/>
        <v>Construction of approach to drain wells and raising height of drain well no. 1,2 &amp; 3  ash bund at Waregaon, Khaperkheda TPS</v>
      </c>
      <c r="C2172" s="31" t="str">
        <f t="shared" si="893"/>
        <v>MERC/TECH 1/CAPEX/20132014/00823</v>
      </c>
      <c r="D2172" s="65">
        <f t="shared" si="893"/>
        <v>41464</v>
      </c>
      <c r="E2172" s="93">
        <f t="shared" si="893"/>
        <v>0.48487739099999999</v>
      </c>
      <c r="F2172" s="124">
        <f t="shared" si="886"/>
        <v>0</v>
      </c>
      <c r="G2172" s="124">
        <f t="shared" si="887"/>
        <v>0</v>
      </c>
      <c r="H2172" s="124">
        <f t="shared" si="890"/>
        <v>0</v>
      </c>
      <c r="I2172" s="123">
        <f>'F4.2'!Z42</f>
        <v>0</v>
      </c>
      <c r="J2172" s="123">
        <f>'F4.2'!AT42</f>
        <v>0</v>
      </c>
      <c r="K2172" s="124"/>
      <c r="L2172" s="124"/>
      <c r="M2172" s="124">
        <f t="shared" si="891"/>
        <v>0</v>
      </c>
      <c r="N2172" s="124">
        <f t="shared" si="892"/>
        <v>0</v>
      </c>
      <c r="O2172" s="163">
        <f t="shared" si="888"/>
        <v>0</v>
      </c>
      <c r="P2172" s="164">
        <f t="shared" si="889"/>
        <v>0</v>
      </c>
    </row>
    <row r="2173" spans="1:16" ht="31.5" hidden="1" outlineLevel="1" x14ac:dyDescent="0.25">
      <c r="A2173" s="130">
        <f t="shared" si="884"/>
        <v>0</v>
      </c>
      <c r="B2173" s="135" t="str">
        <f t="shared" si="883"/>
        <v>IDC</v>
      </c>
      <c r="C2173" s="31" t="str">
        <f t="shared" si="893"/>
        <v>MERC/TECH 1/CAPEX/20132014/00823</v>
      </c>
      <c r="D2173" s="65">
        <f t="shared" si="893"/>
        <v>41464</v>
      </c>
      <c r="E2173" s="93">
        <f t="shared" si="893"/>
        <v>3.3464016999999999</v>
      </c>
      <c r="F2173" s="124">
        <f t="shared" si="886"/>
        <v>0</v>
      </c>
      <c r="G2173" s="124">
        <f t="shared" si="887"/>
        <v>0</v>
      </c>
      <c r="H2173" s="124">
        <f t="shared" si="890"/>
        <v>0</v>
      </c>
      <c r="I2173" s="123">
        <f>'F4.2'!Z43</f>
        <v>0</v>
      </c>
      <c r="J2173" s="123">
        <f>'F4.2'!AT43</f>
        <v>0</v>
      </c>
      <c r="K2173" s="124"/>
      <c r="L2173" s="124"/>
      <c r="M2173" s="124">
        <f t="shared" si="891"/>
        <v>0</v>
      </c>
      <c r="N2173" s="124">
        <f t="shared" si="892"/>
        <v>0</v>
      </c>
      <c r="O2173" s="163">
        <f t="shared" si="888"/>
        <v>0</v>
      </c>
      <c r="P2173" s="164">
        <f t="shared" si="889"/>
        <v>0</v>
      </c>
    </row>
    <row r="2174" spans="1:16" ht="63" hidden="1" outlineLevel="1" x14ac:dyDescent="0.25">
      <c r="A2174" s="27">
        <f t="shared" si="884"/>
        <v>10</v>
      </c>
      <c r="B2174" s="28" t="str">
        <f t="shared" si="883"/>
        <v>Various schemes related to CHP Improvement &amp; Performance Optimization and scheme of conversion of existing Composite OHE to Conventional OHE</v>
      </c>
      <c r="C2174" s="31" t="str">
        <f t="shared" si="893"/>
        <v>MERC/CAPEX/20152016/00422</v>
      </c>
      <c r="D2174" s="65">
        <f t="shared" si="893"/>
        <v>42585</v>
      </c>
      <c r="E2174" s="93">
        <f t="shared" si="893"/>
        <v>10.760000000000002</v>
      </c>
      <c r="F2174" s="124">
        <f t="shared" si="886"/>
        <v>0</v>
      </c>
      <c r="G2174" s="124">
        <f t="shared" si="887"/>
        <v>0</v>
      </c>
      <c r="H2174" s="124">
        <f t="shared" si="890"/>
        <v>0</v>
      </c>
      <c r="I2174" s="123">
        <f>'F4.2'!Z44</f>
        <v>0</v>
      </c>
      <c r="J2174" s="123">
        <f>'F4.2'!AT44</f>
        <v>0</v>
      </c>
      <c r="K2174" s="124"/>
      <c r="L2174" s="124"/>
      <c r="M2174" s="124">
        <f t="shared" si="891"/>
        <v>0</v>
      </c>
      <c r="N2174" s="124">
        <f t="shared" si="892"/>
        <v>0</v>
      </c>
      <c r="O2174" s="163">
        <f t="shared" si="888"/>
        <v>0</v>
      </c>
      <c r="P2174" s="164">
        <f t="shared" si="889"/>
        <v>0</v>
      </c>
    </row>
    <row r="2175" spans="1:16" ht="31.5" hidden="1" outlineLevel="1" x14ac:dyDescent="0.25">
      <c r="A2175" s="31">
        <f t="shared" si="884"/>
        <v>10.1</v>
      </c>
      <c r="B2175" s="106" t="str">
        <f t="shared" si="883"/>
        <v>Air Cooled Suspension Magnet for Con. 3 &amp; 6 of CHP 210 MW</v>
      </c>
      <c r="C2175" s="31" t="str">
        <f t="shared" si="893"/>
        <v>MERC/CAPEX/20152016/00422</v>
      </c>
      <c r="D2175" s="65">
        <f t="shared" si="893"/>
        <v>42585</v>
      </c>
      <c r="E2175" s="93">
        <f t="shared" si="893"/>
        <v>2.1800000000000002</v>
      </c>
      <c r="F2175" s="124">
        <f t="shared" si="886"/>
        <v>2.2613261600000003</v>
      </c>
      <c r="G2175" s="124">
        <f t="shared" si="887"/>
        <v>2.2613261600000003</v>
      </c>
      <c r="H2175" s="124">
        <f t="shared" si="890"/>
        <v>0</v>
      </c>
      <c r="I2175" s="123">
        <f>'F4.2'!Z45</f>
        <v>0</v>
      </c>
      <c r="J2175" s="123">
        <f>'F4.2'!AT45</f>
        <v>0</v>
      </c>
      <c r="K2175" s="124"/>
      <c r="L2175" s="124"/>
      <c r="M2175" s="124">
        <f t="shared" si="891"/>
        <v>0</v>
      </c>
      <c r="N2175" s="124">
        <f t="shared" si="892"/>
        <v>0</v>
      </c>
      <c r="O2175" s="163">
        <f t="shared" si="888"/>
        <v>0</v>
      </c>
      <c r="P2175" s="164">
        <f t="shared" si="889"/>
        <v>0</v>
      </c>
    </row>
    <row r="2176" spans="1:16" ht="15.75" hidden="1" outlineLevel="1" x14ac:dyDescent="0.25">
      <c r="A2176" s="31">
        <f t="shared" si="884"/>
        <v>10.199999999999999</v>
      </c>
      <c r="B2176" s="106" t="str">
        <f t="shared" si="883"/>
        <v>Procurement of Impact crusher motor</v>
      </c>
      <c r="C2176" s="27" t="str">
        <f t="shared" si="893"/>
        <v>MERC/CAPEX/20152016/00422</v>
      </c>
      <c r="D2176" s="90">
        <f t="shared" si="893"/>
        <v>42585</v>
      </c>
      <c r="E2176" s="92">
        <f t="shared" si="893"/>
        <v>0.84</v>
      </c>
      <c r="F2176" s="123">
        <f t="shared" si="886"/>
        <v>0.52578864000000003</v>
      </c>
      <c r="G2176" s="123">
        <f t="shared" si="887"/>
        <v>0.52578864000000003</v>
      </c>
      <c r="H2176" s="123">
        <f t="shared" si="890"/>
        <v>0</v>
      </c>
      <c r="I2176" s="123">
        <f>'F4.2'!Z46</f>
        <v>0</v>
      </c>
      <c r="J2176" s="123">
        <f>'F4.2'!AT46</f>
        <v>0</v>
      </c>
      <c r="K2176" s="123"/>
      <c r="L2176" s="123"/>
      <c r="M2176" s="123">
        <f t="shared" si="891"/>
        <v>0</v>
      </c>
      <c r="N2176" s="123">
        <f t="shared" si="892"/>
        <v>0</v>
      </c>
      <c r="O2176" s="163">
        <f t="shared" si="888"/>
        <v>0</v>
      </c>
      <c r="P2176" s="164">
        <f t="shared" si="889"/>
        <v>0</v>
      </c>
    </row>
    <row r="2177" spans="1:16" ht="31.5" hidden="1" outlineLevel="1" x14ac:dyDescent="0.25">
      <c r="A2177" s="31">
        <f t="shared" si="884"/>
        <v>10.3</v>
      </c>
      <c r="B2177" s="106" t="str">
        <f t="shared" si="883"/>
        <v>Procurement of 360V, 200 AH battery set and 360V 325 AH battery set for U# 1to 4</v>
      </c>
      <c r="C2177" s="31" t="str">
        <f t="shared" si="893"/>
        <v>MERC/CAPEX/20152016/00422</v>
      </c>
      <c r="D2177" s="65">
        <f t="shared" si="893"/>
        <v>42585</v>
      </c>
      <c r="E2177" s="93">
        <f t="shared" si="893"/>
        <v>1.1000000000000001</v>
      </c>
      <c r="F2177" s="124">
        <f t="shared" si="886"/>
        <v>1.4576410000000002</v>
      </c>
      <c r="G2177" s="124">
        <f t="shared" si="887"/>
        <v>1.4576410000000002</v>
      </c>
      <c r="H2177" s="124">
        <f t="shared" si="890"/>
        <v>0</v>
      </c>
      <c r="I2177" s="123">
        <f>'F4.2'!Z47</f>
        <v>0</v>
      </c>
      <c r="J2177" s="123">
        <f>'F4.2'!AT47</f>
        <v>0</v>
      </c>
      <c r="K2177" s="124"/>
      <c r="L2177" s="124"/>
      <c r="M2177" s="124">
        <f t="shared" si="891"/>
        <v>0</v>
      </c>
      <c r="N2177" s="124">
        <f t="shared" si="892"/>
        <v>0</v>
      </c>
      <c r="O2177" s="163">
        <f t="shared" si="888"/>
        <v>0</v>
      </c>
      <c r="P2177" s="164">
        <f t="shared" si="889"/>
        <v>0</v>
      </c>
    </row>
    <row r="2178" spans="1:16" ht="31.5" hidden="1" outlineLevel="1" x14ac:dyDescent="0.25">
      <c r="A2178" s="31">
        <f t="shared" si="884"/>
        <v>10.4</v>
      </c>
      <c r="B2178" s="106" t="str">
        <f t="shared" si="883"/>
        <v>Procurement of POG Instruments for Unit 1 to 4</v>
      </c>
      <c r="C2178" s="31" t="str">
        <f t="shared" si="893"/>
        <v>MERC/CAPEX/20152016/00422</v>
      </c>
      <c r="D2178" s="65">
        <f t="shared" si="893"/>
        <v>42585</v>
      </c>
      <c r="E2178" s="93">
        <f t="shared" si="893"/>
        <v>0.77</v>
      </c>
      <c r="F2178" s="124">
        <f t="shared" si="886"/>
        <v>0.35015072000000003</v>
      </c>
      <c r="G2178" s="124">
        <f t="shared" si="887"/>
        <v>0.35015072000000003</v>
      </c>
      <c r="H2178" s="124">
        <f t="shared" si="890"/>
        <v>0</v>
      </c>
      <c r="I2178" s="123">
        <f>'F4.2'!Z48</f>
        <v>0</v>
      </c>
      <c r="J2178" s="123">
        <f>'F4.2'!AT48</f>
        <v>0</v>
      </c>
      <c r="K2178" s="124"/>
      <c r="L2178" s="124"/>
      <c r="M2178" s="124">
        <f t="shared" si="891"/>
        <v>0</v>
      </c>
      <c r="N2178" s="124">
        <f t="shared" si="892"/>
        <v>0</v>
      </c>
      <c r="O2178" s="163">
        <f t="shared" si="888"/>
        <v>0</v>
      </c>
      <c r="P2178" s="164">
        <f t="shared" si="889"/>
        <v>0</v>
      </c>
    </row>
    <row r="2179" spans="1:16" ht="47.25" hidden="1" outlineLevel="1" x14ac:dyDescent="0.25">
      <c r="A2179" s="130">
        <f t="shared" si="884"/>
        <v>10.5</v>
      </c>
      <c r="B2179" s="135" t="str">
        <f t="shared" si="883"/>
        <v>Up gradation of safe scan flame scanner system by BHEL scan system in unit no. 1, 3 &amp; 4</v>
      </c>
      <c r="C2179" s="31" t="str">
        <f t="shared" si="893"/>
        <v>MERC/CAPEX/20152016/00422</v>
      </c>
      <c r="D2179" s="65">
        <f t="shared" si="893"/>
        <v>42585</v>
      </c>
      <c r="E2179" s="93">
        <f t="shared" si="893"/>
        <v>1.35</v>
      </c>
      <c r="F2179" s="124">
        <f t="shared" si="886"/>
        <v>0</v>
      </c>
      <c r="G2179" s="124">
        <f t="shared" si="887"/>
        <v>0</v>
      </c>
      <c r="H2179" s="124">
        <f t="shared" si="890"/>
        <v>0</v>
      </c>
      <c r="I2179" s="123">
        <f>'F4.2'!Z49</f>
        <v>0</v>
      </c>
      <c r="J2179" s="123">
        <f>'F4.2'!AT49</f>
        <v>0</v>
      </c>
      <c r="K2179" s="124"/>
      <c r="L2179" s="124"/>
      <c r="M2179" s="124">
        <f t="shared" si="891"/>
        <v>0</v>
      </c>
      <c r="N2179" s="124">
        <f t="shared" si="892"/>
        <v>0</v>
      </c>
      <c r="O2179" s="163">
        <f t="shared" si="888"/>
        <v>0</v>
      </c>
      <c r="P2179" s="164">
        <f t="shared" si="889"/>
        <v>0</v>
      </c>
    </row>
    <row r="2180" spans="1:16" ht="15.75" hidden="1" outlineLevel="1" x14ac:dyDescent="0.25">
      <c r="A2180" s="130">
        <f t="shared" si="884"/>
        <v>10.6</v>
      </c>
      <c r="B2180" s="135" t="str">
        <f t="shared" si="883"/>
        <v>Up gradation of old AVR system to  DAVR</v>
      </c>
      <c r="C2180" s="31" t="str">
        <f t="shared" si="893"/>
        <v>MERC/CAPEX/20152016/00422</v>
      </c>
      <c r="D2180" s="65">
        <f t="shared" si="893"/>
        <v>42585</v>
      </c>
      <c r="E2180" s="93">
        <f t="shared" si="893"/>
        <v>1.33</v>
      </c>
      <c r="F2180" s="124">
        <f t="shared" si="886"/>
        <v>0</v>
      </c>
      <c r="G2180" s="124">
        <f t="shared" si="887"/>
        <v>0</v>
      </c>
      <c r="H2180" s="124">
        <f t="shared" si="890"/>
        <v>0</v>
      </c>
      <c r="I2180" s="123">
        <f>'F4.2'!Z50</f>
        <v>0</v>
      </c>
      <c r="J2180" s="123">
        <f>'F4.2'!AT50</f>
        <v>0</v>
      </c>
      <c r="K2180" s="124"/>
      <c r="L2180" s="124"/>
      <c r="M2180" s="124">
        <f t="shared" si="891"/>
        <v>0</v>
      </c>
      <c r="N2180" s="124">
        <f t="shared" si="892"/>
        <v>0</v>
      </c>
      <c r="O2180" s="163">
        <f t="shared" si="888"/>
        <v>0</v>
      </c>
      <c r="P2180" s="164">
        <f t="shared" si="889"/>
        <v>0</v>
      </c>
    </row>
    <row r="2181" spans="1:16" ht="31.5" hidden="1" outlineLevel="1" x14ac:dyDescent="0.25">
      <c r="A2181" s="31">
        <f t="shared" si="884"/>
        <v>10.7</v>
      </c>
      <c r="B2181" s="106" t="str">
        <f t="shared" si="883"/>
        <v>Conversion of existing Composite OHE to Conventional OHE</v>
      </c>
      <c r="C2181" s="31" t="str">
        <f t="shared" si="893"/>
        <v>MERC/CAPEX/20152016/00422</v>
      </c>
      <c r="D2181" s="65">
        <f t="shared" si="893"/>
        <v>42585</v>
      </c>
      <c r="E2181" s="93">
        <f t="shared" si="893"/>
        <v>2.72</v>
      </c>
      <c r="F2181" s="124">
        <f t="shared" si="886"/>
        <v>2.72</v>
      </c>
      <c r="G2181" s="124">
        <f t="shared" si="887"/>
        <v>2.72</v>
      </c>
      <c r="H2181" s="124">
        <f t="shared" si="890"/>
        <v>0</v>
      </c>
      <c r="I2181" s="123">
        <f>'F4.2'!Z51</f>
        <v>0</v>
      </c>
      <c r="J2181" s="123">
        <f>'F4.2'!AT51</f>
        <v>0</v>
      </c>
      <c r="K2181" s="124"/>
      <c r="L2181" s="124"/>
      <c r="M2181" s="124">
        <f t="shared" si="891"/>
        <v>0</v>
      </c>
      <c r="N2181" s="124">
        <f t="shared" si="892"/>
        <v>0</v>
      </c>
      <c r="O2181" s="163">
        <f t="shared" si="888"/>
        <v>0</v>
      </c>
      <c r="P2181" s="164">
        <f t="shared" si="889"/>
        <v>0</v>
      </c>
    </row>
    <row r="2182" spans="1:16" ht="15.75" hidden="1" outlineLevel="1" x14ac:dyDescent="0.25">
      <c r="A2182" s="130">
        <f t="shared" si="884"/>
        <v>0</v>
      </c>
      <c r="B2182" s="135" t="str">
        <f t="shared" si="883"/>
        <v>IDC</v>
      </c>
      <c r="C2182" s="31" t="str">
        <f t="shared" ref="C2182:E2201" si="894">C1756</f>
        <v>MERC/CAPEX/20152016/00422</v>
      </c>
      <c r="D2182" s="65">
        <f t="shared" si="894"/>
        <v>42585</v>
      </c>
      <c r="E2182" s="93">
        <f t="shared" si="894"/>
        <v>0.47</v>
      </c>
      <c r="F2182" s="124">
        <f t="shared" si="886"/>
        <v>0</v>
      </c>
      <c r="G2182" s="124">
        <f t="shared" si="887"/>
        <v>0</v>
      </c>
      <c r="H2182" s="124">
        <f t="shared" si="890"/>
        <v>0</v>
      </c>
      <c r="I2182" s="123">
        <f>'F4.2'!Z52</f>
        <v>0</v>
      </c>
      <c r="J2182" s="123">
        <f>'F4.2'!AT52</f>
        <v>0</v>
      </c>
      <c r="K2182" s="124"/>
      <c r="L2182" s="124"/>
      <c r="M2182" s="124">
        <f t="shared" si="891"/>
        <v>0</v>
      </c>
      <c r="N2182" s="124">
        <f t="shared" si="892"/>
        <v>0</v>
      </c>
      <c r="O2182" s="163">
        <f t="shared" si="888"/>
        <v>0</v>
      </c>
      <c r="P2182" s="164">
        <f t="shared" si="889"/>
        <v>0</v>
      </c>
    </row>
    <row r="2183" spans="1:16" ht="31.5" hidden="1" outlineLevel="1" x14ac:dyDescent="0.25">
      <c r="A2183" s="136">
        <f t="shared" si="884"/>
        <v>11</v>
      </c>
      <c r="B2183" s="137" t="str">
        <f t="shared" si="883"/>
        <v>ESP up-gradation for Unit-1 at Khaperkheda TPS</v>
      </c>
      <c r="C2183" s="31" t="str">
        <f t="shared" si="894"/>
        <v>MERC/CAPEX/20152016/01261</v>
      </c>
      <c r="D2183" s="65">
        <f t="shared" si="894"/>
        <v>42380</v>
      </c>
      <c r="E2183" s="93">
        <f t="shared" si="894"/>
        <v>32.01</v>
      </c>
      <c r="F2183" s="124">
        <f t="shared" si="886"/>
        <v>0</v>
      </c>
      <c r="G2183" s="124">
        <f t="shared" si="887"/>
        <v>0</v>
      </c>
      <c r="H2183" s="124">
        <f t="shared" si="890"/>
        <v>0</v>
      </c>
      <c r="I2183" s="123">
        <f>'F4.2'!Z53</f>
        <v>0</v>
      </c>
      <c r="J2183" s="123">
        <f>'F4.2'!AT53</f>
        <v>0</v>
      </c>
      <c r="K2183" s="124"/>
      <c r="L2183" s="124"/>
      <c r="M2183" s="124">
        <f t="shared" si="891"/>
        <v>0</v>
      </c>
      <c r="N2183" s="124">
        <f t="shared" si="892"/>
        <v>0</v>
      </c>
      <c r="O2183" s="163">
        <f t="shared" si="888"/>
        <v>0</v>
      </c>
      <c r="P2183" s="164">
        <f t="shared" si="889"/>
        <v>0</v>
      </c>
    </row>
    <row r="2184" spans="1:16" ht="31.5" hidden="1" outlineLevel="1" x14ac:dyDescent="0.25">
      <c r="A2184" s="130">
        <f t="shared" si="884"/>
        <v>11.1</v>
      </c>
      <c r="B2184" s="135" t="str">
        <f t="shared" si="883"/>
        <v>ESP up-gradation for Unit-1 at Khaperkheda TPS</v>
      </c>
      <c r="C2184" s="31" t="str">
        <f t="shared" si="894"/>
        <v>MERC/CAPEX/20152016/01261</v>
      </c>
      <c r="D2184" s="65">
        <f t="shared" si="894"/>
        <v>42380</v>
      </c>
      <c r="E2184" s="93">
        <f t="shared" si="894"/>
        <v>32.01</v>
      </c>
      <c r="F2184" s="124">
        <f t="shared" si="886"/>
        <v>0</v>
      </c>
      <c r="G2184" s="124">
        <f t="shared" si="887"/>
        <v>0</v>
      </c>
      <c r="H2184" s="124">
        <f t="shared" si="890"/>
        <v>0</v>
      </c>
      <c r="I2184" s="123">
        <f>'F4.2'!Z54</f>
        <v>0</v>
      </c>
      <c r="J2184" s="123">
        <f>'F4.2'!AT54</f>
        <v>0</v>
      </c>
      <c r="K2184" s="124"/>
      <c r="L2184" s="124"/>
      <c r="M2184" s="124">
        <f t="shared" si="891"/>
        <v>0</v>
      </c>
      <c r="N2184" s="124">
        <f t="shared" si="892"/>
        <v>0</v>
      </c>
      <c r="O2184" s="163">
        <f t="shared" si="888"/>
        <v>0</v>
      </c>
      <c r="P2184" s="164">
        <f t="shared" si="889"/>
        <v>0</v>
      </c>
    </row>
    <row r="2185" spans="1:16" ht="63" hidden="1" outlineLevel="1" x14ac:dyDescent="0.25">
      <c r="A2185" s="27">
        <f t="shared" si="884"/>
        <v>13</v>
      </c>
      <c r="B2185" s="28" t="str">
        <f t="shared" si="883"/>
        <v>Procurement, installation and commissioning of Gravimetric Belt / Rotary Type Feeder, VFD for CEP, Up-gradation of BTS system &amp; Environmental schemes at Khaperkheda TPS</v>
      </c>
      <c r="C2185" s="27" t="str">
        <f t="shared" si="894"/>
        <v>MERC/CAPEX/20162017/01552</v>
      </c>
      <c r="D2185" s="90">
        <f t="shared" si="894"/>
        <v>42780</v>
      </c>
      <c r="E2185" s="92">
        <f t="shared" si="894"/>
        <v>20.217955</v>
      </c>
      <c r="F2185" s="123">
        <f t="shared" si="886"/>
        <v>0</v>
      </c>
      <c r="G2185" s="123">
        <f t="shared" si="887"/>
        <v>0</v>
      </c>
      <c r="H2185" s="123">
        <f t="shared" si="890"/>
        <v>0</v>
      </c>
      <c r="I2185" s="123">
        <f>'F4.2'!Z55</f>
        <v>0</v>
      </c>
      <c r="J2185" s="123">
        <f>'F4.2'!AT55</f>
        <v>0</v>
      </c>
      <c r="K2185" s="123"/>
      <c r="L2185" s="123"/>
      <c r="M2185" s="123">
        <f t="shared" si="891"/>
        <v>0</v>
      </c>
      <c r="N2185" s="123">
        <f t="shared" si="892"/>
        <v>0</v>
      </c>
      <c r="O2185" s="163">
        <f t="shared" si="888"/>
        <v>0</v>
      </c>
      <c r="P2185" s="164">
        <f t="shared" si="889"/>
        <v>0</v>
      </c>
    </row>
    <row r="2186" spans="1:16" ht="31.5" hidden="1" outlineLevel="1" x14ac:dyDescent="0.25">
      <c r="A2186" s="31">
        <f t="shared" si="884"/>
        <v>13.1</v>
      </c>
      <c r="B2186" s="106" t="str">
        <f t="shared" si="883"/>
        <v>Procurement, installation and commissioning of Gravimetric belt/rotary Feeder at U-1 &amp; 2</v>
      </c>
      <c r="C2186" s="31" t="str">
        <f t="shared" si="894"/>
        <v>MERC/CAPEX/20162017/01552</v>
      </c>
      <c r="D2186" s="65">
        <f t="shared" si="894"/>
        <v>42780</v>
      </c>
      <c r="E2186" s="93">
        <f t="shared" si="894"/>
        <v>5.72</v>
      </c>
      <c r="F2186" s="124">
        <f t="shared" si="886"/>
        <v>4.7417999999999996</v>
      </c>
      <c r="G2186" s="124">
        <f t="shared" si="887"/>
        <v>4.7417999999999996</v>
      </c>
      <c r="H2186" s="124">
        <f t="shared" si="890"/>
        <v>0</v>
      </c>
      <c r="I2186" s="123">
        <f>'F4.2'!Z56</f>
        <v>0</v>
      </c>
      <c r="J2186" s="123">
        <f>'F4.2'!AT56</f>
        <v>0</v>
      </c>
      <c r="K2186" s="124"/>
      <c r="L2186" s="124"/>
      <c r="M2186" s="124">
        <f t="shared" si="891"/>
        <v>0</v>
      </c>
      <c r="N2186" s="124">
        <f t="shared" si="892"/>
        <v>0</v>
      </c>
      <c r="O2186" s="163">
        <f t="shared" si="888"/>
        <v>0</v>
      </c>
      <c r="P2186" s="164">
        <f t="shared" si="889"/>
        <v>0</v>
      </c>
    </row>
    <row r="2187" spans="1:16" ht="15.75" hidden="1" outlineLevel="1" x14ac:dyDescent="0.25">
      <c r="A2187" s="31">
        <f t="shared" si="884"/>
        <v>13.2</v>
      </c>
      <c r="B2187" s="106" t="str">
        <f t="shared" si="883"/>
        <v>Installation of VFD to CEP at U-1 to 4</v>
      </c>
      <c r="C2187" s="27" t="str">
        <f t="shared" si="894"/>
        <v>MERC/CAPEX/20162017/01552</v>
      </c>
      <c r="D2187" s="90">
        <f t="shared" si="894"/>
        <v>42780</v>
      </c>
      <c r="E2187" s="92">
        <f t="shared" si="894"/>
        <v>8.64</v>
      </c>
      <c r="F2187" s="123">
        <f t="shared" si="886"/>
        <v>9.1407919999999994</v>
      </c>
      <c r="G2187" s="123">
        <f t="shared" si="887"/>
        <v>9.14</v>
      </c>
      <c r="H2187" s="123">
        <f t="shared" si="890"/>
        <v>7.9199999999879367E-4</v>
      </c>
      <c r="I2187" s="123">
        <f>'F4.2'!Z57</f>
        <v>0</v>
      </c>
      <c r="J2187" s="123">
        <f>'F4.2'!AT57</f>
        <v>0</v>
      </c>
      <c r="K2187" s="123"/>
      <c r="L2187" s="123"/>
      <c r="M2187" s="123">
        <f t="shared" si="891"/>
        <v>0</v>
      </c>
      <c r="N2187" s="123">
        <f t="shared" si="892"/>
        <v>7.9199999999879367E-4</v>
      </c>
      <c r="O2187" s="163">
        <f t="shared" si="888"/>
        <v>0</v>
      </c>
      <c r="P2187" s="164">
        <f t="shared" si="889"/>
        <v>0</v>
      </c>
    </row>
    <row r="2188" spans="1:16" ht="15.75" hidden="1" outlineLevel="1" x14ac:dyDescent="0.25">
      <c r="A2188" s="31">
        <f t="shared" si="884"/>
        <v>13.3</v>
      </c>
      <c r="B2188" s="106" t="str">
        <f t="shared" si="883"/>
        <v>Installation of BTS system at U-4</v>
      </c>
      <c r="C2188" s="31" t="str">
        <f t="shared" si="894"/>
        <v>MERC/CAPEX/20162017/01552</v>
      </c>
      <c r="D2188" s="65">
        <f t="shared" si="894"/>
        <v>42780</v>
      </c>
      <c r="E2188" s="93">
        <f t="shared" si="894"/>
        <v>0.98795500000000003</v>
      </c>
      <c r="F2188" s="124">
        <f t="shared" si="886"/>
        <v>0.98795500000000003</v>
      </c>
      <c r="G2188" s="124">
        <f t="shared" si="887"/>
        <v>0.98795500000000003</v>
      </c>
      <c r="H2188" s="124">
        <f t="shared" si="890"/>
        <v>0</v>
      </c>
      <c r="I2188" s="123">
        <f>'F4.2'!Z58</f>
        <v>0</v>
      </c>
      <c r="J2188" s="123">
        <f>'F4.2'!AT58</f>
        <v>0</v>
      </c>
      <c r="K2188" s="124"/>
      <c r="L2188" s="124"/>
      <c r="M2188" s="124">
        <f t="shared" si="891"/>
        <v>0</v>
      </c>
      <c r="N2188" s="124">
        <f t="shared" si="892"/>
        <v>0</v>
      </c>
      <c r="O2188" s="163">
        <f t="shared" si="888"/>
        <v>0</v>
      </c>
      <c r="P2188" s="164">
        <f t="shared" si="889"/>
        <v>0</v>
      </c>
    </row>
    <row r="2189" spans="1:16" ht="15.75" hidden="1" outlineLevel="1" x14ac:dyDescent="0.25">
      <c r="A2189" s="31">
        <f t="shared" si="884"/>
        <v>13.4</v>
      </c>
      <c r="B2189" s="106" t="str">
        <f t="shared" si="883"/>
        <v>Replacement of SOx/NOx analyzer at U-1 to  4</v>
      </c>
      <c r="C2189" s="31" t="str">
        <f t="shared" si="894"/>
        <v>MERC/CAPEX/20162017/01552</v>
      </c>
      <c r="D2189" s="65">
        <f t="shared" si="894"/>
        <v>42780</v>
      </c>
      <c r="E2189" s="93">
        <f t="shared" si="894"/>
        <v>2.42</v>
      </c>
      <c r="F2189" s="124">
        <f t="shared" si="886"/>
        <v>2.3034780000000001</v>
      </c>
      <c r="G2189" s="124">
        <f t="shared" si="887"/>
        <v>2.3034780000000001</v>
      </c>
      <c r="H2189" s="124">
        <f t="shared" si="890"/>
        <v>0</v>
      </c>
      <c r="I2189" s="123">
        <f>'F4.2'!Z59</f>
        <v>0</v>
      </c>
      <c r="J2189" s="123">
        <f>'F4.2'!AT59</f>
        <v>0</v>
      </c>
      <c r="K2189" s="124"/>
      <c r="L2189" s="124"/>
      <c r="M2189" s="124">
        <f t="shared" si="891"/>
        <v>0</v>
      </c>
      <c r="N2189" s="124">
        <f t="shared" si="892"/>
        <v>0</v>
      </c>
      <c r="O2189" s="163">
        <f t="shared" si="888"/>
        <v>0</v>
      </c>
      <c r="P2189" s="164">
        <f t="shared" si="889"/>
        <v>0</v>
      </c>
    </row>
    <row r="2190" spans="1:16" ht="31.5" hidden="1" outlineLevel="1" x14ac:dyDescent="0.25">
      <c r="A2190" s="31">
        <f t="shared" si="884"/>
        <v>13.5</v>
      </c>
      <c r="B2190" s="106" t="str">
        <f t="shared" si="883"/>
        <v>Procurement of TGA,CHNS analyzer and Bomb calorimeter at U-5</v>
      </c>
      <c r="C2190" s="31" t="str">
        <f t="shared" si="894"/>
        <v>MERC/CAPEX/20162017/01552</v>
      </c>
      <c r="D2190" s="65">
        <f t="shared" si="894"/>
        <v>42780</v>
      </c>
      <c r="E2190" s="93">
        <f t="shared" si="894"/>
        <v>1.71</v>
      </c>
      <c r="F2190" s="124">
        <f t="shared" si="886"/>
        <v>0.2896977</v>
      </c>
      <c r="G2190" s="124">
        <f t="shared" si="887"/>
        <v>0.2896977</v>
      </c>
      <c r="H2190" s="124">
        <f t="shared" si="890"/>
        <v>0</v>
      </c>
      <c r="I2190" s="123">
        <f>'F4.2'!Z60</f>
        <v>0</v>
      </c>
      <c r="J2190" s="123">
        <f>'F4.2'!AT60</f>
        <v>0</v>
      </c>
      <c r="K2190" s="124"/>
      <c r="L2190" s="124"/>
      <c r="M2190" s="124">
        <f t="shared" si="891"/>
        <v>0</v>
      </c>
      <c r="N2190" s="124">
        <f t="shared" si="892"/>
        <v>0</v>
      </c>
      <c r="O2190" s="163">
        <f t="shared" si="888"/>
        <v>0</v>
      </c>
      <c r="P2190" s="164">
        <f t="shared" si="889"/>
        <v>0</v>
      </c>
    </row>
    <row r="2191" spans="1:16" ht="15.75" hidden="1" outlineLevel="1" x14ac:dyDescent="0.25">
      <c r="A2191" s="130">
        <f t="shared" si="884"/>
        <v>0</v>
      </c>
      <c r="B2191" s="135" t="str">
        <f t="shared" si="883"/>
        <v>IDC</v>
      </c>
      <c r="C2191" s="31" t="str">
        <f t="shared" si="894"/>
        <v>MERC/CAPEX/20162017/01552</v>
      </c>
      <c r="D2191" s="65">
        <f t="shared" si="894"/>
        <v>42780</v>
      </c>
      <c r="E2191" s="93">
        <f t="shared" si="894"/>
        <v>0.74</v>
      </c>
      <c r="F2191" s="124">
        <f t="shared" si="886"/>
        <v>0</v>
      </c>
      <c r="G2191" s="124">
        <f t="shared" si="887"/>
        <v>0</v>
      </c>
      <c r="H2191" s="124">
        <f t="shared" si="890"/>
        <v>0</v>
      </c>
      <c r="I2191" s="123">
        <f>'F4.2'!Z61</f>
        <v>0</v>
      </c>
      <c r="J2191" s="123">
        <f>'F4.2'!AT61</f>
        <v>0</v>
      </c>
      <c r="K2191" s="124"/>
      <c r="L2191" s="124"/>
      <c r="M2191" s="124">
        <f t="shared" si="891"/>
        <v>0</v>
      </c>
      <c r="N2191" s="124">
        <f t="shared" si="892"/>
        <v>0</v>
      </c>
      <c r="O2191" s="163">
        <f t="shared" si="888"/>
        <v>0</v>
      </c>
      <c r="P2191" s="164">
        <f t="shared" si="889"/>
        <v>0</v>
      </c>
    </row>
    <row r="2192" spans="1:16" ht="31.5" hidden="1" outlineLevel="1" x14ac:dyDescent="0.25">
      <c r="A2192" s="27">
        <f t="shared" si="884"/>
        <v>16</v>
      </c>
      <c r="B2192" s="28" t="str">
        <f t="shared" si="883"/>
        <v>Up gradation of HMI System at Unit No 3 &amp; 4 at Khaperkheda TPS</v>
      </c>
      <c r="C2192" s="31" t="str">
        <f t="shared" si="894"/>
        <v>MERC/CAPEX/20172018/03946</v>
      </c>
      <c r="D2192" s="65">
        <f t="shared" si="894"/>
        <v>42935</v>
      </c>
      <c r="E2192" s="93">
        <f t="shared" si="894"/>
        <v>13.389999999999999</v>
      </c>
      <c r="F2192" s="124">
        <f t="shared" si="886"/>
        <v>0</v>
      </c>
      <c r="G2192" s="124">
        <f t="shared" si="887"/>
        <v>0</v>
      </c>
      <c r="H2192" s="124">
        <f t="shared" si="890"/>
        <v>0</v>
      </c>
      <c r="I2192" s="123">
        <f>'F4.2'!Z62</f>
        <v>0</v>
      </c>
      <c r="J2192" s="123">
        <f>'F4.2'!AT62</f>
        <v>0</v>
      </c>
      <c r="K2192" s="124"/>
      <c r="L2192" s="124"/>
      <c r="M2192" s="124">
        <f t="shared" si="891"/>
        <v>0</v>
      </c>
      <c r="N2192" s="124">
        <f t="shared" si="892"/>
        <v>0</v>
      </c>
      <c r="O2192" s="163">
        <f t="shared" si="888"/>
        <v>0</v>
      </c>
      <c r="P2192" s="164">
        <f t="shared" si="889"/>
        <v>0</v>
      </c>
    </row>
    <row r="2193" spans="1:16" ht="15.75" hidden="1" outlineLevel="1" x14ac:dyDescent="0.25">
      <c r="A2193" s="31">
        <f t="shared" si="884"/>
        <v>16.100000000000001</v>
      </c>
      <c r="B2193" s="106" t="str">
        <f t="shared" si="883"/>
        <v>HMI Up-gradation at U# 3 &amp; 4</v>
      </c>
      <c r="C2193" s="31" t="str">
        <f t="shared" si="894"/>
        <v>MERC/CAPEX/20172018/03946</v>
      </c>
      <c r="D2193" s="65">
        <f t="shared" si="894"/>
        <v>42935</v>
      </c>
      <c r="E2193" s="93">
        <f t="shared" si="894"/>
        <v>12.78</v>
      </c>
      <c r="F2193" s="124">
        <f t="shared" si="886"/>
        <v>12.5611</v>
      </c>
      <c r="G2193" s="124">
        <f t="shared" si="887"/>
        <v>13.181099999999999</v>
      </c>
      <c r="H2193" s="124">
        <f t="shared" si="890"/>
        <v>-0.61999999999999922</v>
      </c>
      <c r="I2193" s="123">
        <f>'F4.2'!Z63</f>
        <v>0</v>
      </c>
      <c r="J2193" s="123">
        <f>'F4.2'!AT63</f>
        <v>0</v>
      </c>
      <c r="K2193" s="124"/>
      <c r="L2193" s="124"/>
      <c r="M2193" s="124">
        <f t="shared" si="891"/>
        <v>0</v>
      </c>
      <c r="N2193" s="124">
        <f t="shared" si="892"/>
        <v>-0.61999999999999922</v>
      </c>
      <c r="O2193" s="163">
        <f t="shared" si="888"/>
        <v>0</v>
      </c>
      <c r="P2193" s="164">
        <f t="shared" si="889"/>
        <v>0</v>
      </c>
    </row>
    <row r="2194" spans="1:16" ht="15.75" hidden="1" outlineLevel="1" x14ac:dyDescent="0.25">
      <c r="A2194" s="130">
        <f t="shared" si="884"/>
        <v>0</v>
      </c>
      <c r="B2194" s="131" t="str">
        <f t="shared" si="883"/>
        <v>IDC</v>
      </c>
      <c r="C2194" s="27" t="str">
        <f t="shared" si="894"/>
        <v>MERC/CAPEX/20172018/03946</v>
      </c>
      <c r="D2194" s="90">
        <f t="shared" si="894"/>
        <v>42935</v>
      </c>
      <c r="E2194" s="92">
        <f t="shared" si="894"/>
        <v>0.61</v>
      </c>
      <c r="F2194" s="123">
        <f t="shared" si="886"/>
        <v>0</v>
      </c>
      <c r="G2194" s="123">
        <f t="shared" si="887"/>
        <v>0</v>
      </c>
      <c r="H2194" s="123">
        <f t="shared" si="890"/>
        <v>0</v>
      </c>
      <c r="I2194" s="123">
        <f>'F4.2'!Z64</f>
        <v>0</v>
      </c>
      <c r="J2194" s="123">
        <f>'F4.2'!AT64</f>
        <v>0</v>
      </c>
      <c r="K2194" s="123"/>
      <c r="L2194" s="123"/>
      <c r="M2194" s="123">
        <f t="shared" si="891"/>
        <v>0</v>
      </c>
      <c r="N2194" s="123">
        <f t="shared" si="892"/>
        <v>0</v>
      </c>
      <c r="O2194" s="163">
        <f t="shared" si="888"/>
        <v>0</v>
      </c>
      <c r="P2194" s="164">
        <f t="shared" si="889"/>
        <v>0</v>
      </c>
    </row>
    <row r="2195" spans="1:16" ht="47.25" hidden="1" outlineLevel="1" x14ac:dyDescent="0.25">
      <c r="A2195" s="27">
        <f t="shared" si="884"/>
        <v>21</v>
      </c>
      <c r="B2195" s="28" t="str">
        <f t="shared" si="883"/>
        <v>Procurement of APH Basket for unit # 1 to 5 and Up-gradation of HT Motor Protection Relay in Unit # 1 to 4 at Khaperkheda TPS</v>
      </c>
      <c r="C2195" s="31" t="str">
        <f t="shared" si="894"/>
        <v>MERC/CAPEX/2018-2019/105</v>
      </c>
      <c r="D2195" s="65">
        <f t="shared" si="894"/>
        <v>43560</v>
      </c>
      <c r="E2195" s="93">
        <f t="shared" si="894"/>
        <v>9.77</v>
      </c>
      <c r="F2195" s="124">
        <f t="shared" si="886"/>
        <v>0</v>
      </c>
      <c r="G2195" s="124">
        <f t="shared" si="887"/>
        <v>0</v>
      </c>
      <c r="H2195" s="124">
        <f t="shared" si="890"/>
        <v>0</v>
      </c>
      <c r="I2195" s="123">
        <f>'F4.2'!Z65</f>
        <v>0</v>
      </c>
      <c r="J2195" s="123">
        <f>'F4.2'!AT65</f>
        <v>0</v>
      </c>
      <c r="K2195" s="124"/>
      <c r="L2195" s="124"/>
      <c r="M2195" s="124">
        <f t="shared" si="891"/>
        <v>0</v>
      </c>
      <c r="N2195" s="124">
        <f t="shared" si="892"/>
        <v>0</v>
      </c>
      <c r="O2195" s="163">
        <f t="shared" si="888"/>
        <v>0</v>
      </c>
      <c r="P2195" s="164">
        <f t="shared" si="889"/>
        <v>0</v>
      </c>
    </row>
    <row r="2196" spans="1:16" ht="78.75" hidden="1" outlineLevel="1" x14ac:dyDescent="0.25">
      <c r="A2196" s="31">
        <f t="shared" si="884"/>
        <v>21.1</v>
      </c>
      <c r="B2196" s="106" t="str">
        <f t="shared" si="883"/>
        <v>Procurement of assembly of baskets for air preheater of type bisector APH 27 VI: 1850, 12 sector in unit no. 1 &amp; 2 and bisector APH 27 VI: 2000; 24 sector in unit no. 3 &amp; 4 (210MW x 4) at TPS, Khaperkheda</v>
      </c>
      <c r="C2196" s="31" t="str">
        <f t="shared" si="894"/>
        <v>MERC/CAPEX/2018-2019/105</v>
      </c>
      <c r="D2196" s="65">
        <f t="shared" si="894"/>
        <v>43560</v>
      </c>
      <c r="E2196" s="93">
        <f t="shared" si="894"/>
        <v>5.71</v>
      </c>
      <c r="F2196" s="124">
        <f t="shared" si="886"/>
        <v>8.0969854239999997</v>
      </c>
      <c r="G2196" s="124">
        <f t="shared" si="887"/>
        <v>8.0941404160000001</v>
      </c>
      <c r="H2196" s="124">
        <f t="shared" si="890"/>
        <v>2.8450079999995381E-3</v>
      </c>
      <c r="I2196" s="123">
        <f>'F4.2'!Z66</f>
        <v>0</v>
      </c>
      <c r="J2196" s="123">
        <f>'F4.2'!AT66</f>
        <v>0</v>
      </c>
      <c r="K2196" s="124"/>
      <c r="L2196" s="124"/>
      <c r="M2196" s="124">
        <f t="shared" si="891"/>
        <v>0</v>
      </c>
      <c r="N2196" s="124">
        <f t="shared" si="892"/>
        <v>2.8450079999995381E-3</v>
      </c>
      <c r="O2196" s="163">
        <f t="shared" si="888"/>
        <v>0</v>
      </c>
      <c r="P2196" s="164">
        <f t="shared" si="889"/>
        <v>0</v>
      </c>
    </row>
    <row r="2197" spans="1:16" ht="31.5" hidden="1" outlineLevel="1" x14ac:dyDescent="0.25">
      <c r="A2197" s="31">
        <f t="shared" si="884"/>
        <v>21.3</v>
      </c>
      <c r="B2197" s="106" t="str">
        <f t="shared" si="883"/>
        <v>Up-gradation of H.T. Motor protection relays in Unit 1 to 4 (210MW), Khaperkheda TPS</v>
      </c>
      <c r="C2197" s="27" t="str">
        <f t="shared" si="894"/>
        <v>MERC/CAPEX/2018-2019/105</v>
      </c>
      <c r="D2197" s="90">
        <f t="shared" si="894"/>
        <v>43560</v>
      </c>
      <c r="E2197" s="92">
        <f t="shared" si="894"/>
        <v>3.96</v>
      </c>
      <c r="F2197" s="123">
        <f t="shared" si="886"/>
        <v>3.2536659999999999</v>
      </c>
      <c r="G2197" s="123">
        <f t="shared" si="887"/>
        <v>3.2536659999999999</v>
      </c>
      <c r="H2197" s="123">
        <f t="shared" si="890"/>
        <v>0</v>
      </c>
      <c r="I2197" s="123">
        <f>'F4.2'!Z67</f>
        <v>0</v>
      </c>
      <c r="J2197" s="123">
        <f>'F4.2'!AT67</f>
        <v>0</v>
      </c>
      <c r="K2197" s="123"/>
      <c r="L2197" s="123"/>
      <c r="M2197" s="123">
        <f t="shared" si="891"/>
        <v>0</v>
      </c>
      <c r="N2197" s="123">
        <f t="shared" si="892"/>
        <v>0</v>
      </c>
      <c r="O2197" s="163">
        <f t="shared" si="888"/>
        <v>0</v>
      </c>
      <c r="P2197" s="164">
        <f t="shared" si="889"/>
        <v>0</v>
      </c>
    </row>
    <row r="2198" spans="1:16" ht="15.75" hidden="1" outlineLevel="1" x14ac:dyDescent="0.25">
      <c r="A2198" s="130">
        <f t="shared" si="884"/>
        <v>0</v>
      </c>
      <c r="B2198" s="135" t="str">
        <f t="shared" si="883"/>
        <v>IDC</v>
      </c>
      <c r="C2198" s="31" t="str">
        <f t="shared" si="894"/>
        <v>MERC/CAPEX/2018-2019/105</v>
      </c>
      <c r="D2198" s="65">
        <f t="shared" si="894"/>
        <v>43560</v>
      </c>
      <c r="E2198" s="93">
        <f t="shared" si="894"/>
        <v>0.1</v>
      </c>
      <c r="F2198" s="124">
        <f t="shared" si="886"/>
        <v>0</v>
      </c>
      <c r="G2198" s="124">
        <f t="shared" si="887"/>
        <v>0.18423999999999999</v>
      </c>
      <c r="H2198" s="124">
        <f t="shared" si="890"/>
        <v>-0.18423999999999999</v>
      </c>
      <c r="I2198" s="123">
        <f>'F4.2'!Z68</f>
        <v>0</v>
      </c>
      <c r="J2198" s="123">
        <f>'F4.2'!AT68</f>
        <v>0</v>
      </c>
      <c r="K2198" s="124"/>
      <c r="L2198" s="124"/>
      <c r="M2198" s="124">
        <f t="shared" si="891"/>
        <v>0</v>
      </c>
      <c r="N2198" s="124">
        <f t="shared" si="892"/>
        <v>-0.18423999999999999</v>
      </c>
      <c r="O2198" s="163">
        <f t="shared" si="888"/>
        <v>0</v>
      </c>
      <c r="P2198" s="164">
        <f t="shared" si="889"/>
        <v>0</v>
      </c>
    </row>
    <row r="2199" spans="1:16" ht="31.5" hidden="1" outlineLevel="1" x14ac:dyDescent="0.25">
      <c r="A2199" s="27">
        <f t="shared" si="884"/>
        <v>22</v>
      </c>
      <c r="B2199" s="28" t="str">
        <f t="shared" si="883"/>
        <v>Procurement of LPT rotor suitable for Unit # 3 &amp; 4 of 210 MW at Khaperkheda TPS</v>
      </c>
      <c r="C2199" s="31" t="str">
        <f t="shared" si="894"/>
        <v>MERC/CAPEX/2018-2019/132</v>
      </c>
      <c r="D2199" s="65">
        <f t="shared" si="894"/>
        <v>43594</v>
      </c>
      <c r="E2199" s="93">
        <f t="shared" si="894"/>
        <v>27.190999999999995</v>
      </c>
      <c r="F2199" s="124">
        <f t="shared" si="886"/>
        <v>0</v>
      </c>
      <c r="G2199" s="124">
        <f t="shared" si="887"/>
        <v>0</v>
      </c>
      <c r="H2199" s="124">
        <f t="shared" si="890"/>
        <v>0</v>
      </c>
      <c r="I2199" s="123">
        <f>'F4.2'!Z69</f>
        <v>0</v>
      </c>
      <c r="J2199" s="123">
        <f>'F4.2'!AT69</f>
        <v>0</v>
      </c>
      <c r="K2199" s="124"/>
      <c r="L2199" s="124"/>
      <c r="M2199" s="124">
        <f t="shared" si="891"/>
        <v>0</v>
      </c>
      <c r="N2199" s="124">
        <f t="shared" si="892"/>
        <v>0</v>
      </c>
      <c r="O2199" s="163">
        <f t="shared" si="888"/>
        <v>0</v>
      </c>
      <c r="P2199" s="164">
        <f t="shared" si="889"/>
        <v>0</v>
      </c>
    </row>
    <row r="2200" spans="1:16" ht="31.5" hidden="1" outlineLevel="1" x14ac:dyDescent="0.25">
      <c r="A2200" s="31">
        <f t="shared" si="884"/>
        <v>22.1</v>
      </c>
      <c r="B2200" s="106" t="str">
        <f t="shared" si="883"/>
        <v>Procurement of LPT rotor suitable for Unit # 3 &amp; 4 of 210 MW at Khaperkheda TPS</v>
      </c>
      <c r="C2200" s="31" t="str">
        <f t="shared" si="894"/>
        <v>MERC/CAPEX/2018-2019/132</v>
      </c>
      <c r="D2200" s="65">
        <f t="shared" si="894"/>
        <v>43594</v>
      </c>
      <c r="E2200" s="93">
        <f t="shared" si="894"/>
        <v>26.490999999999996</v>
      </c>
      <c r="F2200" s="124">
        <f t="shared" si="886"/>
        <v>10.7515</v>
      </c>
      <c r="G2200" s="124">
        <f t="shared" si="887"/>
        <v>10.7515</v>
      </c>
      <c r="H2200" s="124">
        <f t="shared" si="890"/>
        <v>0</v>
      </c>
      <c r="I2200" s="123">
        <f>'F4.2'!Z70</f>
        <v>0</v>
      </c>
      <c r="J2200" s="123">
        <f>'F4.2'!AT70</f>
        <v>0</v>
      </c>
      <c r="K2200" s="124"/>
      <c r="L2200" s="124"/>
      <c r="M2200" s="124">
        <f t="shared" si="891"/>
        <v>0</v>
      </c>
      <c r="N2200" s="124">
        <f t="shared" si="892"/>
        <v>0</v>
      </c>
      <c r="O2200" s="163">
        <f t="shared" si="888"/>
        <v>0</v>
      </c>
      <c r="P2200" s="164">
        <f t="shared" si="889"/>
        <v>0</v>
      </c>
    </row>
    <row r="2201" spans="1:16" ht="15.75" hidden="1" outlineLevel="1" x14ac:dyDescent="0.25">
      <c r="A2201" s="130">
        <f t="shared" si="884"/>
        <v>0</v>
      </c>
      <c r="B2201" s="135" t="str">
        <f t="shared" si="883"/>
        <v>IDC</v>
      </c>
      <c r="C2201" s="27" t="str">
        <f t="shared" si="894"/>
        <v>MERC/CAPEX/2018-2019/132</v>
      </c>
      <c r="D2201" s="90">
        <f t="shared" si="894"/>
        <v>43594</v>
      </c>
      <c r="E2201" s="92">
        <f t="shared" si="894"/>
        <v>0.7</v>
      </c>
      <c r="F2201" s="123">
        <f t="shared" si="886"/>
        <v>0</v>
      </c>
      <c r="G2201" s="123">
        <f t="shared" si="887"/>
        <v>0</v>
      </c>
      <c r="H2201" s="123">
        <f t="shared" si="890"/>
        <v>0</v>
      </c>
      <c r="I2201" s="123">
        <f>'F4.2'!Z71</f>
        <v>0</v>
      </c>
      <c r="J2201" s="123">
        <f>'F4.2'!AT71</f>
        <v>0</v>
      </c>
      <c r="K2201" s="123"/>
      <c r="L2201" s="123"/>
      <c r="M2201" s="123">
        <f t="shared" si="891"/>
        <v>0</v>
      </c>
      <c r="N2201" s="123">
        <f t="shared" si="892"/>
        <v>0</v>
      </c>
      <c r="O2201" s="163">
        <f t="shared" si="888"/>
        <v>0</v>
      </c>
      <c r="P2201" s="164">
        <f t="shared" si="889"/>
        <v>0</v>
      </c>
    </row>
    <row r="2202" spans="1:16" ht="78.75" hidden="1" outlineLevel="1" x14ac:dyDescent="0.25">
      <c r="A2202" s="27">
        <f t="shared" si="884"/>
        <v>23</v>
      </c>
      <c r="B2202" s="28" t="str">
        <f t="shared" ref="B2202:B2265" si="895">B1776</f>
        <v>Supply, Erection &amp; commissioning of HT Vacuum circuit Breakers &amp; SF6 contactors at AHP (U#1-4) &amp; CHP (U#1 to 5) and 160 KW VFD Panel with Motor for fire-fighting pumps at U#1 to 4 at Khaperkheda TPS</v>
      </c>
      <c r="C2202" s="31" t="str">
        <f t="shared" ref="C2202:E2221" si="896">C1776</f>
        <v>MERC/CAPEX/2019-2020/799</v>
      </c>
      <c r="D2202" s="65">
        <f t="shared" si="896"/>
        <v>43735</v>
      </c>
      <c r="E2202" s="93">
        <f t="shared" si="896"/>
        <v>10.9</v>
      </c>
      <c r="F2202" s="124">
        <f t="shared" si="886"/>
        <v>0</v>
      </c>
      <c r="G2202" s="124">
        <f t="shared" si="887"/>
        <v>0</v>
      </c>
      <c r="H2202" s="124">
        <f t="shared" si="890"/>
        <v>0</v>
      </c>
      <c r="I2202" s="123">
        <f>'F4.2'!Z72</f>
        <v>0</v>
      </c>
      <c r="J2202" s="123">
        <f>'F4.2'!AT72</f>
        <v>0</v>
      </c>
      <c r="K2202" s="124"/>
      <c r="L2202" s="124"/>
      <c r="M2202" s="124">
        <f t="shared" si="891"/>
        <v>0</v>
      </c>
      <c r="N2202" s="124">
        <f t="shared" si="892"/>
        <v>0</v>
      </c>
      <c r="O2202" s="163">
        <f t="shared" si="888"/>
        <v>0</v>
      </c>
      <c r="P2202" s="164">
        <f t="shared" si="889"/>
        <v>0</v>
      </c>
    </row>
    <row r="2203" spans="1:16" ht="63" hidden="1" outlineLevel="1" x14ac:dyDescent="0.25">
      <c r="A2203" s="31">
        <f t="shared" si="884"/>
        <v>23.1</v>
      </c>
      <c r="B2203" s="106" t="str">
        <f t="shared" si="895"/>
        <v>Supply, erection &amp; commissioning of HT Vacuum Circuit Breakers &amp; SF6 contactors at AHP (Unit#1 to 4, 210MW), Khaperkheda T.P.S.</v>
      </c>
      <c r="C2203" s="31" t="str">
        <f t="shared" si="896"/>
        <v>MERC/CAPEX/2019-2020/799</v>
      </c>
      <c r="D2203" s="65">
        <f t="shared" si="896"/>
        <v>43735</v>
      </c>
      <c r="E2203" s="93">
        <f t="shared" si="896"/>
        <v>4.17</v>
      </c>
      <c r="F2203" s="124">
        <f t="shared" si="886"/>
        <v>3.4843250000000006</v>
      </c>
      <c r="G2203" s="124">
        <f t="shared" si="887"/>
        <v>4.8882890000000003</v>
      </c>
      <c r="H2203" s="124">
        <f t="shared" si="890"/>
        <v>-1.4039639999999998</v>
      </c>
      <c r="I2203" s="123">
        <f>'F4.2'!Z73</f>
        <v>0</v>
      </c>
      <c r="J2203" s="123">
        <f>'F4.2'!AT73</f>
        <v>0</v>
      </c>
      <c r="K2203" s="124"/>
      <c r="L2203" s="124"/>
      <c r="M2203" s="124">
        <f t="shared" si="891"/>
        <v>0</v>
      </c>
      <c r="N2203" s="124">
        <f t="shared" si="892"/>
        <v>-1.4039639999999998</v>
      </c>
      <c r="O2203" s="163">
        <f t="shared" si="888"/>
        <v>0</v>
      </c>
      <c r="P2203" s="164">
        <f t="shared" si="889"/>
        <v>0</v>
      </c>
    </row>
    <row r="2204" spans="1:16" ht="63" hidden="1" outlineLevel="1" x14ac:dyDescent="0.25">
      <c r="A2204" s="31">
        <f t="shared" si="884"/>
        <v>23.2</v>
      </c>
      <c r="B2204" s="106" t="str">
        <f t="shared" si="895"/>
        <v>Supply, erection &amp; commissioning of HT Vacuum Circuit Breakers &amp; SF6 contactors at CHP (Unit#1 to 4, 210MW) and CHP (Unit#5, 500MW) Khaperkheda T.P.S.</v>
      </c>
      <c r="C2204" s="27" t="str">
        <f t="shared" si="896"/>
        <v>MERC/CAPEX/2019-2020/799</v>
      </c>
      <c r="D2204" s="90">
        <f t="shared" si="896"/>
        <v>43735</v>
      </c>
      <c r="E2204" s="92">
        <f t="shared" si="896"/>
        <v>3.8100000000000005</v>
      </c>
      <c r="F2204" s="123">
        <f t="shared" si="886"/>
        <v>4.0309979999999994</v>
      </c>
      <c r="G2204" s="123">
        <f t="shared" si="887"/>
        <v>2.7332339999999999</v>
      </c>
      <c r="H2204" s="123">
        <f t="shared" si="890"/>
        <v>1.2977639999999995</v>
      </c>
      <c r="I2204" s="123">
        <f>'F4.2'!Z74</f>
        <v>0</v>
      </c>
      <c r="J2204" s="123">
        <f>'F4.2'!AT74</f>
        <v>0</v>
      </c>
      <c r="K2204" s="123"/>
      <c r="L2204" s="123"/>
      <c r="M2204" s="123">
        <f t="shared" si="891"/>
        <v>0</v>
      </c>
      <c r="N2204" s="123">
        <f t="shared" si="892"/>
        <v>1.2977639999999995</v>
      </c>
      <c r="O2204" s="163">
        <f t="shared" si="888"/>
        <v>0</v>
      </c>
      <c r="P2204" s="164">
        <f t="shared" si="889"/>
        <v>0</v>
      </c>
    </row>
    <row r="2205" spans="1:16" ht="47.25" hidden="1" outlineLevel="1" x14ac:dyDescent="0.25">
      <c r="A2205" s="31">
        <f t="shared" si="884"/>
        <v>23.3</v>
      </c>
      <c r="B2205" s="106" t="str">
        <f t="shared" si="895"/>
        <v>Supply, Erection &amp; commissioning of 150 KW VFD Panel with motor for fire-fighting pumps at 210 MW Khaperkheda TPS.</v>
      </c>
      <c r="C2205" s="31" t="str">
        <f t="shared" si="896"/>
        <v>MERC/CAPEX/2019-2020/799</v>
      </c>
      <c r="D2205" s="65">
        <f t="shared" si="896"/>
        <v>43735</v>
      </c>
      <c r="E2205" s="93">
        <f t="shared" si="896"/>
        <v>2.34</v>
      </c>
      <c r="F2205" s="124">
        <f t="shared" si="886"/>
        <v>2.0956799999999998</v>
      </c>
      <c r="G2205" s="124">
        <f t="shared" si="887"/>
        <v>2.0956800000000002</v>
      </c>
      <c r="H2205" s="124">
        <f t="shared" si="890"/>
        <v>0</v>
      </c>
      <c r="I2205" s="123">
        <f>'F4.2'!Z75</f>
        <v>0</v>
      </c>
      <c r="J2205" s="123">
        <f>'F4.2'!AT75</f>
        <v>0</v>
      </c>
      <c r="K2205" s="124"/>
      <c r="L2205" s="124"/>
      <c r="M2205" s="124">
        <f t="shared" si="891"/>
        <v>0</v>
      </c>
      <c r="N2205" s="124">
        <f t="shared" si="892"/>
        <v>0</v>
      </c>
      <c r="O2205" s="163">
        <f t="shared" si="888"/>
        <v>0</v>
      </c>
      <c r="P2205" s="164">
        <f t="shared" si="889"/>
        <v>0</v>
      </c>
    </row>
    <row r="2206" spans="1:16" ht="15.75" hidden="1" outlineLevel="1" x14ac:dyDescent="0.25">
      <c r="A2206" s="130">
        <f t="shared" ref="A2206:A2269" si="897">A1780</f>
        <v>0</v>
      </c>
      <c r="B2206" s="135" t="str">
        <f t="shared" si="895"/>
        <v>IDC</v>
      </c>
      <c r="C2206" s="31" t="str">
        <f t="shared" si="896"/>
        <v>MERC/CAPEX/2019-2020/799</v>
      </c>
      <c r="D2206" s="65">
        <f t="shared" si="896"/>
        <v>43735</v>
      </c>
      <c r="E2206" s="93">
        <f t="shared" si="896"/>
        <v>0.57999999999999996</v>
      </c>
      <c r="F2206" s="124">
        <f t="shared" ref="F2206:F2269" si="898">F1780+I1780</f>
        <v>0</v>
      </c>
      <c r="G2206" s="124">
        <f t="shared" ref="G2206:G2269" si="899">G1780+M1780</f>
        <v>0</v>
      </c>
      <c r="H2206" s="124">
        <f t="shared" si="890"/>
        <v>0</v>
      </c>
      <c r="I2206" s="123">
        <f>'F4.2'!Z76</f>
        <v>0</v>
      </c>
      <c r="J2206" s="123">
        <f>'F4.2'!AT76</f>
        <v>0</v>
      </c>
      <c r="K2206" s="124"/>
      <c r="L2206" s="124"/>
      <c r="M2206" s="124">
        <f t="shared" si="891"/>
        <v>0</v>
      </c>
      <c r="N2206" s="124">
        <f t="shared" si="892"/>
        <v>0</v>
      </c>
      <c r="O2206" s="163">
        <f t="shared" ref="O2206:O2258" si="900">MAX(0,IF(M2206=0,0,IF(G2206+M2206&lt;E2206,M2206,E2206-G2206)))</f>
        <v>0</v>
      </c>
      <c r="P2206" s="164">
        <f t="shared" ref="P2206:P2258" si="901">M2206-O2206</f>
        <v>0</v>
      </c>
    </row>
    <row r="2207" spans="1:16" ht="31.5" hidden="1" outlineLevel="1" x14ac:dyDescent="0.25">
      <c r="A2207" s="27">
        <f t="shared" si="897"/>
        <v>24</v>
      </c>
      <c r="B2207" s="28" t="str">
        <f t="shared" si="895"/>
        <v>Augmentation of Waregaon Ash Water Recovery System at TPS Khaperkheda</v>
      </c>
      <c r="C2207" s="31" t="str">
        <f t="shared" si="896"/>
        <v>MERC/CAPEX/2019-20/732</v>
      </c>
      <c r="D2207" s="65">
        <f t="shared" si="896"/>
        <v>43724</v>
      </c>
      <c r="E2207" s="93">
        <f t="shared" si="896"/>
        <v>17.198399999999999</v>
      </c>
      <c r="F2207" s="124">
        <f t="shared" si="898"/>
        <v>0</v>
      </c>
      <c r="G2207" s="124">
        <f t="shared" si="899"/>
        <v>0</v>
      </c>
      <c r="H2207" s="124">
        <f t="shared" ref="H2207:H2270" si="902">F2207-G2207</f>
        <v>0</v>
      </c>
      <c r="I2207" s="123">
        <f>'F4.2'!Z77</f>
        <v>0</v>
      </c>
      <c r="J2207" s="123">
        <f>'F4.2'!AT77</f>
        <v>0</v>
      </c>
      <c r="K2207" s="124"/>
      <c r="L2207" s="124"/>
      <c r="M2207" s="124">
        <f t="shared" ref="M2207:M2263" si="903">SUM(J2207:L2207)</f>
        <v>0</v>
      </c>
      <c r="N2207" s="124">
        <f t="shared" ref="N2207:N2270" si="904">H2207+I2207-M2207</f>
        <v>0</v>
      </c>
      <c r="O2207" s="163">
        <f t="shared" si="900"/>
        <v>0</v>
      </c>
      <c r="P2207" s="164">
        <f t="shared" si="901"/>
        <v>0</v>
      </c>
    </row>
    <row r="2208" spans="1:16" ht="31.5" hidden="1" outlineLevel="1" x14ac:dyDescent="0.25">
      <c r="A2208" s="31">
        <f t="shared" si="897"/>
        <v>24.1</v>
      </c>
      <c r="B2208" s="106" t="str">
        <f t="shared" si="895"/>
        <v>Augmentation of Waregaon Ash Water Recovery System at TPS Khaperkheda</v>
      </c>
      <c r="C2208" s="31" t="str">
        <f t="shared" si="896"/>
        <v>MERC/CAPEX/2019-20/732</v>
      </c>
      <c r="D2208" s="65">
        <f t="shared" si="896"/>
        <v>43724</v>
      </c>
      <c r="E2208" s="93">
        <f t="shared" si="896"/>
        <v>15.788399999999999</v>
      </c>
      <c r="F2208" s="124">
        <f t="shared" si="898"/>
        <v>15.198718130000001</v>
      </c>
      <c r="G2208" s="124">
        <f t="shared" si="899"/>
        <v>15.198718130000001</v>
      </c>
      <c r="H2208" s="124">
        <f t="shared" si="902"/>
        <v>0</v>
      </c>
      <c r="I2208" s="123">
        <f>'F4.2'!Z78</f>
        <v>0</v>
      </c>
      <c r="J2208" s="123">
        <f>'F4.2'!AT78</f>
        <v>0</v>
      </c>
      <c r="K2208" s="124"/>
      <c r="L2208" s="124"/>
      <c r="M2208" s="124">
        <f t="shared" si="903"/>
        <v>0</v>
      </c>
      <c r="N2208" s="124">
        <f t="shared" si="904"/>
        <v>0</v>
      </c>
      <c r="O2208" s="163">
        <f t="shared" si="900"/>
        <v>0</v>
      </c>
      <c r="P2208" s="164">
        <f t="shared" si="901"/>
        <v>0</v>
      </c>
    </row>
    <row r="2209" spans="1:16" ht="15.75" hidden="1" outlineLevel="1" x14ac:dyDescent="0.25">
      <c r="A2209" s="130">
        <f t="shared" si="897"/>
        <v>0</v>
      </c>
      <c r="B2209" s="135" t="str">
        <f t="shared" si="895"/>
        <v>IDC</v>
      </c>
      <c r="C2209" s="27" t="str">
        <f t="shared" si="896"/>
        <v>MERC/CAPEX/2019-20/732</v>
      </c>
      <c r="D2209" s="90">
        <f t="shared" si="896"/>
        <v>43724</v>
      </c>
      <c r="E2209" s="92">
        <f t="shared" si="896"/>
        <v>1.41</v>
      </c>
      <c r="F2209" s="123">
        <f t="shared" si="898"/>
        <v>0.58812410000000004</v>
      </c>
      <c r="G2209" s="123">
        <f t="shared" si="899"/>
        <v>0.58812410000000004</v>
      </c>
      <c r="H2209" s="123">
        <f t="shared" si="902"/>
        <v>0</v>
      </c>
      <c r="I2209" s="123">
        <f>'F4.2'!Z79</f>
        <v>0</v>
      </c>
      <c r="J2209" s="123">
        <f>'F4.2'!AT79</f>
        <v>0</v>
      </c>
      <c r="K2209" s="123"/>
      <c r="L2209" s="123"/>
      <c r="M2209" s="123">
        <f t="shared" si="903"/>
        <v>0</v>
      </c>
      <c r="N2209" s="123">
        <f t="shared" si="904"/>
        <v>0</v>
      </c>
      <c r="O2209" s="163">
        <f t="shared" si="900"/>
        <v>0</v>
      </c>
      <c r="P2209" s="164">
        <f t="shared" si="901"/>
        <v>0</v>
      </c>
    </row>
    <row r="2210" spans="1:16" ht="94.5" hidden="1" outlineLevel="1" x14ac:dyDescent="0.25">
      <c r="A2210" s="27">
        <f t="shared" si="897"/>
        <v>25</v>
      </c>
      <c r="B2210" s="28" t="str">
        <f t="shared" si="895"/>
        <v>Procurement of VFD with HMI &amp; Controller &amp; Replacing with existing Eddy-current drives of Coal feeders at U# 3 &amp; 4 and Procurement of Various Critical Components of GEHO Pump (Model-TZPM 800) for AHP-1 at Khaperkheda TPS</v>
      </c>
      <c r="C2210" s="31" t="str">
        <f t="shared" si="896"/>
        <v>MERC/CAPEX/2019-2020/734</v>
      </c>
      <c r="D2210" s="65">
        <f t="shared" si="896"/>
        <v>43724</v>
      </c>
      <c r="E2210" s="93">
        <f t="shared" si="896"/>
        <v>10.653543613</v>
      </c>
      <c r="F2210" s="124">
        <f t="shared" si="898"/>
        <v>0</v>
      </c>
      <c r="G2210" s="124">
        <f t="shared" si="899"/>
        <v>0</v>
      </c>
      <c r="H2210" s="124">
        <f t="shared" si="902"/>
        <v>0</v>
      </c>
      <c r="I2210" s="123">
        <f>'F4.2'!Z80</f>
        <v>0</v>
      </c>
      <c r="J2210" s="123">
        <f>'F4.2'!AT80</f>
        <v>0</v>
      </c>
      <c r="K2210" s="124"/>
      <c r="L2210" s="124"/>
      <c r="M2210" s="124">
        <f t="shared" si="903"/>
        <v>0</v>
      </c>
      <c r="N2210" s="124">
        <f t="shared" si="904"/>
        <v>0</v>
      </c>
      <c r="O2210" s="163">
        <f t="shared" si="900"/>
        <v>0</v>
      </c>
      <c r="P2210" s="164">
        <f t="shared" si="901"/>
        <v>0</v>
      </c>
    </row>
    <row r="2211" spans="1:16" ht="78.75" hidden="1" outlineLevel="1" x14ac:dyDescent="0.25">
      <c r="A2211" s="31">
        <f t="shared" si="897"/>
        <v>25.1</v>
      </c>
      <c r="B2211" s="106" t="str">
        <f t="shared" si="895"/>
        <v>Up-gradation of Existing BHEL make 36” Gravimetric Coal Feeders control panel with HMI and croprocessor based Controller with VFD, Motor &amp; Weigh Module at Unit 3 &amp; 4, (210MW)</v>
      </c>
      <c r="C2211" s="31" t="str">
        <f t="shared" si="896"/>
        <v>MERC/CAPEX/2019-2020/734</v>
      </c>
      <c r="D2211" s="65">
        <f t="shared" si="896"/>
        <v>43724</v>
      </c>
      <c r="E2211" s="93">
        <f t="shared" si="896"/>
        <v>7.4655436129999995</v>
      </c>
      <c r="F2211" s="124">
        <f t="shared" si="898"/>
        <v>7.7</v>
      </c>
      <c r="G2211" s="124">
        <f t="shared" si="899"/>
        <v>7.7</v>
      </c>
      <c r="H2211" s="124">
        <f t="shared" si="902"/>
        <v>0</v>
      </c>
      <c r="I2211" s="123">
        <f>'F4.2'!Z81</f>
        <v>0</v>
      </c>
      <c r="J2211" s="123">
        <f>'F4.2'!AT81</f>
        <v>0</v>
      </c>
      <c r="K2211" s="124"/>
      <c r="L2211" s="124"/>
      <c r="M2211" s="124">
        <f t="shared" si="903"/>
        <v>0</v>
      </c>
      <c r="N2211" s="124">
        <f t="shared" si="904"/>
        <v>0</v>
      </c>
      <c r="O2211" s="163">
        <f t="shared" si="900"/>
        <v>0</v>
      </c>
      <c r="P2211" s="164">
        <f t="shared" si="901"/>
        <v>0</v>
      </c>
    </row>
    <row r="2212" spans="1:16" ht="47.25" hidden="1" outlineLevel="1" x14ac:dyDescent="0.25">
      <c r="A2212" s="31">
        <f t="shared" si="897"/>
        <v>25.2</v>
      </c>
      <c r="B2212" s="106" t="str">
        <f t="shared" si="895"/>
        <v>Procurement of various Critical Components of GEHO Pump (Model-TZPM 800) for AHP-1 (210MW)</v>
      </c>
      <c r="C2212" s="27" t="str">
        <f t="shared" si="896"/>
        <v>MERC/CAPEX/2019-2020/734</v>
      </c>
      <c r="D2212" s="90">
        <f t="shared" si="896"/>
        <v>43724</v>
      </c>
      <c r="E2212" s="92">
        <f t="shared" si="896"/>
        <v>2.698</v>
      </c>
      <c r="F2212" s="123">
        <f t="shared" si="898"/>
        <v>2.6465840039999997</v>
      </c>
      <c r="G2212" s="123">
        <f t="shared" si="899"/>
        <v>2.6465840039999997</v>
      </c>
      <c r="H2212" s="123">
        <f t="shared" si="902"/>
        <v>0</v>
      </c>
      <c r="I2212" s="123">
        <f>'F4.2'!Z82</f>
        <v>0</v>
      </c>
      <c r="J2212" s="123">
        <f>'F4.2'!AT82</f>
        <v>0</v>
      </c>
      <c r="K2212" s="123"/>
      <c r="L2212" s="123"/>
      <c r="M2212" s="123">
        <f t="shared" si="903"/>
        <v>0</v>
      </c>
      <c r="N2212" s="123">
        <f t="shared" si="904"/>
        <v>0</v>
      </c>
      <c r="O2212" s="163">
        <f t="shared" si="900"/>
        <v>0</v>
      </c>
      <c r="P2212" s="164">
        <f t="shared" si="901"/>
        <v>0</v>
      </c>
    </row>
    <row r="2213" spans="1:16" ht="15.75" hidden="1" outlineLevel="1" x14ac:dyDescent="0.25">
      <c r="A2213" s="130">
        <f t="shared" si="897"/>
        <v>0</v>
      </c>
      <c r="B2213" s="135" t="str">
        <f t="shared" si="895"/>
        <v>IDC</v>
      </c>
      <c r="C2213" s="31" t="str">
        <f t="shared" si="896"/>
        <v>MERC/CAPEX/2019-2020/734</v>
      </c>
      <c r="D2213" s="65">
        <f t="shared" si="896"/>
        <v>43724</v>
      </c>
      <c r="E2213" s="93">
        <f t="shared" si="896"/>
        <v>0.49</v>
      </c>
      <c r="F2213" s="124">
        <f t="shared" si="898"/>
        <v>0</v>
      </c>
      <c r="G2213" s="124">
        <f t="shared" si="899"/>
        <v>0</v>
      </c>
      <c r="H2213" s="124">
        <f t="shared" si="902"/>
        <v>0</v>
      </c>
      <c r="I2213" s="123">
        <f>'F4.2'!Z83</f>
        <v>0</v>
      </c>
      <c r="J2213" s="123">
        <f>'F4.2'!AT83</f>
        <v>0</v>
      </c>
      <c r="K2213" s="124"/>
      <c r="L2213" s="124"/>
      <c r="M2213" s="124">
        <f t="shared" si="903"/>
        <v>0</v>
      </c>
      <c r="N2213" s="124">
        <f t="shared" si="904"/>
        <v>0</v>
      </c>
      <c r="O2213" s="163">
        <f t="shared" si="900"/>
        <v>0</v>
      </c>
      <c r="P2213" s="164">
        <f t="shared" si="901"/>
        <v>0</v>
      </c>
    </row>
    <row r="2214" spans="1:16" ht="63" hidden="1" outlineLevel="1" x14ac:dyDescent="0.25">
      <c r="A2214" s="27">
        <f t="shared" si="897"/>
        <v>26</v>
      </c>
      <c r="B2214" s="28" t="str">
        <f t="shared" si="895"/>
        <v>Procurement, Replacement of Eco Coils U#1&amp;2 210 MW, &amp; Procurement &amp; replacement of foundation Deck Spring assembly for coal mills U#3,4 at Khaperkheda TPS</v>
      </c>
      <c r="C2214" s="31" t="str">
        <f t="shared" si="896"/>
        <v>MERC/CAPEX/2019-2020/853</v>
      </c>
      <c r="D2214" s="65">
        <f t="shared" si="896"/>
        <v>43748</v>
      </c>
      <c r="E2214" s="93">
        <f t="shared" si="896"/>
        <v>15.4086058</v>
      </c>
      <c r="F2214" s="124">
        <f t="shared" si="898"/>
        <v>0</v>
      </c>
      <c r="G2214" s="124">
        <f t="shared" si="899"/>
        <v>0</v>
      </c>
      <c r="H2214" s="124">
        <f t="shared" si="902"/>
        <v>0</v>
      </c>
      <c r="I2214" s="123">
        <f>'F4.2'!Z84</f>
        <v>0</v>
      </c>
      <c r="J2214" s="123">
        <f>'F4.2'!AT84</f>
        <v>0</v>
      </c>
      <c r="K2214" s="124"/>
      <c r="L2214" s="124"/>
      <c r="M2214" s="124">
        <f t="shared" si="903"/>
        <v>0</v>
      </c>
      <c r="N2214" s="124">
        <f t="shared" si="904"/>
        <v>0</v>
      </c>
      <c r="O2214" s="163">
        <f t="shared" si="900"/>
        <v>0</v>
      </c>
      <c r="P2214" s="164">
        <f t="shared" si="901"/>
        <v>0</v>
      </c>
    </row>
    <row r="2215" spans="1:16" ht="31.5" hidden="1" outlineLevel="1" x14ac:dyDescent="0.25">
      <c r="A2215" s="31">
        <f t="shared" si="897"/>
        <v>26.1</v>
      </c>
      <c r="B2215" s="106" t="str">
        <f t="shared" si="895"/>
        <v>Procurement, Replacement of Eco Coils U#1&amp;2</v>
      </c>
      <c r="C2215" s="31" t="str">
        <f t="shared" si="896"/>
        <v>MERC/CAPEX/2019-2020/853</v>
      </c>
      <c r="D2215" s="65">
        <f t="shared" si="896"/>
        <v>43748</v>
      </c>
      <c r="E2215" s="93">
        <f t="shared" si="896"/>
        <v>7.4996254959999993</v>
      </c>
      <c r="F2215" s="124">
        <f t="shared" si="898"/>
        <v>6.6502515620000002</v>
      </c>
      <c r="G2215" s="124">
        <f t="shared" si="899"/>
        <v>6.6502515620000002</v>
      </c>
      <c r="H2215" s="124">
        <f t="shared" si="902"/>
        <v>0</v>
      </c>
      <c r="I2215" s="123">
        <f>'F4.2'!Z85</f>
        <v>0</v>
      </c>
      <c r="J2215" s="123">
        <f>'F4.2'!AT85</f>
        <v>0</v>
      </c>
      <c r="K2215" s="124"/>
      <c r="L2215" s="124"/>
      <c r="M2215" s="124">
        <f t="shared" si="903"/>
        <v>0</v>
      </c>
      <c r="N2215" s="124">
        <f t="shared" si="904"/>
        <v>0</v>
      </c>
      <c r="O2215" s="163">
        <f t="shared" si="900"/>
        <v>0</v>
      </c>
      <c r="P2215" s="164">
        <f t="shared" si="901"/>
        <v>0</v>
      </c>
    </row>
    <row r="2216" spans="1:16" ht="31.5" hidden="1" outlineLevel="1" x14ac:dyDescent="0.25">
      <c r="A2216" s="31">
        <f t="shared" si="897"/>
        <v>26.2</v>
      </c>
      <c r="B2216" s="106" t="str">
        <f t="shared" si="895"/>
        <v>Procurement &amp; replacement of foundation Deck Spring assembly for coal mills U#3,4</v>
      </c>
      <c r="C2216" s="27" t="str">
        <f t="shared" si="896"/>
        <v>MERC/CAPEX/2019-2020/853</v>
      </c>
      <c r="D2216" s="90">
        <f t="shared" si="896"/>
        <v>43748</v>
      </c>
      <c r="E2216" s="92">
        <f t="shared" si="896"/>
        <v>6.6789803039999995</v>
      </c>
      <c r="F2216" s="123">
        <f t="shared" si="898"/>
        <v>7.0955239579999994</v>
      </c>
      <c r="G2216" s="123">
        <f t="shared" si="899"/>
        <v>7.1</v>
      </c>
      <c r="H2216" s="123">
        <f t="shared" si="902"/>
        <v>-4.476042000000291E-3</v>
      </c>
      <c r="I2216" s="123">
        <f>'F4.2'!Z86</f>
        <v>0</v>
      </c>
      <c r="J2216" s="123">
        <f>'F4.2'!AT86</f>
        <v>0</v>
      </c>
      <c r="K2216" s="123"/>
      <c r="L2216" s="123"/>
      <c r="M2216" s="123">
        <f t="shared" si="903"/>
        <v>0</v>
      </c>
      <c r="N2216" s="123">
        <f t="shared" si="904"/>
        <v>-4.476042000000291E-3</v>
      </c>
      <c r="O2216" s="163">
        <f t="shared" si="900"/>
        <v>0</v>
      </c>
      <c r="P2216" s="164">
        <f t="shared" si="901"/>
        <v>0</v>
      </c>
    </row>
    <row r="2217" spans="1:16" ht="15.75" hidden="1" outlineLevel="1" x14ac:dyDescent="0.25">
      <c r="A2217" s="130">
        <f t="shared" si="897"/>
        <v>0</v>
      </c>
      <c r="B2217" s="135" t="str">
        <f t="shared" si="895"/>
        <v>IDC</v>
      </c>
      <c r="C2217" s="31" t="str">
        <f t="shared" si="896"/>
        <v>MERC/CAPEX/2019-2020/853</v>
      </c>
      <c r="D2217" s="65">
        <f t="shared" si="896"/>
        <v>43748</v>
      </c>
      <c r="E2217" s="93">
        <f t="shared" si="896"/>
        <v>1.23</v>
      </c>
      <c r="F2217" s="124">
        <f t="shared" si="898"/>
        <v>0</v>
      </c>
      <c r="G2217" s="124">
        <f t="shared" si="899"/>
        <v>0</v>
      </c>
      <c r="H2217" s="124">
        <f t="shared" si="902"/>
        <v>0</v>
      </c>
      <c r="I2217" s="123">
        <f>'F4.2'!Z87</f>
        <v>0</v>
      </c>
      <c r="J2217" s="123">
        <f>'F4.2'!AT87</f>
        <v>0</v>
      </c>
      <c r="K2217" s="124"/>
      <c r="L2217" s="124"/>
      <c r="M2217" s="124">
        <f t="shared" si="903"/>
        <v>0</v>
      </c>
      <c r="N2217" s="124">
        <f t="shared" si="904"/>
        <v>0</v>
      </c>
      <c r="O2217" s="163">
        <f t="shared" si="900"/>
        <v>0</v>
      </c>
      <c r="P2217" s="164">
        <f t="shared" si="901"/>
        <v>0</v>
      </c>
    </row>
    <row r="2218" spans="1:16" ht="47.25" hidden="1" outlineLevel="1" x14ac:dyDescent="0.25">
      <c r="A2218" s="27">
        <f t="shared" si="897"/>
        <v>28</v>
      </c>
      <c r="B2218" s="28" t="str">
        <f t="shared" si="895"/>
        <v>ESP Upgradation of 5 Nos. of 210/500MW Units at Khaperkheda, Koradi &amp; Chandrapur TPS</v>
      </c>
      <c r="C2218" s="31" t="str">
        <f t="shared" si="896"/>
        <v>MERC/CAPEX/2022-2023/MSPGCL/0453</v>
      </c>
      <c r="D2218" s="65">
        <f t="shared" si="896"/>
        <v>44833</v>
      </c>
      <c r="E2218" s="93">
        <f t="shared" si="896"/>
        <v>90.353534976020015</v>
      </c>
      <c r="F2218" s="124">
        <f t="shared" si="898"/>
        <v>0</v>
      </c>
      <c r="G2218" s="124">
        <f t="shared" si="899"/>
        <v>0</v>
      </c>
      <c r="H2218" s="124">
        <f t="shared" si="902"/>
        <v>0</v>
      </c>
      <c r="I2218" s="123">
        <f>'F4.2'!Z88</f>
        <v>0</v>
      </c>
      <c r="J2218" s="123">
        <f>'F4.2'!AT88</f>
        <v>0</v>
      </c>
      <c r="K2218" s="124"/>
      <c r="L2218" s="124"/>
      <c r="M2218" s="124">
        <f t="shared" si="903"/>
        <v>0</v>
      </c>
      <c r="N2218" s="124">
        <f t="shared" si="904"/>
        <v>0</v>
      </c>
      <c r="O2218" s="163">
        <f t="shared" si="900"/>
        <v>0</v>
      </c>
      <c r="P2218" s="164">
        <f t="shared" si="901"/>
        <v>0</v>
      </c>
    </row>
    <row r="2219" spans="1:16" ht="31.5" hidden="1" outlineLevel="1" x14ac:dyDescent="0.25">
      <c r="A2219" s="31">
        <f t="shared" si="897"/>
        <v>28.1</v>
      </c>
      <c r="B2219" s="62" t="str">
        <f t="shared" si="895"/>
        <v>ESP Upgradation at Unit #1, Khaperkheda TPS</v>
      </c>
      <c r="C2219" s="31" t="str">
        <f t="shared" si="896"/>
        <v>MERC/CAPEX/2022-2023/MSPGCL/0453</v>
      </c>
      <c r="D2219" s="65">
        <f t="shared" si="896"/>
        <v>44833</v>
      </c>
      <c r="E2219" s="93">
        <f t="shared" si="896"/>
        <v>42.711414139904079</v>
      </c>
      <c r="F2219" s="124">
        <f t="shared" si="898"/>
        <v>59.55</v>
      </c>
      <c r="G2219" s="124">
        <f t="shared" si="899"/>
        <v>54.445</v>
      </c>
      <c r="H2219" s="124">
        <f t="shared" si="902"/>
        <v>5.1049999999999969</v>
      </c>
      <c r="I2219" s="123">
        <f>'F4.2'!Z89</f>
        <v>0</v>
      </c>
      <c r="J2219" s="123">
        <f>'F4.2'!AT89</f>
        <v>0</v>
      </c>
      <c r="K2219" s="124"/>
      <c r="L2219" s="124"/>
      <c r="M2219" s="124">
        <f t="shared" si="903"/>
        <v>0</v>
      </c>
      <c r="N2219" s="124">
        <f t="shared" si="904"/>
        <v>5.1049999999999969</v>
      </c>
      <c r="O2219" s="163">
        <f t="shared" si="900"/>
        <v>0</v>
      </c>
      <c r="P2219" s="164">
        <f t="shared" si="901"/>
        <v>0</v>
      </c>
    </row>
    <row r="2220" spans="1:16" ht="31.5" hidden="1" outlineLevel="1" x14ac:dyDescent="0.25">
      <c r="A2220" s="31">
        <f t="shared" si="897"/>
        <v>28.2</v>
      </c>
      <c r="B2220" s="62" t="str">
        <f t="shared" si="895"/>
        <v>ESP Upgradation at Unit #2, Khaperkheda TPS</v>
      </c>
      <c r="C2220" s="27" t="str">
        <f t="shared" si="896"/>
        <v>MERC/CAPEX/2022-2023/MSPGCL/0453</v>
      </c>
      <c r="D2220" s="90">
        <f t="shared" si="896"/>
        <v>44833</v>
      </c>
      <c r="E2220" s="92">
        <f t="shared" si="896"/>
        <v>42.711414139904079</v>
      </c>
      <c r="F2220" s="123">
        <f t="shared" si="898"/>
        <v>59.55</v>
      </c>
      <c r="G2220" s="123">
        <f t="shared" si="899"/>
        <v>54.445</v>
      </c>
      <c r="H2220" s="123">
        <f t="shared" si="902"/>
        <v>5.1049999999999969</v>
      </c>
      <c r="I2220" s="123">
        <f>'F4.2'!Z90</f>
        <v>0</v>
      </c>
      <c r="J2220" s="123">
        <f>'F4.2'!AT90</f>
        <v>0</v>
      </c>
      <c r="K2220" s="123"/>
      <c r="L2220" s="123"/>
      <c r="M2220" s="123">
        <f t="shared" si="903"/>
        <v>0</v>
      </c>
      <c r="N2220" s="123">
        <f t="shared" si="904"/>
        <v>5.1049999999999969</v>
      </c>
      <c r="O2220" s="163">
        <f t="shared" si="900"/>
        <v>0</v>
      </c>
      <c r="P2220" s="164">
        <f t="shared" si="901"/>
        <v>0</v>
      </c>
    </row>
    <row r="2221" spans="1:16" ht="31.5" hidden="1" outlineLevel="1" x14ac:dyDescent="0.25">
      <c r="A2221" s="130">
        <f t="shared" si="897"/>
        <v>0</v>
      </c>
      <c r="B2221" s="131" t="str">
        <f t="shared" si="895"/>
        <v>IDC</v>
      </c>
      <c r="C2221" s="31" t="str">
        <f t="shared" si="896"/>
        <v>MERC/CAPEX/2022-2023/MSPGCL/0453</v>
      </c>
      <c r="D2221" s="65">
        <f t="shared" si="896"/>
        <v>44833</v>
      </c>
      <c r="E2221" s="93">
        <f t="shared" si="896"/>
        <v>4.9307066962118604</v>
      </c>
      <c r="F2221" s="124">
        <f t="shared" si="898"/>
        <v>0</v>
      </c>
      <c r="G2221" s="124">
        <f t="shared" si="899"/>
        <v>16</v>
      </c>
      <c r="H2221" s="124">
        <f t="shared" si="902"/>
        <v>-16</v>
      </c>
      <c r="I2221" s="123">
        <f>'F4.2'!Z91</f>
        <v>0</v>
      </c>
      <c r="J2221" s="123">
        <f>'F4.2'!AT91</f>
        <v>0</v>
      </c>
      <c r="K2221" s="124"/>
      <c r="L2221" s="124"/>
      <c r="M2221" s="124">
        <f t="shared" si="903"/>
        <v>0</v>
      </c>
      <c r="N2221" s="124">
        <f t="shared" si="904"/>
        <v>-16</v>
      </c>
      <c r="O2221" s="163">
        <f t="shared" si="900"/>
        <v>0</v>
      </c>
      <c r="P2221" s="164">
        <f t="shared" si="901"/>
        <v>0</v>
      </c>
    </row>
    <row r="2222" spans="1:16" ht="31.5" hidden="1" outlineLevel="1" x14ac:dyDescent="0.25">
      <c r="A2222" s="27">
        <f t="shared" si="897"/>
        <v>29</v>
      </c>
      <c r="B2222" s="28" t="str">
        <f t="shared" si="895"/>
        <v>Flue Gas Desulphurisation System for Khaperkheda Unit # 1-4</v>
      </c>
      <c r="C2222" s="31" t="str">
        <f t="shared" ref="C2222:E2241" si="905">C1796</f>
        <v>MERC/CAPEX/2021-2022/MSPGCL/097</v>
      </c>
      <c r="D2222" s="65">
        <f t="shared" si="905"/>
        <v>44634</v>
      </c>
      <c r="E2222" s="93">
        <f t="shared" si="905"/>
        <v>113.45647873314547</v>
      </c>
      <c r="F2222" s="124">
        <f t="shared" si="898"/>
        <v>0</v>
      </c>
      <c r="G2222" s="124">
        <f t="shared" si="899"/>
        <v>0</v>
      </c>
      <c r="H2222" s="124">
        <f t="shared" si="902"/>
        <v>0</v>
      </c>
      <c r="I2222" s="123">
        <f>'F4.2'!Z92</f>
        <v>0</v>
      </c>
      <c r="J2222" s="123">
        <f>'F4.2'!AT92</f>
        <v>0</v>
      </c>
      <c r="K2222" s="124"/>
      <c r="L2222" s="124"/>
      <c r="M2222" s="124">
        <f t="shared" si="903"/>
        <v>0</v>
      </c>
      <c r="N2222" s="124">
        <f t="shared" si="904"/>
        <v>0</v>
      </c>
      <c r="O2222" s="163">
        <f t="shared" si="900"/>
        <v>0</v>
      </c>
      <c r="P2222" s="164">
        <f t="shared" si="901"/>
        <v>0</v>
      </c>
    </row>
    <row r="2223" spans="1:16" ht="31.5" hidden="1" outlineLevel="1" x14ac:dyDescent="0.25">
      <c r="A2223" s="31">
        <f t="shared" si="897"/>
        <v>29.1</v>
      </c>
      <c r="B2223" s="62" t="str">
        <f t="shared" si="895"/>
        <v>FGD System for Khaperkheda Unit # 1-4</v>
      </c>
      <c r="C2223" s="31" t="str">
        <f t="shared" si="905"/>
        <v>MERC/CAPEX/2021-2022/MSPGCL/097</v>
      </c>
      <c r="D2223" s="65">
        <f t="shared" si="905"/>
        <v>44634</v>
      </c>
      <c r="E2223" s="93">
        <f t="shared" si="905"/>
        <v>109.15</v>
      </c>
      <c r="F2223" s="124">
        <f t="shared" si="898"/>
        <v>255.58</v>
      </c>
      <c r="G2223" s="124">
        <f t="shared" si="899"/>
        <v>130.03</v>
      </c>
      <c r="H2223" s="124">
        <f t="shared" si="902"/>
        <v>125.55000000000001</v>
      </c>
      <c r="I2223" s="123">
        <f>'F4.2'!Z93</f>
        <v>0</v>
      </c>
      <c r="J2223" s="123">
        <f>'F4.2'!AT93</f>
        <v>0</v>
      </c>
      <c r="K2223" s="124"/>
      <c r="L2223" s="124"/>
      <c r="M2223" s="124">
        <f t="shared" si="903"/>
        <v>0</v>
      </c>
      <c r="N2223" s="124">
        <f t="shared" si="904"/>
        <v>125.55000000000001</v>
      </c>
      <c r="O2223" s="163">
        <f t="shared" si="900"/>
        <v>0</v>
      </c>
      <c r="P2223" s="164">
        <f t="shared" si="901"/>
        <v>0</v>
      </c>
    </row>
    <row r="2224" spans="1:16" ht="31.5" hidden="1" outlineLevel="1" x14ac:dyDescent="0.25">
      <c r="A2224" s="130">
        <f t="shared" si="897"/>
        <v>0</v>
      </c>
      <c r="B2224" s="131" t="str">
        <f t="shared" si="895"/>
        <v>IDC</v>
      </c>
      <c r="C2224" s="27" t="str">
        <f t="shared" si="905"/>
        <v>MERC/CAPEX/2021-2022/MSPGCL/097</v>
      </c>
      <c r="D2224" s="90">
        <f t="shared" si="905"/>
        <v>44634</v>
      </c>
      <c r="E2224" s="92">
        <f t="shared" si="905"/>
        <v>4.3064787331454717</v>
      </c>
      <c r="F2224" s="123">
        <f t="shared" si="898"/>
        <v>0</v>
      </c>
      <c r="G2224" s="123">
        <f t="shared" si="899"/>
        <v>0</v>
      </c>
      <c r="H2224" s="123">
        <f t="shared" si="902"/>
        <v>0</v>
      </c>
      <c r="I2224" s="123">
        <f>'F4.2'!Z94</f>
        <v>0</v>
      </c>
      <c r="J2224" s="123">
        <f>'F4.2'!AT94</f>
        <v>0</v>
      </c>
      <c r="K2224" s="123"/>
      <c r="L2224" s="123"/>
      <c r="M2224" s="123">
        <f t="shared" si="903"/>
        <v>0</v>
      </c>
      <c r="N2224" s="123">
        <f t="shared" si="904"/>
        <v>0</v>
      </c>
      <c r="O2224" s="163">
        <f t="shared" si="900"/>
        <v>0</v>
      </c>
      <c r="P2224" s="164">
        <f t="shared" si="901"/>
        <v>0</v>
      </c>
    </row>
    <row r="2225" spans="1:16" ht="47.25" hidden="1" outlineLevel="1" x14ac:dyDescent="0.25">
      <c r="A2225" s="27" t="str">
        <f t="shared" si="897"/>
        <v>HO
DPR 4</v>
      </c>
      <c r="B2225" s="28" t="str">
        <f t="shared" si="895"/>
        <v>Construction of coal platform for Chandrapur TPS, Khaperkheda TPS &amp; Parli TPS</v>
      </c>
      <c r="C2225" s="31" t="str">
        <f t="shared" si="905"/>
        <v>MERC/TECH 1/CAPEX/20132014/00827</v>
      </c>
      <c r="D2225" s="65">
        <f t="shared" si="905"/>
        <v>41464</v>
      </c>
      <c r="E2225" s="93">
        <f t="shared" si="905"/>
        <v>5.43</v>
      </c>
      <c r="F2225" s="124">
        <f t="shared" si="898"/>
        <v>0</v>
      </c>
      <c r="G2225" s="124">
        <f t="shared" si="899"/>
        <v>0</v>
      </c>
      <c r="H2225" s="124">
        <f t="shared" si="902"/>
        <v>0</v>
      </c>
      <c r="I2225" s="123">
        <f>'F4.2'!Z95</f>
        <v>0</v>
      </c>
      <c r="J2225" s="123">
        <f>'F4.2'!AT95</f>
        <v>0</v>
      </c>
      <c r="K2225" s="124"/>
      <c r="L2225" s="124"/>
      <c r="M2225" s="124">
        <f t="shared" si="903"/>
        <v>0</v>
      </c>
      <c r="N2225" s="124">
        <f t="shared" si="904"/>
        <v>0</v>
      </c>
      <c r="O2225" s="163">
        <f t="shared" si="900"/>
        <v>0</v>
      </c>
      <c r="P2225" s="164">
        <f t="shared" si="901"/>
        <v>0</v>
      </c>
    </row>
    <row r="2226" spans="1:16" ht="47.25" hidden="1" outlineLevel="1" x14ac:dyDescent="0.25">
      <c r="A2226" s="31" t="str">
        <f t="shared" si="897"/>
        <v>HO
DPR 4.2</v>
      </c>
      <c r="B2226" s="106" t="str">
        <f t="shared" si="895"/>
        <v>Khaperkheda TPS</v>
      </c>
      <c r="C2226" s="31" t="str">
        <f t="shared" si="905"/>
        <v>MERC/TECH 1/CAPEX/20132014/00827</v>
      </c>
      <c r="D2226" s="65">
        <f t="shared" si="905"/>
        <v>41464</v>
      </c>
      <c r="E2226" s="93">
        <f t="shared" si="905"/>
        <v>5.43</v>
      </c>
      <c r="F2226" s="124">
        <f t="shared" si="898"/>
        <v>3.9935999999999998</v>
      </c>
      <c r="G2226" s="124">
        <f t="shared" si="899"/>
        <v>3.9935999999999998</v>
      </c>
      <c r="H2226" s="124">
        <f t="shared" si="902"/>
        <v>0</v>
      </c>
      <c r="I2226" s="123">
        <f>'F4.2'!Z96</f>
        <v>0</v>
      </c>
      <c r="J2226" s="123">
        <f>'F4.2'!AT96</f>
        <v>0</v>
      </c>
      <c r="K2226" s="124"/>
      <c r="L2226" s="124"/>
      <c r="M2226" s="124">
        <f t="shared" si="903"/>
        <v>0</v>
      </c>
      <c r="N2226" s="124">
        <f t="shared" si="904"/>
        <v>0</v>
      </c>
      <c r="O2226" s="163">
        <f t="shared" si="900"/>
        <v>0</v>
      </c>
      <c r="P2226" s="164">
        <f t="shared" si="901"/>
        <v>0</v>
      </c>
    </row>
    <row r="2227" spans="1:16" ht="31.5" hidden="1" outlineLevel="1" x14ac:dyDescent="0.25">
      <c r="A2227" s="130">
        <f t="shared" si="897"/>
        <v>0</v>
      </c>
      <c r="B2227" s="131" t="str">
        <f t="shared" si="895"/>
        <v>IDC</v>
      </c>
      <c r="C2227" s="27" t="str">
        <f t="shared" si="905"/>
        <v>MERC/TECH 1/CAPEX/20132014/00827</v>
      </c>
      <c r="D2227" s="90">
        <f t="shared" si="905"/>
        <v>41464</v>
      </c>
      <c r="E2227" s="92">
        <f t="shared" si="905"/>
        <v>0</v>
      </c>
      <c r="F2227" s="123">
        <f t="shared" si="898"/>
        <v>0</v>
      </c>
      <c r="G2227" s="123">
        <f t="shared" si="899"/>
        <v>0</v>
      </c>
      <c r="H2227" s="123">
        <f t="shared" si="902"/>
        <v>0</v>
      </c>
      <c r="I2227" s="123">
        <f>'F4.2'!Z97</f>
        <v>0</v>
      </c>
      <c r="J2227" s="123">
        <f>'F4.2'!AT97</f>
        <v>0</v>
      </c>
      <c r="K2227" s="123"/>
      <c r="L2227" s="123"/>
      <c r="M2227" s="123">
        <f t="shared" si="903"/>
        <v>0</v>
      </c>
      <c r="N2227" s="123">
        <f t="shared" si="904"/>
        <v>0</v>
      </c>
      <c r="O2227" s="163">
        <f t="shared" si="900"/>
        <v>0</v>
      </c>
      <c r="P2227" s="164">
        <f t="shared" si="901"/>
        <v>0</v>
      </c>
    </row>
    <row r="2228" spans="1:16" ht="63" hidden="1" outlineLevel="1" x14ac:dyDescent="0.25">
      <c r="A2228" s="27" t="str">
        <f t="shared" si="897"/>
        <v>HO
DPR 5</v>
      </c>
      <c r="B2228" s="28" t="str">
        <f t="shared" si="895"/>
        <v>Procurement of energy efficient HT motors at Bhusawal TPS, Koradi TPS, Chandrapur TPS, khaperkheda TPS, Parli TPS &amp; Paras TPS as insurance spares</v>
      </c>
      <c r="C2228" s="31" t="str">
        <f t="shared" si="905"/>
        <v>MERC/TECH 1/CAPEX/20142015/01218</v>
      </c>
      <c r="D2228" s="65">
        <f t="shared" si="905"/>
        <v>41968</v>
      </c>
      <c r="E2228" s="93">
        <f t="shared" si="905"/>
        <v>4.82</v>
      </c>
      <c r="F2228" s="124">
        <f t="shared" si="898"/>
        <v>0</v>
      </c>
      <c r="G2228" s="124">
        <f t="shared" si="899"/>
        <v>0</v>
      </c>
      <c r="H2228" s="124">
        <f t="shared" si="902"/>
        <v>0</v>
      </c>
      <c r="I2228" s="123">
        <f>'F4.2'!Z98</f>
        <v>0</v>
      </c>
      <c r="J2228" s="123">
        <f>'F4.2'!AT98</f>
        <v>0</v>
      </c>
      <c r="K2228" s="124"/>
      <c r="L2228" s="124"/>
      <c r="M2228" s="124">
        <f t="shared" si="903"/>
        <v>0</v>
      </c>
      <c r="N2228" s="124">
        <f t="shared" si="904"/>
        <v>0</v>
      </c>
      <c r="O2228" s="163">
        <f t="shared" si="900"/>
        <v>0</v>
      </c>
      <c r="P2228" s="164">
        <f t="shared" si="901"/>
        <v>0</v>
      </c>
    </row>
    <row r="2229" spans="1:16" ht="126" hidden="1" outlineLevel="1" x14ac:dyDescent="0.25">
      <c r="A2229" s="31" t="str">
        <f t="shared" si="897"/>
        <v>HO
DPR 5.4a</v>
      </c>
      <c r="B2229" s="128" t="str">
        <f t="shared" si="895"/>
        <v>1. Procurement of 6.6 KV,300 KW, P.A.fan motor for U# 1 &amp; 2
2. Procurement of 6.6 KV,425 KW,CM motor for U # 3 &amp; 4
3. Procurement of 6.6 KV,1400KW,CW pump motor for U-1&amp; 2
4. Procurement of 6.6 KV,1400 KW,CW pump motor for U-3&amp;4</v>
      </c>
      <c r="C2229" s="31" t="str">
        <f t="shared" si="905"/>
        <v>MERC/TECH 1/CAPEX/20142015/01218</v>
      </c>
      <c r="D2229" s="65">
        <f t="shared" si="905"/>
        <v>41968</v>
      </c>
      <c r="E2229" s="93">
        <f t="shared" si="905"/>
        <v>3.8200000000000003</v>
      </c>
      <c r="F2229" s="124">
        <f t="shared" si="898"/>
        <v>2.5972885870000004</v>
      </c>
      <c r="G2229" s="124">
        <f t="shared" si="899"/>
        <v>2.5972885870000004</v>
      </c>
      <c r="H2229" s="124">
        <f t="shared" si="902"/>
        <v>0</v>
      </c>
      <c r="I2229" s="123">
        <f>'F4.2'!Z99</f>
        <v>0</v>
      </c>
      <c r="J2229" s="123">
        <f>'F4.2'!AT99</f>
        <v>0</v>
      </c>
      <c r="K2229" s="124"/>
      <c r="L2229" s="124"/>
      <c r="M2229" s="124">
        <f t="shared" si="903"/>
        <v>0</v>
      </c>
      <c r="N2229" s="124">
        <f t="shared" si="904"/>
        <v>0</v>
      </c>
      <c r="O2229" s="163">
        <f t="shared" si="900"/>
        <v>0</v>
      </c>
      <c r="P2229" s="164">
        <f t="shared" si="901"/>
        <v>0</v>
      </c>
    </row>
    <row r="2230" spans="1:16" ht="47.25" hidden="1" outlineLevel="1" x14ac:dyDescent="0.25">
      <c r="A2230" s="31" t="str">
        <f t="shared" si="897"/>
        <v>HO
DPR 5.4b</v>
      </c>
      <c r="B2230" s="128" t="str">
        <f t="shared" si="895"/>
        <v>K'kheda: Procurement of HT Motors(GS/HP Water pump)for U-1&amp;2 and Procurement of HT Motors (ACW)for U-3&amp;4</v>
      </c>
      <c r="C2230" s="27" t="str">
        <f t="shared" si="905"/>
        <v>MERC/TECH 1/CAPEX/20142015/01218</v>
      </c>
      <c r="D2230" s="90">
        <f t="shared" si="905"/>
        <v>41968</v>
      </c>
      <c r="E2230" s="92">
        <f t="shared" si="905"/>
        <v>1</v>
      </c>
      <c r="F2230" s="123">
        <f t="shared" si="898"/>
        <v>0.4</v>
      </c>
      <c r="G2230" s="123">
        <f t="shared" si="899"/>
        <v>0.4</v>
      </c>
      <c r="H2230" s="123">
        <f t="shared" si="902"/>
        <v>0</v>
      </c>
      <c r="I2230" s="123">
        <f>'F4.2'!Z100</f>
        <v>0</v>
      </c>
      <c r="J2230" s="123">
        <f>'F4.2'!AT100</f>
        <v>0</v>
      </c>
      <c r="K2230" s="123"/>
      <c r="L2230" s="123"/>
      <c r="M2230" s="123">
        <f t="shared" si="903"/>
        <v>0</v>
      </c>
      <c r="N2230" s="123">
        <f t="shared" si="904"/>
        <v>0</v>
      </c>
      <c r="O2230" s="163">
        <f t="shared" si="900"/>
        <v>0</v>
      </c>
      <c r="P2230" s="164">
        <f t="shared" si="901"/>
        <v>0</v>
      </c>
    </row>
    <row r="2231" spans="1:16" ht="63" hidden="1" outlineLevel="1" x14ac:dyDescent="0.25">
      <c r="A2231" s="27" t="str">
        <f t="shared" si="897"/>
        <v>HO
DPR 6</v>
      </c>
      <c r="B2231" s="28" t="str">
        <f t="shared" si="895"/>
        <v>Supply, Installation, Commissioning and Operation &amp; Maintenance Services of Continuous Ambient Air Quality Monitoring Stations (CAAQMS) at various TPS</v>
      </c>
      <c r="C2231" s="31" t="str">
        <f t="shared" si="905"/>
        <v>MERC/CAPEX/20162017/00423</v>
      </c>
      <c r="D2231" s="65">
        <f t="shared" si="905"/>
        <v>42585</v>
      </c>
      <c r="E2231" s="93">
        <f t="shared" si="905"/>
        <v>3.96</v>
      </c>
      <c r="F2231" s="124">
        <f t="shared" si="898"/>
        <v>0</v>
      </c>
      <c r="G2231" s="124">
        <f t="shared" si="899"/>
        <v>0</v>
      </c>
      <c r="H2231" s="124">
        <f t="shared" si="902"/>
        <v>0</v>
      </c>
      <c r="I2231" s="123">
        <f>'F4.2'!Z101</f>
        <v>0</v>
      </c>
      <c r="J2231" s="123">
        <f>'F4.2'!AT101</f>
        <v>0</v>
      </c>
      <c r="K2231" s="124"/>
      <c r="L2231" s="124"/>
      <c r="M2231" s="124">
        <f t="shared" si="903"/>
        <v>0</v>
      </c>
      <c r="N2231" s="124">
        <f t="shared" si="904"/>
        <v>0</v>
      </c>
      <c r="O2231" s="163">
        <f t="shared" si="900"/>
        <v>0</v>
      </c>
      <c r="P2231" s="164">
        <f t="shared" si="901"/>
        <v>0</v>
      </c>
    </row>
    <row r="2232" spans="1:16" ht="47.25" hidden="1" outlineLevel="1" x14ac:dyDescent="0.25">
      <c r="A2232" s="31" t="str">
        <f t="shared" si="897"/>
        <v>HO
DPR 6.2</v>
      </c>
      <c r="B2232" s="62" t="str">
        <f t="shared" si="895"/>
        <v>KHAPERKHEDA (U-1 to 4)</v>
      </c>
      <c r="C2232" s="31" t="str">
        <f t="shared" si="905"/>
        <v>MERC/CAPEX/20162017/00423</v>
      </c>
      <c r="D2232" s="65">
        <f t="shared" si="905"/>
        <v>42585</v>
      </c>
      <c r="E2232" s="93">
        <f t="shared" si="905"/>
        <v>3.96</v>
      </c>
      <c r="F2232" s="124">
        <f t="shared" si="898"/>
        <v>3.1173194680000003</v>
      </c>
      <c r="G2232" s="124">
        <f t="shared" si="899"/>
        <v>3.1173194680000003</v>
      </c>
      <c r="H2232" s="124">
        <f t="shared" si="902"/>
        <v>0</v>
      </c>
      <c r="I2232" s="123">
        <f>'F4.2'!Z102</f>
        <v>0</v>
      </c>
      <c r="J2232" s="123">
        <f>'F4.2'!AT102</f>
        <v>0</v>
      </c>
      <c r="K2232" s="124"/>
      <c r="L2232" s="124"/>
      <c r="M2232" s="124">
        <f t="shared" si="903"/>
        <v>0</v>
      </c>
      <c r="N2232" s="124">
        <f t="shared" si="904"/>
        <v>0</v>
      </c>
      <c r="O2232" s="163">
        <f t="shared" si="900"/>
        <v>0</v>
      </c>
      <c r="P2232" s="164">
        <f t="shared" si="901"/>
        <v>0</v>
      </c>
    </row>
    <row r="2233" spans="1:16" ht="47.25" hidden="1" outlineLevel="1" x14ac:dyDescent="0.25">
      <c r="A2233" s="27" t="str">
        <f t="shared" si="897"/>
        <v>HO
DPR 7</v>
      </c>
      <c r="B2233" s="28" t="str">
        <f t="shared" si="895"/>
        <v>Installation of Real Time Online Coal-Ash Analyzer at various TPS</v>
      </c>
      <c r="C2233" s="27" t="str">
        <f t="shared" si="905"/>
        <v>MERC/CAPEX/20162017/00774</v>
      </c>
      <c r="D2233" s="90">
        <f t="shared" si="905"/>
        <v>42643</v>
      </c>
      <c r="E2233" s="92">
        <f t="shared" si="905"/>
        <v>4.0552000000000001</v>
      </c>
      <c r="F2233" s="123">
        <f t="shared" si="898"/>
        <v>0</v>
      </c>
      <c r="G2233" s="123">
        <f t="shared" si="899"/>
        <v>0</v>
      </c>
      <c r="H2233" s="123">
        <f t="shared" si="902"/>
        <v>0</v>
      </c>
      <c r="I2233" s="123">
        <f>'F4.2'!Z103</f>
        <v>0</v>
      </c>
      <c r="J2233" s="123">
        <f>'F4.2'!AT103</f>
        <v>0</v>
      </c>
      <c r="K2233" s="123"/>
      <c r="L2233" s="123"/>
      <c r="M2233" s="123">
        <f t="shared" si="903"/>
        <v>0</v>
      </c>
      <c r="N2233" s="123">
        <f t="shared" si="904"/>
        <v>0</v>
      </c>
      <c r="O2233" s="163">
        <f t="shared" si="900"/>
        <v>0</v>
      </c>
      <c r="P2233" s="164">
        <f t="shared" si="901"/>
        <v>0</v>
      </c>
    </row>
    <row r="2234" spans="1:16" ht="47.25" hidden="1" outlineLevel="1" x14ac:dyDescent="0.25">
      <c r="A2234" s="31" t="str">
        <f t="shared" si="897"/>
        <v>HO
DPR 7.2</v>
      </c>
      <c r="B2234" s="62" t="str">
        <f t="shared" si="895"/>
        <v>Khaperkheda TPS</v>
      </c>
      <c r="C2234" s="31" t="str">
        <f t="shared" si="905"/>
        <v>MERC/CAPEX/20162017/00774</v>
      </c>
      <c r="D2234" s="65">
        <f t="shared" si="905"/>
        <v>42643</v>
      </c>
      <c r="E2234" s="93">
        <f t="shared" si="905"/>
        <v>4.0552000000000001</v>
      </c>
      <c r="F2234" s="124">
        <f t="shared" si="898"/>
        <v>0</v>
      </c>
      <c r="G2234" s="124">
        <f t="shared" si="899"/>
        <v>0</v>
      </c>
      <c r="H2234" s="124">
        <f t="shared" si="902"/>
        <v>0</v>
      </c>
      <c r="I2234" s="123">
        <f>'F4.2'!Z104</f>
        <v>0</v>
      </c>
      <c r="J2234" s="123">
        <f>'F4.2'!AT104</f>
        <v>0</v>
      </c>
      <c r="K2234" s="124"/>
      <c r="L2234" s="124"/>
      <c r="M2234" s="124">
        <f t="shared" si="903"/>
        <v>0</v>
      </c>
      <c r="N2234" s="124">
        <f t="shared" si="904"/>
        <v>0</v>
      </c>
      <c r="O2234" s="163">
        <f t="shared" si="900"/>
        <v>0</v>
      </c>
      <c r="P2234" s="164">
        <f t="shared" si="901"/>
        <v>0</v>
      </c>
    </row>
    <row r="2235" spans="1:16" ht="47.25" hidden="1" outlineLevel="1" x14ac:dyDescent="0.25">
      <c r="A2235" s="27" t="str">
        <f t="shared" si="897"/>
        <v>HO
DPR 8</v>
      </c>
      <c r="B2235" s="28" t="str">
        <f t="shared" si="895"/>
        <v>Replacement of Fire Tenders at Various Power Stations of Mahagenco</v>
      </c>
      <c r="C2235" s="27" t="str">
        <f t="shared" si="905"/>
        <v>MERC/CAPEX/20172018/4653</v>
      </c>
      <c r="D2235" s="90">
        <f t="shared" si="905"/>
        <v>43052</v>
      </c>
      <c r="E2235" s="92">
        <f t="shared" si="905"/>
        <v>2.7</v>
      </c>
      <c r="F2235" s="123">
        <f t="shared" si="898"/>
        <v>0</v>
      </c>
      <c r="G2235" s="123">
        <f t="shared" si="899"/>
        <v>0</v>
      </c>
      <c r="H2235" s="123">
        <f t="shared" si="902"/>
        <v>0</v>
      </c>
      <c r="I2235" s="123">
        <f>'F4.2'!Z105</f>
        <v>0</v>
      </c>
      <c r="J2235" s="123">
        <f>'F4.2'!AT105</f>
        <v>0</v>
      </c>
      <c r="K2235" s="123"/>
      <c r="L2235" s="123"/>
      <c r="M2235" s="123">
        <f t="shared" si="903"/>
        <v>0</v>
      </c>
      <c r="N2235" s="123">
        <f t="shared" si="904"/>
        <v>0</v>
      </c>
      <c r="O2235" s="163">
        <f t="shared" si="900"/>
        <v>0</v>
      </c>
      <c r="P2235" s="164">
        <f t="shared" si="901"/>
        <v>0</v>
      </c>
    </row>
    <row r="2236" spans="1:16" ht="47.25" hidden="1" outlineLevel="1" x14ac:dyDescent="0.25">
      <c r="A2236" s="31" t="str">
        <f t="shared" si="897"/>
        <v>HO
DPR 8.1</v>
      </c>
      <c r="B2236" s="62" t="str">
        <f t="shared" si="895"/>
        <v>Advance Multipurpose Fire Tender for KPKD 1-4</v>
      </c>
      <c r="C2236" s="31" t="str">
        <f t="shared" si="905"/>
        <v>MERC/CAPEX/20172018/4653</v>
      </c>
      <c r="D2236" s="65">
        <f t="shared" si="905"/>
        <v>43052</v>
      </c>
      <c r="E2236" s="93">
        <f t="shared" si="905"/>
        <v>1.45</v>
      </c>
      <c r="F2236" s="124">
        <f t="shared" si="898"/>
        <v>1.7765</v>
      </c>
      <c r="G2236" s="124">
        <f t="shared" si="899"/>
        <v>1.7765</v>
      </c>
      <c r="H2236" s="124">
        <f t="shared" si="902"/>
        <v>0</v>
      </c>
      <c r="I2236" s="123">
        <f>'F4.2'!Z106</f>
        <v>0</v>
      </c>
      <c r="J2236" s="123">
        <f>'F4.2'!AT106</f>
        <v>0</v>
      </c>
      <c r="K2236" s="124"/>
      <c r="L2236" s="124"/>
      <c r="M2236" s="124">
        <f t="shared" si="903"/>
        <v>0</v>
      </c>
      <c r="N2236" s="124">
        <f t="shared" si="904"/>
        <v>0</v>
      </c>
      <c r="O2236" s="163">
        <f t="shared" si="900"/>
        <v>0</v>
      </c>
      <c r="P2236" s="164">
        <f t="shared" si="901"/>
        <v>0</v>
      </c>
    </row>
    <row r="2237" spans="1:16" ht="47.25" hidden="1" outlineLevel="1" x14ac:dyDescent="0.25">
      <c r="A2237" s="31" t="str">
        <f t="shared" si="897"/>
        <v>HO
DPR 8.2</v>
      </c>
      <c r="B2237" s="62" t="str">
        <f t="shared" si="895"/>
        <v>Normal Multipurpose Fire Tender KPKD 1-4</v>
      </c>
      <c r="C2237" s="27" t="str">
        <f t="shared" si="905"/>
        <v>MERC/CAPEX/20172018/4653</v>
      </c>
      <c r="D2237" s="90">
        <f t="shared" si="905"/>
        <v>43052</v>
      </c>
      <c r="E2237" s="92">
        <f t="shared" si="905"/>
        <v>1.25</v>
      </c>
      <c r="F2237" s="123">
        <f t="shared" si="898"/>
        <v>2.1846524010000001</v>
      </c>
      <c r="G2237" s="123">
        <f t="shared" si="899"/>
        <v>2.1846524010000001</v>
      </c>
      <c r="H2237" s="123">
        <f t="shared" si="902"/>
        <v>0</v>
      </c>
      <c r="I2237" s="123">
        <f>'F4.2'!Z107</f>
        <v>0</v>
      </c>
      <c r="J2237" s="123">
        <f>'F4.2'!AT107</f>
        <v>0</v>
      </c>
      <c r="K2237" s="123"/>
      <c r="L2237" s="123"/>
      <c r="M2237" s="123">
        <f t="shared" si="903"/>
        <v>0</v>
      </c>
      <c r="N2237" s="123">
        <f t="shared" si="904"/>
        <v>0</v>
      </c>
      <c r="O2237" s="163">
        <f t="shared" si="900"/>
        <v>0</v>
      </c>
      <c r="P2237" s="164">
        <f t="shared" si="901"/>
        <v>0</v>
      </c>
    </row>
    <row r="2238" spans="1:16" ht="15.75" hidden="1" outlineLevel="1" x14ac:dyDescent="0.25">
      <c r="A2238" s="130">
        <f t="shared" si="897"/>
        <v>0</v>
      </c>
      <c r="B2238" s="131" t="str">
        <f t="shared" si="895"/>
        <v>IDC</v>
      </c>
      <c r="C2238" s="31" t="str">
        <f t="shared" si="905"/>
        <v>MERC/CAPEX/20172018/4653</v>
      </c>
      <c r="D2238" s="65">
        <f t="shared" si="905"/>
        <v>43052</v>
      </c>
      <c r="E2238" s="93">
        <f t="shared" si="905"/>
        <v>0</v>
      </c>
      <c r="F2238" s="124">
        <f t="shared" si="898"/>
        <v>0</v>
      </c>
      <c r="G2238" s="124">
        <f t="shared" si="899"/>
        <v>0</v>
      </c>
      <c r="H2238" s="124">
        <f t="shared" si="902"/>
        <v>0</v>
      </c>
      <c r="I2238" s="123">
        <f>'F4.2'!Z108</f>
        <v>0</v>
      </c>
      <c r="J2238" s="123">
        <f>'F4.2'!AT108</f>
        <v>0</v>
      </c>
      <c r="K2238" s="124"/>
      <c r="L2238" s="124"/>
      <c r="M2238" s="124">
        <f t="shared" si="903"/>
        <v>0</v>
      </c>
      <c r="N2238" s="124">
        <f t="shared" si="904"/>
        <v>0</v>
      </c>
      <c r="O2238" s="163">
        <f t="shared" si="900"/>
        <v>0</v>
      </c>
      <c r="P2238" s="164">
        <f t="shared" si="901"/>
        <v>0</v>
      </c>
    </row>
    <row r="2239" spans="1:16" ht="47.25" hidden="1" outlineLevel="1" x14ac:dyDescent="0.25">
      <c r="A2239" s="27" t="str">
        <f t="shared" si="897"/>
        <v>HO
DPR 9</v>
      </c>
      <c r="B2239" s="28" t="str">
        <f t="shared" si="895"/>
        <v>Pipe conveyor system for transporting Coal from WCL Coal mines to Koradi &amp; Khaperkheda TPS</v>
      </c>
      <c r="C2239" s="31" t="str">
        <f t="shared" si="905"/>
        <v>MERC/CAPEX/2017-18/0208</v>
      </c>
      <c r="D2239" s="65">
        <f t="shared" si="905"/>
        <v>43139</v>
      </c>
      <c r="E2239" s="93">
        <f t="shared" si="905"/>
        <v>226.30239130434779</v>
      </c>
      <c r="F2239" s="124">
        <f t="shared" si="898"/>
        <v>0</v>
      </c>
      <c r="G2239" s="124">
        <f t="shared" si="899"/>
        <v>0</v>
      </c>
      <c r="H2239" s="124">
        <f t="shared" si="902"/>
        <v>0</v>
      </c>
      <c r="I2239" s="123">
        <f>'F4.2'!Z109</f>
        <v>0</v>
      </c>
      <c r="J2239" s="123">
        <f>'F4.2'!AT109</f>
        <v>0</v>
      </c>
      <c r="K2239" s="124"/>
      <c r="L2239" s="124"/>
      <c r="M2239" s="124">
        <f t="shared" si="903"/>
        <v>0</v>
      </c>
      <c r="N2239" s="124">
        <f t="shared" si="904"/>
        <v>0</v>
      </c>
      <c r="O2239" s="163">
        <f t="shared" si="900"/>
        <v>0</v>
      </c>
      <c r="P2239" s="164">
        <f t="shared" si="901"/>
        <v>0</v>
      </c>
    </row>
    <row r="2240" spans="1:16" ht="47.25" hidden="1" outlineLevel="1" x14ac:dyDescent="0.25">
      <c r="A2240" s="31" t="str">
        <f t="shared" si="897"/>
        <v>HO
DPR 9.1</v>
      </c>
      <c r="B2240" s="62" t="str">
        <f t="shared" si="895"/>
        <v>Pipe conveyor system for transporting Coal from WCL Coal mines to Koradi &amp; Khaperkheda TPS</v>
      </c>
      <c r="C2240" s="31" t="str">
        <f t="shared" si="905"/>
        <v>MERC/CAPEX/2017-18/0208</v>
      </c>
      <c r="D2240" s="65">
        <f t="shared" si="905"/>
        <v>43139</v>
      </c>
      <c r="E2240" s="93">
        <f t="shared" si="905"/>
        <v>226.30239130434779</v>
      </c>
      <c r="F2240" s="124">
        <f t="shared" si="898"/>
        <v>291.23</v>
      </c>
      <c r="G2240" s="124">
        <f t="shared" si="899"/>
        <v>331.41774109900001</v>
      </c>
      <c r="H2240" s="124">
        <f t="shared" si="902"/>
        <v>-40.187741098999993</v>
      </c>
      <c r="I2240" s="123">
        <f>'F4.2'!Z110</f>
        <v>0</v>
      </c>
      <c r="J2240" s="123">
        <f>'F4.2'!AT110</f>
        <v>0</v>
      </c>
      <c r="K2240" s="124"/>
      <c r="L2240" s="124"/>
      <c r="M2240" s="124">
        <f t="shared" si="903"/>
        <v>0</v>
      </c>
      <c r="N2240" s="124">
        <f t="shared" si="904"/>
        <v>-40.187741098999993</v>
      </c>
      <c r="O2240" s="163">
        <f t="shared" si="900"/>
        <v>0</v>
      </c>
      <c r="P2240" s="164">
        <f t="shared" si="901"/>
        <v>0</v>
      </c>
    </row>
    <row r="2241" spans="1:16" ht="47.25" hidden="1" outlineLevel="1" x14ac:dyDescent="0.25">
      <c r="A2241" s="27" t="str">
        <f t="shared" si="897"/>
        <v>HO
DPR 10</v>
      </c>
      <c r="B2241" s="28" t="str">
        <f t="shared" si="895"/>
        <v>Implementation of IB recommendations- Civil works at various TPS of Mahagenco</v>
      </c>
      <c r="C2241" s="27" t="str">
        <f t="shared" si="905"/>
        <v>MERC/CAPEX/20172018/0177</v>
      </c>
      <c r="D2241" s="90">
        <f t="shared" si="905"/>
        <v>43137</v>
      </c>
      <c r="E2241" s="92">
        <f t="shared" si="905"/>
        <v>4.4603999999999999</v>
      </c>
      <c r="F2241" s="123">
        <f t="shared" si="898"/>
        <v>0</v>
      </c>
      <c r="G2241" s="123">
        <f t="shared" si="899"/>
        <v>0</v>
      </c>
      <c r="H2241" s="123">
        <f t="shared" si="902"/>
        <v>0</v>
      </c>
      <c r="I2241" s="123">
        <f>'F4.2'!Z111</f>
        <v>0</v>
      </c>
      <c r="J2241" s="123">
        <f>'F4.2'!AT111</f>
        <v>0</v>
      </c>
      <c r="K2241" s="123"/>
      <c r="L2241" s="123"/>
      <c r="M2241" s="123">
        <f t="shared" si="903"/>
        <v>0</v>
      </c>
      <c r="N2241" s="123">
        <f t="shared" si="904"/>
        <v>0</v>
      </c>
      <c r="O2241" s="163">
        <f t="shared" si="900"/>
        <v>0</v>
      </c>
      <c r="P2241" s="164">
        <f t="shared" si="901"/>
        <v>0</v>
      </c>
    </row>
    <row r="2242" spans="1:16" ht="63" hidden="1" outlineLevel="1" x14ac:dyDescent="0.25">
      <c r="A2242" s="31" t="str">
        <f t="shared" si="897"/>
        <v>HO
DPR 10.2a</v>
      </c>
      <c r="B2242" s="62" t="str">
        <f t="shared" si="895"/>
        <v>Compond wall (IB recommdation),Plant Patrolling Roads (IB recommdation) TPS KPKD</v>
      </c>
      <c r="C2242" s="31" t="str">
        <f t="shared" ref="C2242:E2261" si="906">C1816</f>
        <v>MERC/CAPEX/20172018/0177</v>
      </c>
      <c r="D2242" s="65">
        <f t="shared" si="906"/>
        <v>43137</v>
      </c>
      <c r="E2242" s="93">
        <f t="shared" si="906"/>
        <v>4.4603999999999999</v>
      </c>
      <c r="F2242" s="124">
        <f t="shared" si="898"/>
        <v>3.9506398230000004</v>
      </c>
      <c r="G2242" s="124">
        <f t="shared" si="899"/>
        <v>3.9506398230000004</v>
      </c>
      <c r="H2242" s="124">
        <f t="shared" si="902"/>
        <v>0</v>
      </c>
      <c r="I2242" s="123">
        <f>'F4.2'!Z112</f>
        <v>0</v>
      </c>
      <c r="J2242" s="123">
        <f>'F4.2'!AT112</f>
        <v>0</v>
      </c>
      <c r="K2242" s="124"/>
      <c r="L2242" s="124"/>
      <c r="M2242" s="124">
        <f t="shared" si="903"/>
        <v>0</v>
      </c>
      <c r="N2242" s="124">
        <f t="shared" si="904"/>
        <v>0</v>
      </c>
      <c r="O2242" s="163">
        <f t="shared" si="900"/>
        <v>0</v>
      </c>
      <c r="P2242" s="164">
        <f t="shared" si="901"/>
        <v>0</v>
      </c>
    </row>
    <row r="2243" spans="1:16" ht="47.25" hidden="1" outlineLevel="1" x14ac:dyDescent="0.25">
      <c r="A2243" s="27" t="str">
        <f t="shared" si="897"/>
        <v>HO
DPR 11</v>
      </c>
      <c r="B2243" s="28" t="str">
        <f t="shared" si="895"/>
        <v>Reuse of tertiary treated water for Koradi and Khaperkheda Thermal Power Plant from Bhandewadi STP</v>
      </c>
      <c r="C2243" s="27" t="str">
        <f t="shared" si="906"/>
        <v>MERC/CAPEX/MSPGCL/2018-19/1156</v>
      </c>
      <c r="D2243" s="90">
        <f t="shared" si="906"/>
        <v>43305</v>
      </c>
      <c r="E2243" s="92">
        <f t="shared" si="906"/>
        <v>9.23</v>
      </c>
      <c r="F2243" s="123">
        <f t="shared" si="898"/>
        <v>0</v>
      </c>
      <c r="G2243" s="123">
        <f t="shared" si="899"/>
        <v>0</v>
      </c>
      <c r="H2243" s="123">
        <f t="shared" si="902"/>
        <v>0</v>
      </c>
      <c r="I2243" s="123">
        <f>'F4.2'!Z113</f>
        <v>0</v>
      </c>
      <c r="J2243" s="123">
        <f>'F4.2'!AT113</f>
        <v>0</v>
      </c>
      <c r="K2243" s="123"/>
      <c r="L2243" s="123"/>
      <c r="M2243" s="123">
        <f t="shared" si="903"/>
        <v>0</v>
      </c>
      <c r="N2243" s="123">
        <f t="shared" si="904"/>
        <v>0</v>
      </c>
      <c r="O2243" s="163">
        <f t="shared" si="900"/>
        <v>0</v>
      </c>
      <c r="P2243" s="164">
        <f t="shared" si="901"/>
        <v>0</v>
      </c>
    </row>
    <row r="2244" spans="1:16" ht="47.25" hidden="1" outlineLevel="1" x14ac:dyDescent="0.25">
      <c r="A2244" s="31" t="str">
        <f t="shared" si="897"/>
        <v>HO
DPR 11.1</v>
      </c>
      <c r="B2244" s="62" t="str">
        <f t="shared" si="895"/>
        <v>Reuse of tertiary treated water for Koradi and Khaperkheda Thermal Power Plant from Bhandewadi STP</v>
      </c>
      <c r="C2244" s="31" t="str">
        <f t="shared" si="906"/>
        <v>MERC/CAPEX/MSPGCL/2018-19/1156</v>
      </c>
      <c r="D2244" s="65">
        <f t="shared" si="906"/>
        <v>43305</v>
      </c>
      <c r="E2244" s="93">
        <f t="shared" si="906"/>
        <v>9.0500000000000007</v>
      </c>
      <c r="F2244" s="124">
        <f t="shared" si="898"/>
        <v>13.3056650336394</v>
      </c>
      <c r="G2244" s="124">
        <f t="shared" si="899"/>
        <v>13.3056650336394</v>
      </c>
      <c r="H2244" s="124">
        <f t="shared" si="902"/>
        <v>0</v>
      </c>
      <c r="I2244" s="123">
        <f>'F4.2'!Z114</f>
        <v>0</v>
      </c>
      <c r="J2244" s="123">
        <f>'F4.2'!AT114</f>
        <v>0</v>
      </c>
      <c r="K2244" s="124"/>
      <c r="L2244" s="124"/>
      <c r="M2244" s="124">
        <f t="shared" si="903"/>
        <v>0</v>
      </c>
      <c r="N2244" s="124">
        <f t="shared" si="904"/>
        <v>0</v>
      </c>
      <c r="O2244" s="163">
        <f t="shared" si="900"/>
        <v>0</v>
      </c>
      <c r="P2244" s="164">
        <f t="shared" si="901"/>
        <v>0</v>
      </c>
    </row>
    <row r="2245" spans="1:16" ht="31.5" hidden="1" outlineLevel="1" x14ac:dyDescent="0.25">
      <c r="A2245" s="130">
        <f t="shared" si="897"/>
        <v>0</v>
      </c>
      <c r="B2245" s="138" t="str">
        <f t="shared" si="895"/>
        <v>IDC</v>
      </c>
      <c r="C2245" s="27" t="str">
        <f t="shared" si="906"/>
        <v>MERC/CAPEX/MSPGCL/2018-19/1156</v>
      </c>
      <c r="D2245" s="90">
        <f t="shared" si="906"/>
        <v>43305</v>
      </c>
      <c r="E2245" s="92">
        <f t="shared" si="906"/>
        <v>0.18</v>
      </c>
      <c r="F2245" s="123">
        <f t="shared" si="898"/>
        <v>0</v>
      </c>
      <c r="G2245" s="123">
        <f t="shared" si="899"/>
        <v>0</v>
      </c>
      <c r="H2245" s="123">
        <f t="shared" si="902"/>
        <v>0</v>
      </c>
      <c r="I2245" s="123">
        <f>'F4.2'!Z115</f>
        <v>0</v>
      </c>
      <c r="J2245" s="123">
        <f>'F4.2'!AT115</f>
        <v>0</v>
      </c>
      <c r="K2245" s="123"/>
      <c r="L2245" s="123"/>
      <c r="M2245" s="123">
        <f t="shared" si="903"/>
        <v>0</v>
      </c>
      <c r="N2245" s="123">
        <f t="shared" si="904"/>
        <v>0</v>
      </c>
      <c r="O2245" s="163">
        <f t="shared" si="900"/>
        <v>0</v>
      </c>
      <c r="P2245" s="164">
        <f t="shared" si="901"/>
        <v>0</v>
      </c>
    </row>
    <row r="2246" spans="1:16" ht="47.25" hidden="1" outlineLevel="1" x14ac:dyDescent="0.25">
      <c r="A2246" s="27" t="str">
        <f t="shared" si="897"/>
        <v>HO
DPR 15</v>
      </c>
      <c r="B2246" s="28" t="str">
        <f t="shared" si="895"/>
        <v>Implementation of Water Flow Monitoring system at Chandrapur STPS &amp; Khaperkheda TPS</v>
      </c>
      <c r="C2246" s="31" t="str">
        <f t="shared" si="906"/>
        <v>MERC/CAPEX/2020-2021/WFH/SBR/37</v>
      </c>
      <c r="D2246" s="65">
        <f t="shared" si="906"/>
        <v>44131</v>
      </c>
      <c r="E2246" s="93">
        <f t="shared" si="906"/>
        <v>5.1754800000000003</v>
      </c>
      <c r="F2246" s="124">
        <f t="shared" si="898"/>
        <v>0</v>
      </c>
      <c r="G2246" s="124">
        <f t="shared" si="899"/>
        <v>0</v>
      </c>
      <c r="H2246" s="124">
        <f t="shared" si="902"/>
        <v>0</v>
      </c>
      <c r="I2246" s="123">
        <f>'F4.2'!Z116</f>
        <v>0</v>
      </c>
      <c r="J2246" s="123">
        <f>'F4.2'!AT116</f>
        <v>0</v>
      </c>
      <c r="K2246" s="124"/>
      <c r="L2246" s="124"/>
      <c r="M2246" s="124">
        <f t="shared" si="903"/>
        <v>0</v>
      </c>
      <c r="N2246" s="124">
        <f t="shared" si="904"/>
        <v>0</v>
      </c>
      <c r="O2246" s="163">
        <f t="shared" si="900"/>
        <v>0</v>
      </c>
      <c r="P2246" s="164">
        <f t="shared" si="901"/>
        <v>0</v>
      </c>
    </row>
    <row r="2247" spans="1:16" ht="47.25" hidden="1" outlineLevel="1" x14ac:dyDescent="0.25">
      <c r="A2247" s="31" t="str">
        <f t="shared" si="897"/>
        <v>HO
DPR 15.3</v>
      </c>
      <c r="B2247" s="108" t="str">
        <f t="shared" si="895"/>
        <v>Electromagnetic Flow meters at various lines &amp; Locations of 210 MW</v>
      </c>
      <c r="C2247" s="31" t="str">
        <f t="shared" si="906"/>
        <v>MERC/CAPEX/2020-2021/WFH/SBR/37</v>
      </c>
      <c r="D2247" s="65">
        <f t="shared" si="906"/>
        <v>44131</v>
      </c>
      <c r="E2247" s="93">
        <f t="shared" si="906"/>
        <v>3.8515199999999998</v>
      </c>
      <c r="F2247" s="124">
        <f t="shared" si="898"/>
        <v>3.8515199999999998</v>
      </c>
      <c r="G2247" s="124">
        <f t="shared" si="899"/>
        <v>3.8515199999999998</v>
      </c>
      <c r="H2247" s="124">
        <f t="shared" si="902"/>
        <v>0</v>
      </c>
      <c r="I2247" s="123">
        <f>'F4.2'!Z117</f>
        <v>0</v>
      </c>
      <c r="J2247" s="123">
        <f>'F4.2'!AT117</f>
        <v>0</v>
      </c>
      <c r="K2247" s="124"/>
      <c r="L2247" s="124"/>
      <c r="M2247" s="124">
        <f t="shared" si="903"/>
        <v>0</v>
      </c>
      <c r="N2247" s="124">
        <f t="shared" si="904"/>
        <v>0</v>
      </c>
      <c r="O2247" s="163">
        <f t="shared" si="900"/>
        <v>0</v>
      </c>
      <c r="P2247" s="164">
        <f t="shared" si="901"/>
        <v>0</v>
      </c>
    </row>
    <row r="2248" spans="1:16" ht="63" hidden="1" outlineLevel="1" x14ac:dyDescent="0.25">
      <c r="A2248" s="31" t="str">
        <f t="shared" si="897"/>
        <v>HO
DPR 15.4</v>
      </c>
      <c r="B2248" s="108" t="str">
        <f t="shared" si="895"/>
        <v xml:space="preserve">Automation: Centralized SCADA, RTU, MODBUS Cable, Power cable &amp; mandatory spares
</v>
      </c>
      <c r="C2248" s="27" t="str">
        <f t="shared" si="906"/>
        <v>MERC/CAPEX/2020-2021/WFH/SBR/37</v>
      </c>
      <c r="D2248" s="90">
        <f t="shared" si="906"/>
        <v>44131</v>
      </c>
      <c r="E2248" s="92">
        <f t="shared" si="906"/>
        <v>1.32396</v>
      </c>
      <c r="F2248" s="123">
        <f t="shared" si="898"/>
        <v>1.32396</v>
      </c>
      <c r="G2248" s="123">
        <f t="shared" si="899"/>
        <v>1.32396</v>
      </c>
      <c r="H2248" s="123">
        <f t="shared" si="902"/>
        <v>0</v>
      </c>
      <c r="I2248" s="123">
        <f>'F4.2'!Z118</f>
        <v>0</v>
      </c>
      <c r="J2248" s="123">
        <f>'F4.2'!AT118</f>
        <v>0</v>
      </c>
      <c r="K2248" s="123"/>
      <c r="L2248" s="123"/>
      <c r="M2248" s="123">
        <f t="shared" si="903"/>
        <v>0</v>
      </c>
      <c r="N2248" s="123">
        <f t="shared" si="904"/>
        <v>0</v>
      </c>
      <c r="O2248" s="163">
        <f t="shared" si="900"/>
        <v>0</v>
      </c>
      <c r="P2248" s="164">
        <f t="shared" si="901"/>
        <v>0</v>
      </c>
    </row>
    <row r="2249" spans="1:16" ht="31.5" hidden="1" outlineLevel="1" x14ac:dyDescent="0.25">
      <c r="A2249" s="130">
        <f t="shared" si="897"/>
        <v>0</v>
      </c>
      <c r="B2249" s="131" t="str">
        <f t="shared" si="895"/>
        <v>IDC</v>
      </c>
      <c r="C2249" s="31" t="str">
        <f t="shared" si="906"/>
        <v>MERC/CAPEX/2020-2021/WFH/SBR/37</v>
      </c>
      <c r="D2249" s="65">
        <f t="shared" si="906"/>
        <v>44131</v>
      </c>
      <c r="E2249" s="93">
        <f t="shared" si="906"/>
        <v>0</v>
      </c>
      <c r="F2249" s="124">
        <f t="shared" si="898"/>
        <v>0</v>
      </c>
      <c r="G2249" s="124">
        <f t="shared" si="899"/>
        <v>0</v>
      </c>
      <c r="H2249" s="124">
        <f t="shared" si="902"/>
        <v>0</v>
      </c>
      <c r="I2249" s="123">
        <f>'F4.2'!Z119</f>
        <v>0</v>
      </c>
      <c r="J2249" s="123">
        <f>'F4.2'!AT119</f>
        <v>0</v>
      </c>
      <c r="K2249" s="124"/>
      <c r="L2249" s="124"/>
      <c r="M2249" s="124">
        <f t="shared" si="903"/>
        <v>0</v>
      </c>
      <c r="N2249" s="124">
        <f t="shared" si="904"/>
        <v>0</v>
      </c>
      <c r="O2249" s="163">
        <f t="shared" si="900"/>
        <v>0</v>
      </c>
      <c r="P2249" s="164">
        <f t="shared" si="901"/>
        <v>0</v>
      </c>
    </row>
    <row r="2250" spans="1:16" ht="31.5" hidden="1" outlineLevel="1" x14ac:dyDescent="0.25">
      <c r="A2250" s="27">
        <f t="shared" si="897"/>
        <v>30</v>
      </c>
      <c r="B2250" s="28" t="str">
        <f t="shared" si="895"/>
        <v>Supply of spare Generator Rotor for UNIT 1 &amp; 2, 210MW</v>
      </c>
      <c r="C2250" s="31" t="str">
        <f t="shared" si="906"/>
        <v>MERC/CAPEX/2023-24/0184</v>
      </c>
      <c r="D2250" s="65">
        <f t="shared" si="906"/>
        <v>45363</v>
      </c>
      <c r="E2250" s="93">
        <f t="shared" si="906"/>
        <v>37.11</v>
      </c>
      <c r="F2250" s="124">
        <f t="shared" si="898"/>
        <v>0</v>
      </c>
      <c r="G2250" s="124">
        <f t="shared" si="899"/>
        <v>0</v>
      </c>
      <c r="H2250" s="124">
        <f t="shared" si="902"/>
        <v>0</v>
      </c>
      <c r="I2250" s="123">
        <f>'F4.2'!Z120</f>
        <v>0</v>
      </c>
      <c r="J2250" s="123">
        <f>'F4.2'!AT120</f>
        <v>0</v>
      </c>
      <c r="K2250" s="124"/>
      <c r="L2250" s="124"/>
      <c r="M2250" s="124">
        <f t="shared" si="903"/>
        <v>0</v>
      </c>
      <c r="N2250" s="124">
        <f t="shared" si="904"/>
        <v>0</v>
      </c>
      <c r="O2250" s="163">
        <f t="shared" si="900"/>
        <v>0</v>
      </c>
      <c r="P2250" s="164">
        <f t="shared" si="901"/>
        <v>0</v>
      </c>
    </row>
    <row r="2251" spans="1:16" ht="31.5" hidden="1" outlineLevel="1" x14ac:dyDescent="0.25">
      <c r="A2251" s="9">
        <f t="shared" si="897"/>
        <v>30.1</v>
      </c>
      <c r="B2251" s="165" t="str">
        <f t="shared" si="895"/>
        <v>Supply of spare Generator Rotor for UNIT 1 &amp; 2, 210MW</v>
      </c>
      <c r="C2251" s="31" t="str">
        <f t="shared" si="906"/>
        <v>MERC/CAPEX/2023-24/0184</v>
      </c>
      <c r="D2251" s="65">
        <f t="shared" si="906"/>
        <v>45363</v>
      </c>
      <c r="E2251" s="93">
        <f t="shared" si="906"/>
        <v>36.700000000000003</v>
      </c>
      <c r="F2251" s="124">
        <f t="shared" si="898"/>
        <v>36.700000000000003</v>
      </c>
      <c r="G2251" s="124">
        <f t="shared" si="899"/>
        <v>36.700000000000003</v>
      </c>
      <c r="H2251" s="124">
        <f t="shared" si="902"/>
        <v>0</v>
      </c>
      <c r="I2251" s="123">
        <f>'F4.2'!Z121</f>
        <v>0</v>
      </c>
      <c r="J2251" s="123">
        <f>'F4.2'!AT121</f>
        <v>0</v>
      </c>
      <c r="K2251" s="124"/>
      <c r="L2251" s="124"/>
      <c r="M2251" s="124">
        <f t="shared" si="903"/>
        <v>0</v>
      </c>
      <c r="N2251" s="124">
        <f t="shared" si="904"/>
        <v>0</v>
      </c>
      <c r="O2251" s="163">
        <f t="shared" si="900"/>
        <v>0</v>
      </c>
      <c r="P2251" s="164">
        <f t="shared" si="901"/>
        <v>0</v>
      </c>
    </row>
    <row r="2252" spans="1:16" ht="15.75" hidden="1" outlineLevel="1" x14ac:dyDescent="0.25">
      <c r="A2252" s="130">
        <f t="shared" si="897"/>
        <v>0</v>
      </c>
      <c r="B2252" s="131" t="str">
        <f t="shared" si="895"/>
        <v>IDC</v>
      </c>
      <c r="C2252" s="31" t="str">
        <f t="shared" si="906"/>
        <v>MERC/CAPEX/2023-24/0184</v>
      </c>
      <c r="D2252" s="65">
        <f t="shared" si="906"/>
        <v>45363</v>
      </c>
      <c r="E2252" s="93">
        <f t="shared" si="906"/>
        <v>0.41</v>
      </c>
      <c r="F2252" s="124">
        <f t="shared" si="898"/>
        <v>0</v>
      </c>
      <c r="G2252" s="124">
        <f t="shared" si="899"/>
        <v>0</v>
      </c>
      <c r="H2252" s="124">
        <f t="shared" si="902"/>
        <v>0</v>
      </c>
      <c r="I2252" s="123">
        <f>'F4.2'!Z122</f>
        <v>0</v>
      </c>
      <c r="J2252" s="123">
        <f>'F4.2'!AT122</f>
        <v>0</v>
      </c>
      <c r="K2252" s="124"/>
      <c r="L2252" s="124"/>
      <c r="M2252" s="124">
        <f t="shared" si="903"/>
        <v>0</v>
      </c>
      <c r="N2252" s="124">
        <f t="shared" si="904"/>
        <v>0</v>
      </c>
      <c r="O2252" s="163">
        <f t="shared" si="900"/>
        <v>0</v>
      </c>
      <c r="P2252" s="164">
        <f t="shared" si="901"/>
        <v>0</v>
      </c>
    </row>
    <row r="2253" spans="1:16" ht="78.75" hidden="1" outlineLevel="1" x14ac:dyDescent="0.25">
      <c r="A2253" s="27">
        <f t="shared" si="897"/>
        <v>31</v>
      </c>
      <c r="B2253" s="28" t="str">
        <f t="shared" si="895"/>
        <v>Construction of 4th upstream raising of Waregaon Ash Bund from T.B.L 302.50 M to T.B.L. 305.50 M with raising of drain wells and modification of Masonary Dam (Waste Weir),       4 x210 MW, TPS, Khaperkheda</v>
      </c>
      <c r="C2253" s="31" t="str">
        <f t="shared" si="906"/>
        <v>MERC/CAPEX/2023-2024/MSPGCL/0510</v>
      </c>
      <c r="D2253" s="65">
        <f t="shared" si="906"/>
        <v>45208</v>
      </c>
      <c r="E2253" s="93">
        <f t="shared" si="906"/>
        <v>45.053462686567165</v>
      </c>
      <c r="F2253" s="124">
        <f t="shared" si="898"/>
        <v>0</v>
      </c>
      <c r="G2253" s="124">
        <f t="shared" si="899"/>
        <v>0</v>
      </c>
      <c r="H2253" s="124">
        <f t="shared" si="902"/>
        <v>0</v>
      </c>
      <c r="I2253" s="123">
        <f>'F4.2'!Z123</f>
        <v>0</v>
      </c>
      <c r="J2253" s="123">
        <f>'F4.2'!AT123</f>
        <v>0</v>
      </c>
      <c r="K2253" s="124"/>
      <c r="L2253" s="124"/>
      <c r="M2253" s="124">
        <f t="shared" si="903"/>
        <v>0</v>
      </c>
      <c r="N2253" s="124">
        <f t="shared" si="904"/>
        <v>0</v>
      </c>
      <c r="O2253" s="163">
        <f t="shared" si="900"/>
        <v>0</v>
      </c>
      <c r="P2253" s="164">
        <f t="shared" si="901"/>
        <v>0</v>
      </c>
    </row>
    <row r="2254" spans="1:16" ht="63" hidden="1" outlineLevel="1" x14ac:dyDescent="0.25">
      <c r="A2254" s="9">
        <f t="shared" si="897"/>
        <v>31.1</v>
      </c>
      <c r="B2254" s="165" t="str">
        <f t="shared" si="895"/>
        <v>Construction of 4th  upstream raising of Waregaon Ash Bund from T.B.L   302.50 M to T.B.L. 305.50 M at TPS, Khaperkheda.</v>
      </c>
      <c r="C2254" s="31" t="str">
        <f t="shared" si="906"/>
        <v>MERC/CAPEX/2023-2024/MSPGCL/0510</v>
      </c>
      <c r="D2254" s="65">
        <f t="shared" si="906"/>
        <v>45208</v>
      </c>
      <c r="E2254" s="93">
        <f t="shared" si="906"/>
        <v>31.023080597014925</v>
      </c>
      <c r="F2254" s="124">
        <f t="shared" si="898"/>
        <v>31.22</v>
      </c>
      <c r="G2254" s="124">
        <f t="shared" si="899"/>
        <v>31.22</v>
      </c>
      <c r="H2254" s="124">
        <f t="shared" si="902"/>
        <v>0</v>
      </c>
      <c r="I2254" s="123">
        <f>'F4.2'!Z124</f>
        <v>0</v>
      </c>
      <c r="J2254" s="123">
        <f>'F4.2'!AT124</f>
        <v>0</v>
      </c>
      <c r="K2254" s="124"/>
      <c r="L2254" s="124"/>
      <c r="M2254" s="124">
        <f t="shared" si="903"/>
        <v>0</v>
      </c>
      <c r="N2254" s="124">
        <f t="shared" si="904"/>
        <v>0</v>
      </c>
      <c r="O2254" s="163">
        <f t="shared" si="900"/>
        <v>0</v>
      </c>
      <c r="P2254" s="164">
        <f t="shared" si="901"/>
        <v>0</v>
      </c>
    </row>
    <row r="2255" spans="1:16" ht="31.5" hidden="1" outlineLevel="1" x14ac:dyDescent="0.25">
      <c r="A2255" s="9">
        <f t="shared" si="897"/>
        <v>31.2</v>
      </c>
      <c r="B2255" s="165" t="str">
        <f t="shared" si="895"/>
        <v>Raising of drain wells of Waregaon Ash Bund  TPS, Khaperkheda.</v>
      </c>
      <c r="C2255" s="31" t="str">
        <f t="shared" si="906"/>
        <v>MERC/CAPEX/2023-2024/MSPGCL/0510</v>
      </c>
      <c r="D2255" s="65">
        <f t="shared" si="906"/>
        <v>45208</v>
      </c>
      <c r="E2255" s="93">
        <f t="shared" si="906"/>
        <v>1.6569313432835822</v>
      </c>
      <c r="F2255" s="124">
        <f t="shared" si="898"/>
        <v>0</v>
      </c>
      <c r="G2255" s="124">
        <f t="shared" si="899"/>
        <v>0</v>
      </c>
      <c r="H2255" s="124">
        <f t="shared" si="902"/>
        <v>0</v>
      </c>
      <c r="I2255" s="123">
        <f>'F4.2'!Z125</f>
        <v>0</v>
      </c>
      <c r="J2255" s="123">
        <f>'F4.2'!AT125</f>
        <v>0</v>
      </c>
      <c r="K2255" s="124"/>
      <c r="L2255" s="124"/>
      <c r="M2255" s="124">
        <f t="shared" si="903"/>
        <v>0</v>
      </c>
      <c r="N2255" s="124">
        <f t="shared" si="904"/>
        <v>0</v>
      </c>
      <c r="O2255" s="163">
        <f t="shared" si="900"/>
        <v>0</v>
      </c>
      <c r="P2255" s="164">
        <f t="shared" si="901"/>
        <v>0</v>
      </c>
    </row>
    <row r="2256" spans="1:16" ht="47.25" hidden="1" outlineLevel="1" x14ac:dyDescent="0.25">
      <c r="A2256" s="9">
        <f t="shared" si="897"/>
        <v>31.3</v>
      </c>
      <c r="B2256" s="165" t="str">
        <f t="shared" si="895"/>
        <v>Modification of Masonary Dam (Waste Weir) of Waregaon Ash Bund  TPS, Khaperkheda.</v>
      </c>
      <c r="C2256" s="31" t="str">
        <f t="shared" si="906"/>
        <v>MERC/CAPEX/2023-2024/MSPGCL/0510</v>
      </c>
      <c r="D2256" s="65">
        <f t="shared" si="906"/>
        <v>45208</v>
      </c>
      <c r="E2256" s="93">
        <f t="shared" si="906"/>
        <v>10.185689552238806</v>
      </c>
      <c r="F2256" s="124">
        <f t="shared" si="898"/>
        <v>0</v>
      </c>
      <c r="G2256" s="124">
        <f t="shared" si="899"/>
        <v>0</v>
      </c>
      <c r="H2256" s="124">
        <f t="shared" si="902"/>
        <v>0</v>
      </c>
      <c r="I2256" s="123">
        <f>'F4.2'!Z126</f>
        <v>0</v>
      </c>
      <c r="J2256" s="123">
        <f>'F4.2'!AT126</f>
        <v>0</v>
      </c>
      <c r="K2256" s="124"/>
      <c r="L2256" s="124"/>
      <c r="M2256" s="124">
        <f t="shared" si="903"/>
        <v>0</v>
      </c>
      <c r="N2256" s="124">
        <f t="shared" si="904"/>
        <v>0</v>
      </c>
      <c r="O2256" s="163">
        <f t="shared" si="900"/>
        <v>0</v>
      </c>
      <c r="P2256" s="164">
        <f t="shared" si="901"/>
        <v>0</v>
      </c>
    </row>
    <row r="2257" spans="1:16" ht="31.5" hidden="1" outlineLevel="1" x14ac:dyDescent="0.25">
      <c r="A2257" s="130">
        <f t="shared" si="897"/>
        <v>0</v>
      </c>
      <c r="B2257" s="131" t="str">
        <f t="shared" si="895"/>
        <v>IDC</v>
      </c>
      <c r="C2257" s="31" t="str">
        <f t="shared" si="906"/>
        <v>MERC/CAPEX/2023-2024/MSPGCL/0510</v>
      </c>
      <c r="D2257" s="65">
        <f t="shared" si="906"/>
        <v>45208</v>
      </c>
      <c r="E2257" s="93">
        <f t="shared" si="906"/>
        <v>2.1877611940298509</v>
      </c>
      <c r="F2257" s="124">
        <f t="shared" si="898"/>
        <v>0</v>
      </c>
      <c r="G2257" s="58">
        <f t="shared" si="899"/>
        <v>0</v>
      </c>
      <c r="H2257" s="58">
        <f t="shared" si="902"/>
        <v>0</v>
      </c>
      <c r="I2257" s="123">
        <f>'F4.2'!Z127</f>
        <v>0</v>
      </c>
      <c r="J2257" s="123">
        <f>'F4.2'!AT127</f>
        <v>0</v>
      </c>
      <c r="K2257" s="58"/>
      <c r="L2257" s="58"/>
      <c r="M2257" s="124">
        <f t="shared" si="903"/>
        <v>0</v>
      </c>
      <c r="N2257" s="58">
        <f t="shared" si="904"/>
        <v>0</v>
      </c>
      <c r="O2257" s="163">
        <f t="shared" si="900"/>
        <v>0</v>
      </c>
      <c r="P2257" s="164">
        <f t="shared" si="901"/>
        <v>0</v>
      </c>
    </row>
    <row r="2258" spans="1:16" ht="31.5" hidden="1" outlineLevel="1" x14ac:dyDescent="0.25">
      <c r="A2258" s="27">
        <f t="shared" si="897"/>
        <v>32</v>
      </c>
      <c r="B2258" s="28" t="str">
        <f t="shared" si="895"/>
        <v>Flue Gas Desulphurisation (FGD) System for Khaperkheda Unit # 1 &amp; 2</v>
      </c>
      <c r="C2258" s="9" t="str">
        <f t="shared" si="906"/>
        <v>MERC/CAPEX/MSPGCL/2023-2024/0459</v>
      </c>
      <c r="D2258" s="65">
        <f t="shared" si="906"/>
        <v>45174</v>
      </c>
      <c r="E2258" s="58">
        <f t="shared" si="906"/>
        <v>115.34000000000002</v>
      </c>
      <c r="F2258" s="58">
        <f t="shared" si="898"/>
        <v>0</v>
      </c>
      <c r="G2258" s="58">
        <f t="shared" si="899"/>
        <v>0</v>
      </c>
      <c r="H2258" s="58">
        <f t="shared" si="902"/>
        <v>0</v>
      </c>
      <c r="I2258" s="123">
        <f>'F4.2'!Z128</f>
        <v>0</v>
      </c>
      <c r="J2258" s="123">
        <f>'F4.2'!AT128</f>
        <v>0</v>
      </c>
      <c r="K2258" s="58"/>
      <c r="L2258" s="58"/>
      <c r="M2258" s="58">
        <f t="shared" si="903"/>
        <v>0</v>
      </c>
      <c r="N2258" s="58">
        <f t="shared" si="904"/>
        <v>0</v>
      </c>
      <c r="O2258" s="163">
        <f t="shared" si="900"/>
        <v>0</v>
      </c>
      <c r="P2258" s="164">
        <f t="shared" si="901"/>
        <v>0</v>
      </c>
    </row>
    <row r="2259" spans="1:16" ht="31.5" hidden="1" outlineLevel="1" x14ac:dyDescent="0.25">
      <c r="A2259" s="9">
        <f t="shared" si="897"/>
        <v>32.1</v>
      </c>
      <c r="B2259" s="165" t="str">
        <f t="shared" si="895"/>
        <v>Flue Gas Desulphurisation (FGD) System for Khaperkheda Unit # 1 &amp; 2</v>
      </c>
      <c r="C2259" s="27" t="str">
        <f t="shared" si="906"/>
        <v>MERC/CAPEX/MSPGCL/2023-2024/0459</v>
      </c>
      <c r="D2259" s="90">
        <f t="shared" si="906"/>
        <v>45174</v>
      </c>
      <c r="E2259" s="92">
        <f t="shared" si="906"/>
        <v>109.80000000000001</v>
      </c>
      <c r="F2259" s="123">
        <f t="shared" si="898"/>
        <v>0</v>
      </c>
      <c r="G2259" s="123">
        <f t="shared" si="899"/>
        <v>129.13</v>
      </c>
      <c r="H2259" s="123">
        <f t="shared" si="902"/>
        <v>-129.13</v>
      </c>
      <c r="I2259" s="123">
        <f>'F4.2'!Z129</f>
        <v>0</v>
      </c>
      <c r="J2259" s="123">
        <f>'F4.2'!AT129</f>
        <v>0</v>
      </c>
      <c r="K2259" s="123"/>
      <c r="L2259" s="123"/>
      <c r="M2259" s="123">
        <f t="shared" si="903"/>
        <v>0</v>
      </c>
      <c r="N2259" s="123">
        <f t="shared" si="904"/>
        <v>-129.13</v>
      </c>
    </row>
    <row r="2260" spans="1:16" ht="31.5" hidden="1" outlineLevel="1" x14ac:dyDescent="0.25">
      <c r="A2260" s="130">
        <f t="shared" si="897"/>
        <v>0</v>
      </c>
      <c r="B2260" s="131" t="str">
        <f t="shared" si="895"/>
        <v>IDC</v>
      </c>
      <c r="C2260" s="31" t="str">
        <f t="shared" si="906"/>
        <v>MERC/CAPEX/MSPGCL/2023-2024/0459</v>
      </c>
      <c r="D2260" s="65">
        <f t="shared" si="906"/>
        <v>45174</v>
      </c>
      <c r="E2260" s="93">
        <f t="shared" si="906"/>
        <v>5.54</v>
      </c>
      <c r="F2260" s="124">
        <f t="shared" si="898"/>
        <v>0</v>
      </c>
      <c r="G2260" s="124">
        <f t="shared" si="899"/>
        <v>0</v>
      </c>
      <c r="H2260" s="124">
        <f t="shared" si="902"/>
        <v>0</v>
      </c>
      <c r="I2260" s="123">
        <f>'F4.2'!Z130</f>
        <v>0</v>
      </c>
      <c r="J2260" s="123">
        <f>'F4.2'!AT130</f>
        <v>0</v>
      </c>
      <c r="K2260" s="124"/>
      <c r="L2260" s="124"/>
      <c r="M2260" s="124">
        <f t="shared" si="903"/>
        <v>0</v>
      </c>
      <c r="N2260" s="124">
        <f t="shared" si="904"/>
        <v>0</v>
      </c>
    </row>
    <row r="2261" spans="1:16" ht="31.5" hidden="1" outlineLevel="1" x14ac:dyDescent="0.25">
      <c r="A2261" s="27">
        <f t="shared" si="897"/>
        <v>33</v>
      </c>
      <c r="B2261" s="28" t="str">
        <f t="shared" si="895"/>
        <v>Upgradation of DDC/DCS system for 
UNIT 1 &amp; 3 of 210 MWKhaperkheda TPS</v>
      </c>
      <c r="C2261" s="31" t="str">
        <f t="shared" si="906"/>
        <v>MERC/CAPEX/MSPGCL/2023-24/601</v>
      </c>
      <c r="D2261" s="65">
        <f t="shared" si="906"/>
        <v>45240</v>
      </c>
      <c r="E2261" s="93">
        <f t="shared" si="906"/>
        <v>39.14</v>
      </c>
      <c r="F2261" s="124">
        <f t="shared" si="898"/>
        <v>0</v>
      </c>
      <c r="G2261" s="124">
        <f t="shared" si="899"/>
        <v>0</v>
      </c>
      <c r="H2261" s="124">
        <f t="shared" si="902"/>
        <v>0</v>
      </c>
      <c r="I2261" s="123">
        <f>'F4.2'!Z131</f>
        <v>0</v>
      </c>
      <c r="J2261" s="123">
        <f>'F4.2'!AT131</f>
        <v>0</v>
      </c>
      <c r="K2261" s="124"/>
      <c r="L2261" s="124"/>
      <c r="M2261" s="124">
        <f t="shared" si="903"/>
        <v>0</v>
      </c>
      <c r="N2261" s="124">
        <f t="shared" si="904"/>
        <v>0</v>
      </c>
    </row>
    <row r="2262" spans="1:16" ht="31.5" hidden="1" outlineLevel="1" x14ac:dyDescent="0.25">
      <c r="A2262" s="9">
        <f t="shared" si="897"/>
        <v>33.1</v>
      </c>
      <c r="B2262" s="165" t="str">
        <f t="shared" si="895"/>
        <v>Upgradation of DDC/DCS system for 
UNIT 1 &amp; 3 of 210 MWKhaperkheda TPS</v>
      </c>
      <c r="C2262" s="31" t="str">
        <f t="shared" ref="C2262:E2281" si="907">C1836</f>
        <v>MERC/CAPEX/MSPGCL/2023-24/601</v>
      </c>
      <c r="D2262" s="65">
        <f t="shared" si="907"/>
        <v>45240</v>
      </c>
      <c r="E2262" s="93">
        <f t="shared" si="907"/>
        <v>38.700000000000003</v>
      </c>
      <c r="F2262" s="124">
        <f t="shared" si="898"/>
        <v>39.14</v>
      </c>
      <c r="G2262" s="124">
        <f t="shared" si="899"/>
        <v>39.14</v>
      </c>
      <c r="H2262" s="124">
        <f t="shared" si="902"/>
        <v>0</v>
      </c>
      <c r="I2262" s="123">
        <f>'F4.2'!Z132</f>
        <v>0</v>
      </c>
      <c r="J2262" s="123">
        <f>'F4.2'!AT132</f>
        <v>0</v>
      </c>
      <c r="K2262" s="124"/>
      <c r="L2262" s="124"/>
      <c r="M2262" s="124">
        <f t="shared" si="903"/>
        <v>0</v>
      </c>
      <c r="N2262" s="124">
        <f t="shared" si="904"/>
        <v>0</v>
      </c>
    </row>
    <row r="2263" spans="1:16" ht="31.5" hidden="1" outlineLevel="1" x14ac:dyDescent="0.25">
      <c r="A2263" s="9">
        <f t="shared" si="897"/>
        <v>0</v>
      </c>
      <c r="B2263" s="165" t="str">
        <f t="shared" si="895"/>
        <v>IDC</v>
      </c>
      <c r="C2263" s="31" t="str">
        <f t="shared" si="907"/>
        <v>MERC/CAPEX/MSPGCL/2023-24/601</v>
      </c>
      <c r="D2263" s="65">
        <f t="shared" si="907"/>
        <v>45240</v>
      </c>
      <c r="E2263" s="93">
        <f t="shared" si="907"/>
        <v>0.44</v>
      </c>
      <c r="F2263" s="124">
        <f t="shared" si="898"/>
        <v>0</v>
      </c>
      <c r="G2263" s="124">
        <f t="shared" si="899"/>
        <v>0</v>
      </c>
      <c r="H2263" s="124">
        <f t="shared" si="902"/>
        <v>0</v>
      </c>
      <c r="I2263" s="123">
        <f>'F4.2'!Z133</f>
        <v>0</v>
      </c>
      <c r="J2263" s="123">
        <f>'F4.2'!AT133</f>
        <v>0</v>
      </c>
      <c r="K2263" s="124"/>
      <c r="L2263" s="124"/>
      <c r="M2263" s="124">
        <f t="shared" si="903"/>
        <v>0</v>
      </c>
      <c r="N2263" s="124">
        <f t="shared" si="904"/>
        <v>0</v>
      </c>
    </row>
    <row r="2264" spans="1:16" ht="94.5" hidden="1" outlineLevel="1" x14ac:dyDescent="0.25">
      <c r="A2264" s="27">
        <f t="shared" si="897"/>
        <v>34</v>
      </c>
      <c r="B2264" s="28" t="str">
        <f t="shared" si="895"/>
        <v>Supply &amp; commissioning of interconnection conveyor belt, Elecon make complete impact type crusher, Procurement of 4 NOs. Bull Dozer BEML BD-155 and Eco friendly and power efficient chiller system at Khaperkheda TPS</v>
      </c>
      <c r="C2264" s="31" t="str">
        <f t="shared" si="907"/>
        <v>MERC/CAPEX/2023-2024/MSPGCL/0142</v>
      </c>
      <c r="D2264" s="65">
        <f t="shared" si="907"/>
        <v>45349</v>
      </c>
      <c r="E2264" s="93">
        <f t="shared" si="907"/>
        <v>28.32</v>
      </c>
      <c r="F2264" s="124">
        <f t="shared" si="898"/>
        <v>0</v>
      </c>
      <c r="G2264" s="124">
        <f t="shared" si="899"/>
        <v>0</v>
      </c>
      <c r="H2264" s="124">
        <f t="shared" si="902"/>
        <v>0</v>
      </c>
      <c r="I2264" s="123">
        <f>'F4.2'!Z134</f>
        <v>0</v>
      </c>
      <c r="J2264" s="123">
        <f>'F4.2'!AT134</f>
        <v>0</v>
      </c>
      <c r="K2264" s="124"/>
      <c r="L2264" s="124"/>
      <c r="M2264" s="124">
        <f t="shared" ref="M2264:M2327" si="908">SUM(J2264:L2264)</f>
        <v>0</v>
      </c>
      <c r="N2264" s="124">
        <f t="shared" si="904"/>
        <v>0</v>
      </c>
    </row>
    <row r="2265" spans="1:16" ht="78.75" hidden="1" outlineLevel="1" x14ac:dyDescent="0.25">
      <c r="A2265" s="9">
        <f t="shared" si="897"/>
        <v>34.1</v>
      </c>
      <c r="B2265" s="165" t="str">
        <f t="shared" si="895"/>
        <v>Design, engineering, manufacturing, supply, erection &amp; commissioning of interconnection conveyor belt from 1 X 500MW to 4 X 210MW stack yard at CHP Khaperkheda TPS</v>
      </c>
      <c r="C2265" s="31" t="str">
        <f t="shared" si="907"/>
        <v>MERC/CAPEX/2023-2024/MSPGCL/0142</v>
      </c>
      <c r="D2265" s="65">
        <f t="shared" si="907"/>
        <v>45349</v>
      </c>
      <c r="E2265" s="93">
        <f t="shared" si="907"/>
        <v>5.43</v>
      </c>
      <c r="F2265" s="124">
        <f t="shared" si="898"/>
        <v>0</v>
      </c>
      <c r="G2265" s="124">
        <f t="shared" si="899"/>
        <v>0</v>
      </c>
      <c r="H2265" s="124">
        <f t="shared" si="902"/>
        <v>0</v>
      </c>
      <c r="I2265" s="123">
        <f>'F4.2'!Z135</f>
        <v>0</v>
      </c>
      <c r="J2265" s="123">
        <f>'F4.2'!AT135</f>
        <v>0</v>
      </c>
      <c r="K2265" s="124"/>
      <c r="L2265" s="124"/>
      <c r="M2265" s="124">
        <f t="shared" si="908"/>
        <v>0</v>
      </c>
      <c r="N2265" s="124">
        <f t="shared" si="904"/>
        <v>0</v>
      </c>
    </row>
    <row r="2266" spans="1:16" ht="47.25" hidden="1" outlineLevel="1" x14ac:dyDescent="0.25">
      <c r="A2266" s="9">
        <f t="shared" si="897"/>
        <v>34.200000000000003</v>
      </c>
      <c r="B2266" s="165" t="str">
        <f t="shared" ref="B2266:B2329" si="909">B1840</f>
        <v>Supply &amp; installation of Elecon–make complete impact type crusher at CHP-I, Khaperkheda TPS</v>
      </c>
      <c r="C2266" s="31" t="str">
        <f t="shared" si="907"/>
        <v>MERC/CAPEX/2023-2024/MSPGCL/0142</v>
      </c>
      <c r="D2266" s="65">
        <f t="shared" si="907"/>
        <v>45349</v>
      </c>
      <c r="E2266" s="93">
        <f t="shared" si="907"/>
        <v>4.29</v>
      </c>
      <c r="F2266" s="124">
        <f t="shared" si="898"/>
        <v>4.1500000000000004</v>
      </c>
      <c r="G2266" s="124">
        <f t="shared" si="899"/>
        <v>4.1500000000000004</v>
      </c>
      <c r="H2266" s="124">
        <f t="shared" si="902"/>
        <v>0</v>
      </c>
      <c r="I2266" s="123">
        <f>'F4.2'!Z136</f>
        <v>0</v>
      </c>
      <c r="J2266" s="123">
        <f>'F4.2'!AT136</f>
        <v>0</v>
      </c>
      <c r="K2266" s="124"/>
      <c r="L2266" s="124"/>
      <c r="M2266" s="124">
        <f t="shared" si="908"/>
        <v>0</v>
      </c>
      <c r="N2266" s="124">
        <f t="shared" si="904"/>
        <v>0</v>
      </c>
    </row>
    <row r="2267" spans="1:16" ht="31.5" hidden="1" outlineLevel="1" x14ac:dyDescent="0.25">
      <c r="A2267" s="9">
        <f t="shared" si="897"/>
        <v>34.299999999999997</v>
      </c>
      <c r="B2267" s="165" t="str">
        <f t="shared" si="909"/>
        <v>Procurement of 4 NOs. Bull Dozer BEML BD-155  at CHP, Khaperkheda TPS</v>
      </c>
      <c r="C2267" s="31" t="str">
        <f t="shared" si="907"/>
        <v>MERC/CAPEX/2023-2024/MSPGCL/0142</v>
      </c>
      <c r="D2267" s="90">
        <f t="shared" si="907"/>
        <v>45349</v>
      </c>
      <c r="E2267" s="92">
        <f t="shared" si="907"/>
        <v>5.2549999999999999</v>
      </c>
      <c r="F2267" s="123">
        <f t="shared" si="898"/>
        <v>12.0596</v>
      </c>
      <c r="G2267" s="123">
        <f t="shared" si="899"/>
        <v>12.0596</v>
      </c>
      <c r="H2267" s="123">
        <f t="shared" si="902"/>
        <v>0</v>
      </c>
      <c r="I2267" s="123">
        <f>'F4.2'!Z137</f>
        <v>0</v>
      </c>
      <c r="J2267" s="123">
        <f>'F4.2'!AT137</f>
        <v>0</v>
      </c>
      <c r="K2267" s="123"/>
      <c r="L2267" s="123"/>
      <c r="M2267" s="123">
        <f t="shared" si="908"/>
        <v>0</v>
      </c>
      <c r="N2267" s="123">
        <f t="shared" si="904"/>
        <v>0</v>
      </c>
    </row>
    <row r="2268" spans="1:16" ht="78.75" hidden="1" outlineLevel="1" x14ac:dyDescent="0.25">
      <c r="A2268" s="9">
        <f t="shared" si="897"/>
        <v>34.4</v>
      </c>
      <c r="B2268" s="165" t="str">
        <f t="shared" si="909"/>
        <v>Supply, erection, &amp; commissioning of Eco friendly and power efficient chiller system for khaperkheda TPS Unit 1 to 4, Service Building and WTP in place of present reciprocating type Chiller system</v>
      </c>
      <c r="C2268" s="31" t="str">
        <f t="shared" si="907"/>
        <v>MERC/CAPEX/2023-2024/MSPGCL/0142</v>
      </c>
      <c r="D2268" s="65">
        <f t="shared" si="907"/>
        <v>45349</v>
      </c>
      <c r="E2268" s="93">
        <f t="shared" si="907"/>
        <v>11.96</v>
      </c>
      <c r="F2268" s="124">
        <f t="shared" si="898"/>
        <v>11.45</v>
      </c>
      <c r="G2268" s="124">
        <f t="shared" si="899"/>
        <v>11.45</v>
      </c>
      <c r="H2268" s="124">
        <f t="shared" si="902"/>
        <v>0</v>
      </c>
      <c r="I2268" s="123">
        <f>'F4.2'!Z138</f>
        <v>0</v>
      </c>
      <c r="J2268" s="123">
        <f>'F4.2'!AT138</f>
        <v>0</v>
      </c>
      <c r="K2268" s="124"/>
      <c r="L2268" s="124"/>
      <c r="M2268" s="124">
        <f t="shared" si="908"/>
        <v>0</v>
      </c>
      <c r="N2268" s="124">
        <f t="shared" si="904"/>
        <v>0</v>
      </c>
    </row>
    <row r="2269" spans="1:16" ht="31.5" hidden="1" outlineLevel="1" x14ac:dyDescent="0.25">
      <c r="A2269" s="9">
        <f t="shared" si="897"/>
        <v>0</v>
      </c>
      <c r="B2269" s="165" t="str">
        <f t="shared" si="909"/>
        <v>IDC</v>
      </c>
      <c r="C2269" s="31" t="str">
        <f t="shared" si="907"/>
        <v>MERC/CAPEX/2023-2024/MSPGCL/0142</v>
      </c>
      <c r="D2269" s="65">
        <f t="shared" si="907"/>
        <v>45349</v>
      </c>
      <c r="E2269" s="93">
        <f t="shared" si="907"/>
        <v>1.385</v>
      </c>
      <c r="F2269" s="124">
        <f t="shared" si="898"/>
        <v>0</v>
      </c>
      <c r="G2269" s="124">
        <f t="shared" si="899"/>
        <v>0</v>
      </c>
      <c r="H2269" s="124">
        <f t="shared" si="902"/>
        <v>0</v>
      </c>
      <c r="I2269" s="123">
        <f>'F4.2'!Z139</f>
        <v>0</v>
      </c>
      <c r="J2269" s="123">
        <f>'F4.2'!AT139</f>
        <v>0</v>
      </c>
      <c r="K2269" s="124"/>
      <c r="L2269" s="124"/>
      <c r="M2269" s="124">
        <f t="shared" si="908"/>
        <v>0</v>
      </c>
      <c r="N2269" s="124">
        <f t="shared" si="904"/>
        <v>0</v>
      </c>
    </row>
    <row r="2270" spans="1:16" ht="31.5" hidden="1" outlineLevel="1" x14ac:dyDescent="0.25">
      <c r="A2270" s="27">
        <f t="shared" ref="A2270:A2333" si="910">A1844</f>
        <v>35</v>
      </c>
      <c r="B2270" s="28" t="str">
        <f t="shared" si="909"/>
        <v>5 Nos. of Boiler Improvement Schemes for Unit No. 1 to 4</v>
      </c>
      <c r="C2270" s="31" t="str">
        <f t="shared" si="907"/>
        <v>MERC/CAPEX/2024-2025/MSPGCL/0251</v>
      </c>
      <c r="D2270" s="65">
        <f t="shared" si="907"/>
        <v>45400</v>
      </c>
      <c r="E2270" s="93">
        <f t="shared" si="907"/>
        <v>32.44</v>
      </c>
      <c r="F2270" s="124">
        <f t="shared" ref="F2270:F2333" si="911">F1844+I1844</f>
        <v>0</v>
      </c>
      <c r="G2270" s="124">
        <f t="shared" ref="G2270:G2333" si="912">G1844+M1844</f>
        <v>0</v>
      </c>
      <c r="H2270" s="124">
        <f t="shared" si="902"/>
        <v>0</v>
      </c>
      <c r="I2270" s="123">
        <f>'F4.2'!Z140</f>
        <v>0</v>
      </c>
      <c r="J2270" s="123">
        <f>'F4.2'!AT140</f>
        <v>0</v>
      </c>
      <c r="K2270" s="124"/>
      <c r="L2270" s="124"/>
      <c r="M2270" s="124">
        <f t="shared" si="908"/>
        <v>0</v>
      </c>
      <c r="N2270" s="124">
        <f t="shared" si="904"/>
        <v>0</v>
      </c>
    </row>
    <row r="2271" spans="1:16" ht="47.25" hidden="1" outlineLevel="1" x14ac:dyDescent="0.25">
      <c r="A2271" s="9">
        <f t="shared" si="910"/>
        <v>35.1</v>
      </c>
      <c r="B2271" s="165" t="str">
        <f t="shared" si="909"/>
        <v>Procurement &amp; replacement of Re-Heater Rear Pendent Assembly Coils for unit no. 3 &amp; 4 (210 MW)</v>
      </c>
      <c r="C2271" s="31" t="str">
        <f t="shared" si="907"/>
        <v>MERC/CAPEX/2024-2025/MSPGCL/0251</v>
      </c>
      <c r="D2271" s="65">
        <f t="shared" si="907"/>
        <v>45400</v>
      </c>
      <c r="E2271" s="93">
        <f t="shared" si="907"/>
        <v>8.86</v>
      </c>
      <c r="F2271" s="124">
        <f t="shared" si="911"/>
        <v>9.36</v>
      </c>
      <c r="G2271" s="124">
        <f t="shared" si="912"/>
        <v>9.36</v>
      </c>
      <c r="H2271" s="124">
        <f t="shared" ref="H2271:H2334" si="913">F2271-G2271</f>
        <v>0</v>
      </c>
      <c r="I2271" s="123">
        <f>'F4.2'!Z141</f>
        <v>0</v>
      </c>
      <c r="J2271" s="123">
        <f>'F4.2'!AT141</f>
        <v>0</v>
      </c>
      <c r="K2271" s="124"/>
      <c r="L2271" s="124"/>
      <c r="M2271" s="124">
        <f t="shared" si="908"/>
        <v>0</v>
      </c>
      <c r="N2271" s="124">
        <f t="shared" ref="N2271:N2334" si="914">H2271+I2271-M2271</f>
        <v>0</v>
      </c>
    </row>
    <row r="2272" spans="1:16" ht="31.5" hidden="1" outlineLevel="1" x14ac:dyDescent="0.25">
      <c r="A2272" s="9">
        <f t="shared" si="910"/>
        <v>35.200000000000003</v>
      </c>
      <c r="B2272" s="165" t="str">
        <f t="shared" si="909"/>
        <v>Procurement Complete Set of Sky Climber For Unit#1 To 5 Boilers.</v>
      </c>
      <c r="C2272" s="31" t="str">
        <f t="shared" si="907"/>
        <v>MERC/CAPEX/2024-2025/MSPGCL/0251</v>
      </c>
      <c r="D2272" s="65">
        <f t="shared" si="907"/>
        <v>45400</v>
      </c>
      <c r="E2272" s="93">
        <f t="shared" si="907"/>
        <v>3.32</v>
      </c>
      <c r="F2272" s="124">
        <f t="shared" si="911"/>
        <v>2.4300000000000002</v>
      </c>
      <c r="G2272" s="124">
        <f t="shared" si="912"/>
        <v>2.4300000000000002</v>
      </c>
      <c r="H2272" s="124">
        <f t="shared" si="913"/>
        <v>0</v>
      </c>
      <c r="I2272" s="123">
        <f>'F4.2'!Z142</f>
        <v>0</v>
      </c>
      <c r="J2272" s="123">
        <f>'F4.2'!AT142</f>
        <v>0</v>
      </c>
      <c r="K2272" s="124"/>
      <c r="L2272" s="124"/>
      <c r="M2272" s="124">
        <f t="shared" si="908"/>
        <v>0</v>
      </c>
      <c r="N2272" s="124">
        <f t="shared" si="914"/>
        <v>0</v>
      </c>
    </row>
    <row r="2273" spans="1:14" ht="63" hidden="1" outlineLevel="1" x14ac:dyDescent="0.25">
      <c r="A2273" s="9">
        <f t="shared" si="910"/>
        <v>35.299999999999997</v>
      </c>
      <c r="B2273" s="165" t="str">
        <f t="shared" si="909"/>
        <v>Replacement of glasswool insulation and GI/CORRUGATED sheets of boiler and hot air ducts at unit 1to 4 KHAPERKHEDA TPS</v>
      </c>
      <c r="C2273" s="31" t="str">
        <f t="shared" si="907"/>
        <v>MERC/CAPEX/2024-2025/MSPGCL/0251</v>
      </c>
      <c r="D2273" s="65">
        <f t="shared" si="907"/>
        <v>45400</v>
      </c>
      <c r="E2273" s="93">
        <f t="shared" si="907"/>
        <v>2.19</v>
      </c>
      <c r="F2273" s="124">
        <f t="shared" si="911"/>
        <v>1.99</v>
      </c>
      <c r="G2273" s="124">
        <f t="shared" si="912"/>
        <v>1.99</v>
      </c>
      <c r="H2273" s="124">
        <f t="shared" si="913"/>
        <v>0</v>
      </c>
      <c r="I2273" s="123">
        <f>'F4.2'!Z143</f>
        <v>0</v>
      </c>
      <c r="J2273" s="123">
        <f>'F4.2'!AT143</f>
        <v>0</v>
      </c>
      <c r="K2273" s="124"/>
      <c r="L2273" s="124"/>
      <c r="M2273" s="124">
        <f t="shared" si="908"/>
        <v>0</v>
      </c>
      <c r="N2273" s="124">
        <f t="shared" si="914"/>
        <v>0</v>
      </c>
    </row>
    <row r="2274" spans="1:14" ht="78.75" hidden="1" outlineLevel="1" x14ac:dyDescent="0.25">
      <c r="A2274" s="9">
        <f t="shared" si="910"/>
        <v>35.4</v>
      </c>
      <c r="B2274" s="165" t="str">
        <f t="shared" si="909"/>
        <v>Procurement, design, manufacture, supply &amp; delivery, dismantling, retrofitting, erection, commissioning and testing of gravimetric belt conveyor type coal feeders for unit no. 1 &amp; 2.</v>
      </c>
      <c r="C2274" s="31" t="str">
        <f t="shared" si="907"/>
        <v>MERC/CAPEX/2024-2025/MSPGCL/0251</v>
      </c>
      <c r="D2274" s="65">
        <f t="shared" si="907"/>
        <v>45400</v>
      </c>
      <c r="E2274" s="93">
        <f t="shared" si="907"/>
        <v>6.68</v>
      </c>
      <c r="F2274" s="124">
        <f t="shared" si="911"/>
        <v>6.77</v>
      </c>
      <c r="G2274" s="124">
        <f t="shared" si="912"/>
        <v>6.77</v>
      </c>
      <c r="H2274" s="124">
        <f t="shared" si="913"/>
        <v>0</v>
      </c>
      <c r="I2274" s="123">
        <f>'F4.2'!Z144</f>
        <v>0</v>
      </c>
      <c r="J2274" s="123">
        <f>'F4.2'!AT144</f>
        <v>0</v>
      </c>
      <c r="K2274" s="124"/>
      <c r="L2274" s="124"/>
      <c r="M2274" s="124">
        <f t="shared" si="908"/>
        <v>0</v>
      </c>
      <c r="N2274" s="124">
        <f t="shared" si="914"/>
        <v>0</v>
      </c>
    </row>
    <row r="2275" spans="1:14" ht="47.25" hidden="1" outlineLevel="1" x14ac:dyDescent="0.25">
      <c r="A2275" s="9">
        <f t="shared" si="910"/>
        <v>35.5</v>
      </c>
      <c r="B2275" s="165" t="str">
        <f t="shared" si="909"/>
        <v>Procurement and Replacement of Air Preheater Baskets for Unit no. 1 to 4 (4x 210MW).</v>
      </c>
      <c r="C2275" s="31" t="str">
        <f t="shared" si="907"/>
        <v>MERC/CAPEX/2024-2025/MSPGCL/0251</v>
      </c>
      <c r="D2275" s="65">
        <f t="shared" si="907"/>
        <v>45400</v>
      </c>
      <c r="E2275" s="93">
        <f t="shared" si="907"/>
        <v>9.0500000000000007</v>
      </c>
      <c r="F2275" s="124">
        <f t="shared" si="911"/>
        <v>8.4735458880000003</v>
      </c>
      <c r="G2275" s="124">
        <f t="shared" si="912"/>
        <v>8.4735458880000003</v>
      </c>
      <c r="H2275" s="124">
        <f t="shared" si="913"/>
        <v>0</v>
      </c>
      <c r="I2275" s="123">
        <f>'F4.2'!Z145</f>
        <v>2.9</v>
      </c>
      <c r="J2275" s="123">
        <f>'F4.2'!AT145</f>
        <v>2.9</v>
      </c>
      <c r="K2275" s="124"/>
      <c r="L2275" s="124"/>
      <c r="M2275" s="124">
        <f t="shared" si="908"/>
        <v>2.9</v>
      </c>
      <c r="N2275" s="124">
        <f t="shared" si="914"/>
        <v>0</v>
      </c>
    </row>
    <row r="2276" spans="1:14" ht="31.5" hidden="1" outlineLevel="1" x14ac:dyDescent="0.25">
      <c r="A2276" s="27">
        <f t="shared" si="910"/>
        <v>0</v>
      </c>
      <c r="B2276" s="165" t="str">
        <f t="shared" si="909"/>
        <v>IDC</v>
      </c>
      <c r="C2276" s="31" t="str">
        <f t="shared" si="907"/>
        <v>MERC/CAPEX/2024-2025/MSPGCL/0251</v>
      </c>
      <c r="D2276" s="65">
        <f t="shared" si="907"/>
        <v>45400</v>
      </c>
      <c r="E2276" s="93">
        <f t="shared" si="907"/>
        <v>2.34</v>
      </c>
      <c r="F2276" s="124">
        <f t="shared" si="911"/>
        <v>0</v>
      </c>
      <c r="G2276" s="124">
        <f t="shared" si="912"/>
        <v>0</v>
      </c>
      <c r="H2276" s="124">
        <f t="shared" si="913"/>
        <v>0</v>
      </c>
      <c r="I2276" s="123">
        <f>'F4.2'!Z146</f>
        <v>0</v>
      </c>
      <c r="J2276" s="123">
        <f>'F4.2'!AT146</f>
        <v>0</v>
      </c>
      <c r="K2276" s="124"/>
      <c r="L2276" s="124"/>
      <c r="M2276" s="124">
        <f t="shared" si="908"/>
        <v>0</v>
      </c>
      <c r="N2276" s="124">
        <f t="shared" si="914"/>
        <v>0</v>
      </c>
    </row>
    <row r="2277" spans="1:14" ht="47.25" hidden="1" outlineLevel="1" x14ac:dyDescent="0.25">
      <c r="A2277" s="27" t="str">
        <f t="shared" si="910"/>
        <v>HO
DPR 13</v>
      </c>
      <c r="B2277" s="28" t="str">
        <f t="shared" si="909"/>
        <v>Construction of new Administrative Building for Mahagenco at Vidyut Bhawan, Katol Road, Nagpur</v>
      </c>
      <c r="C2277" s="31" t="str">
        <f t="shared" si="907"/>
        <v>MERC/CAPEX/2021-2022/MSPGCL/063</v>
      </c>
      <c r="D2277" s="65">
        <f t="shared" si="907"/>
        <v>44604</v>
      </c>
      <c r="E2277" s="93">
        <f t="shared" si="907"/>
        <v>57</v>
      </c>
      <c r="F2277" s="124">
        <f t="shared" si="911"/>
        <v>0</v>
      </c>
      <c r="G2277" s="124">
        <f t="shared" si="912"/>
        <v>0</v>
      </c>
      <c r="H2277" s="124">
        <f t="shared" si="913"/>
        <v>0</v>
      </c>
      <c r="I2277" s="123">
        <f>'F4.2'!Z147</f>
        <v>0</v>
      </c>
      <c r="J2277" s="123">
        <f>'F4.2'!AT147</f>
        <v>0</v>
      </c>
      <c r="K2277" s="124"/>
      <c r="L2277" s="124"/>
      <c r="M2277" s="124">
        <f t="shared" si="908"/>
        <v>0</v>
      </c>
      <c r="N2277" s="124">
        <f t="shared" si="914"/>
        <v>0</v>
      </c>
    </row>
    <row r="2278" spans="1:14" ht="47.25" hidden="1" outlineLevel="1" x14ac:dyDescent="0.25">
      <c r="A2278" s="9">
        <f t="shared" si="910"/>
        <v>1</v>
      </c>
      <c r="B2278" s="165" t="str">
        <f t="shared" si="909"/>
        <v>Construction of new Administrative Building for Mahagenco at Vidyut Bhawan, Katol Road, Nagpur</v>
      </c>
      <c r="C2278" s="31" t="str">
        <f t="shared" si="907"/>
        <v>MERC/CAPEX/2021-2022/MSPGCL/063</v>
      </c>
      <c r="D2278" s="65">
        <f t="shared" si="907"/>
        <v>44604</v>
      </c>
      <c r="E2278" s="93">
        <f t="shared" si="907"/>
        <v>54.24</v>
      </c>
      <c r="F2278" s="124">
        <f t="shared" si="911"/>
        <v>0</v>
      </c>
      <c r="G2278" s="124">
        <f t="shared" si="912"/>
        <v>0</v>
      </c>
      <c r="H2278" s="124">
        <f t="shared" si="913"/>
        <v>0</v>
      </c>
      <c r="I2278" s="123">
        <f>'F4.2'!Z148</f>
        <v>0</v>
      </c>
      <c r="J2278" s="123">
        <f>'F4.2'!AT148</f>
        <v>0</v>
      </c>
      <c r="K2278" s="124"/>
      <c r="L2278" s="124"/>
      <c r="M2278" s="124">
        <f t="shared" si="908"/>
        <v>0</v>
      </c>
      <c r="N2278" s="124">
        <f t="shared" si="914"/>
        <v>0</v>
      </c>
    </row>
    <row r="2279" spans="1:14" ht="31.5" hidden="1" outlineLevel="1" x14ac:dyDescent="0.25">
      <c r="A2279" s="107">
        <f t="shared" si="910"/>
        <v>0</v>
      </c>
      <c r="B2279" s="62" t="str">
        <f t="shared" si="909"/>
        <v>IDC</v>
      </c>
      <c r="C2279" s="31" t="str">
        <f t="shared" si="907"/>
        <v>MERC/CAPEX/2021-2022/MSPGCL/063</v>
      </c>
      <c r="D2279" s="65">
        <f t="shared" si="907"/>
        <v>44604</v>
      </c>
      <c r="E2279" s="93">
        <f t="shared" si="907"/>
        <v>2.76</v>
      </c>
      <c r="F2279" s="124">
        <f t="shared" si="911"/>
        <v>0</v>
      </c>
      <c r="G2279" s="124">
        <f t="shared" si="912"/>
        <v>0</v>
      </c>
      <c r="H2279" s="124">
        <f t="shared" si="913"/>
        <v>0</v>
      </c>
      <c r="I2279" s="123">
        <f>'F4.2'!Z149</f>
        <v>0</v>
      </c>
      <c r="J2279" s="123">
        <f>'F4.2'!AT149</f>
        <v>0</v>
      </c>
      <c r="K2279" s="124"/>
      <c r="L2279" s="124"/>
      <c r="M2279" s="124">
        <f t="shared" si="908"/>
        <v>0</v>
      </c>
      <c r="N2279" s="124">
        <f t="shared" si="914"/>
        <v>0</v>
      </c>
    </row>
    <row r="2280" spans="1:14" ht="47.25" hidden="1" outlineLevel="1" x14ac:dyDescent="0.25">
      <c r="A2280" s="27" t="str">
        <f t="shared" si="910"/>
        <v>HO
DPR 16</v>
      </c>
      <c r="B2280" s="28" t="str">
        <f t="shared" si="909"/>
        <v>Centralized Monitoring Solution</v>
      </c>
      <c r="C2280" s="31" t="str">
        <f t="shared" si="907"/>
        <v>MERC/CAPEX/MSPGCL/2023-24/0576</v>
      </c>
      <c r="D2280" s="65">
        <f t="shared" si="907"/>
        <v>45232</v>
      </c>
      <c r="E2280" s="93">
        <f t="shared" si="907"/>
        <v>69.308999999999997</v>
      </c>
      <c r="F2280" s="124">
        <f t="shared" si="911"/>
        <v>0</v>
      </c>
      <c r="G2280" s="124">
        <f t="shared" si="912"/>
        <v>0</v>
      </c>
      <c r="H2280" s="124">
        <f t="shared" si="913"/>
        <v>0</v>
      </c>
      <c r="I2280" s="123">
        <f>'F4.2'!Z150</f>
        <v>0</v>
      </c>
      <c r="J2280" s="123">
        <f>'F4.2'!AT150</f>
        <v>0</v>
      </c>
      <c r="K2280" s="124"/>
      <c r="L2280" s="124"/>
      <c r="M2280" s="124">
        <f t="shared" si="908"/>
        <v>0</v>
      </c>
      <c r="N2280" s="124">
        <f t="shared" si="914"/>
        <v>0</v>
      </c>
    </row>
    <row r="2281" spans="1:14" ht="31.5" hidden="1" outlineLevel="1" x14ac:dyDescent="0.25">
      <c r="A2281" s="9">
        <f t="shared" si="910"/>
        <v>1</v>
      </c>
      <c r="B2281" s="165" t="str">
        <f t="shared" si="909"/>
        <v>Centralized Monitoring Solution</v>
      </c>
      <c r="C2281" s="31" t="str">
        <f t="shared" si="907"/>
        <v>MERC/CAPEX/MSPGCL/2023-24/0576</v>
      </c>
      <c r="D2281" s="65">
        <f t="shared" si="907"/>
        <v>45232</v>
      </c>
      <c r="E2281" s="93">
        <f t="shared" si="907"/>
        <v>66.009</v>
      </c>
      <c r="F2281" s="124">
        <f t="shared" si="911"/>
        <v>0</v>
      </c>
      <c r="G2281" s="124">
        <f t="shared" si="912"/>
        <v>0</v>
      </c>
      <c r="H2281" s="124">
        <f t="shared" si="913"/>
        <v>0</v>
      </c>
      <c r="I2281" s="123">
        <f>'F4.2'!Z151</f>
        <v>0</v>
      </c>
      <c r="J2281" s="123">
        <f>'F4.2'!AT151</f>
        <v>0</v>
      </c>
      <c r="K2281" s="124"/>
      <c r="L2281" s="124"/>
      <c r="M2281" s="124">
        <f t="shared" si="908"/>
        <v>0</v>
      </c>
      <c r="N2281" s="124">
        <f t="shared" si="914"/>
        <v>0</v>
      </c>
    </row>
    <row r="2282" spans="1:14" ht="31.5" hidden="1" outlineLevel="1" x14ac:dyDescent="0.25">
      <c r="A2282" s="107">
        <f t="shared" si="910"/>
        <v>0</v>
      </c>
      <c r="B2282" s="62" t="str">
        <f t="shared" si="909"/>
        <v>IDC</v>
      </c>
      <c r="C2282" s="31" t="str">
        <f t="shared" ref="C2282:E2301" si="915">C1856</f>
        <v>MERC/CAPEX/MSPGCL/2023-24/0576</v>
      </c>
      <c r="D2282" s="65">
        <f t="shared" si="915"/>
        <v>45232</v>
      </c>
      <c r="E2282" s="93">
        <f t="shared" si="915"/>
        <v>3.3</v>
      </c>
      <c r="F2282" s="124">
        <f t="shared" si="911"/>
        <v>0</v>
      </c>
      <c r="G2282" s="124">
        <f t="shared" si="912"/>
        <v>0</v>
      </c>
      <c r="H2282" s="124">
        <f t="shared" si="913"/>
        <v>0</v>
      </c>
      <c r="I2282" s="123">
        <f>'F4.2'!Z152</f>
        <v>0</v>
      </c>
      <c r="J2282" s="123">
        <f>'F4.2'!AT152</f>
        <v>0</v>
      </c>
      <c r="K2282" s="124"/>
      <c r="L2282" s="124"/>
      <c r="M2282" s="124">
        <f t="shared" si="908"/>
        <v>0</v>
      </c>
      <c r="N2282" s="124">
        <f t="shared" si="914"/>
        <v>0</v>
      </c>
    </row>
    <row r="2283" spans="1:14" ht="94.5" hidden="1" outlineLevel="1" x14ac:dyDescent="0.25">
      <c r="A2283" s="168" t="str">
        <f t="shared" si="910"/>
        <v>HO
DPR-17</v>
      </c>
      <c r="B2283" s="28" t="str">
        <f t="shared" si="909"/>
        <v>Various DPR Schemes for The work of maintaining the zero discharge condition of Pond No. 2 &amp; Pond No.3 and providing the facilities on peripheral area of Pond No.3 such as roads / bridges with lightening arrangement at Koradi TPS</v>
      </c>
      <c r="C2283" s="31" t="str">
        <f t="shared" si="915"/>
        <v>MERC/CAPEX/2018-2019/1242</v>
      </c>
      <c r="D2283" s="65">
        <f t="shared" si="915"/>
        <v>43365</v>
      </c>
      <c r="E2283" s="93">
        <f t="shared" si="915"/>
        <v>15.744307644459999</v>
      </c>
      <c r="F2283" s="124">
        <f t="shared" si="911"/>
        <v>0</v>
      </c>
      <c r="G2283" s="124">
        <f t="shared" si="912"/>
        <v>0</v>
      </c>
      <c r="H2283" s="124">
        <f t="shared" si="913"/>
        <v>0</v>
      </c>
      <c r="I2283" s="123">
        <f>'F4.2'!Z153</f>
        <v>0</v>
      </c>
      <c r="J2283" s="123">
        <f>'F4.2'!AT153</f>
        <v>0</v>
      </c>
      <c r="K2283" s="124"/>
      <c r="L2283" s="124"/>
      <c r="M2283" s="124">
        <f t="shared" si="908"/>
        <v>0</v>
      </c>
      <c r="N2283" s="124">
        <f t="shared" si="914"/>
        <v>0</v>
      </c>
    </row>
    <row r="2284" spans="1:14" ht="47.25" hidden="1" outlineLevel="1" x14ac:dyDescent="0.25">
      <c r="A2284" s="173" t="str">
        <f t="shared" si="910"/>
        <v>HO
DPR 17.1</v>
      </c>
      <c r="B2284" s="174" t="str">
        <f t="shared" si="909"/>
        <v>The work of maintaining the zero discharge condition of Pond No.2 &amp; Pond No.3 at KTPS Koradi</v>
      </c>
      <c r="C2284" s="9" t="str">
        <f t="shared" si="915"/>
        <v>MERC/CAPEX/2018-2019/1242</v>
      </c>
      <c r="D2284" s="65">
        <f t="shared" si="915"/>
        <v>43365</v>
      </c>
      <c r="E2284" s="58">
        <f t="shared" si="915"/>
        <v>4.2067621104799997</v>
      </c>
      <c r="F2284" s="58">
        <f t="shared" si="911"/>
        <v>0</v>
      </c>
      <c r="G2284" s="58">
        <f t="shared" si="912"/>
        <v>0</v>
      </c>
      <c r="H2284" s="58">
        <f t="shared" si="913"/>
        <v>0</v>
      </c>
      <c r="I2284" s="123">
        <f>'F4.2'!Z154</f>
        <v>0</v>
      </c>
      <c r="J2284" s="123">
        <f>'F4.2'!AT154</f>
        <v>0</v>
      </c>
      <c r="K2284" s="58"/>
      <c r="L2284" s="58"/>
      <c r="M2284" s="58">
        <f t="shared" si="908"/>
        <v>0</v>
      </c>
      <c r="N2284" s="58">
        <f t="shared" si="914"/>
        <v>0</v>
      </c>
    </row>
    <row r="2285" spans="1:14" ht="47.25" hidden="1" outlineLevel="1" x14ac:dyDescent="0.25">
      <c r="A2285" s="173" t="str">
        <f t="shared" si="910"/>
        <v>HO
DPR 17.2</v>
      </c>
      <c r="B2285" s="174" t="str">
        <f t="shared" si="909"/>
        <v>Providing the facilities on peripheral area of Pond No.3 such as roads / bridges with lightening arrangement at Koradi TPS</v>
      </c>
      <c r="C2285" s="9" t="str">
        <f t="shared" si="915"/>
        <v>MERC/CAPEX/2018-2019/1242</v>
      </c>
      <c r="D2285" s="65">
        <f t="shared" si="915"/>
        <v>43365</v>
      </c>
      <c r="E2285" s="58">
        <f t="shared" si="915"/>
        <v>11.537545533979999</v>
      </c>
      <c r="F2285" s="58">
        <f t="shared" si="911"/>
        <v>0</v>
      </c>
      <c r="G2285" s="58">
        <f t="shared" si="912"/>
        <v>0</v>
      </c>
      <c r="H2285" s="58">
        <f t="shared" si="913"/>
        <v>0</v>
      </c>
      <c r="I2285" s="123">
        <f>'F4.2'!Z155</f>
        <v>0</v>
      </c>
      <c r="J2285" s="123">
        <f>'F4.2'!AT155</f>
        <v>0</v>
      </c>
      <c r="K2285" s="58"/>
      <c r="L2285" s="58"/>
      <c r="M2285" s="58">
        <f t="shared" si="908"/>
        <v>0</v>
      </c>
      <c r="N2285" s="58">
        <f t="shared" si="914"/>
        <v>0</v>
      </c>
    </row>
    <row r="2286" spans="1:14" ht="110.25" hidden="1" outlineLevel="1" x14ac:dyDescent="0.25">
      <c r="A2286" s="27">
        <f t="shared" si="910"/>
        <v>2</v>
      </c>
      <c r="B2286" s="28" t="str">
        <f t="shared" si="909"/>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2286" s="9" t="str">
        <f t="shared" si="915"/>
        <v>MERC/CAPEX/2024-2025/478</v>
      </c>
      <c r="D2286" s="65">
        <f t="shared" si="915"/>
        <v>45510</v>
      </c>
      <c r="E2286" s="58">
        <f t="shared" si="915"/>
        <v>33.76</v>
      </c>
      <c r="F2286" s="58">
        <f t="shared" si="911"/>
        <v>0</v>
      </c>
      <c r="G2286" s="58">
        <f t="shared" si="912"/>
        <v>0</v>
      </c>
      <c r="H2286" s="58">
        <f t="shared" si="913"/>
        <v>0</v>
      </c>
      <c r="I2286" s="123">
        <f>'F4.2'!Z156</f>
        <v>0</v>
      </c>
      <c r="J2286" s="123">
        <f>'F4.2'!AT156</f>
        <v>0</v>
      </c>
      <c r="K2286" s="58"/>
      <c r="L2286" s="58"/>
      <c r="M2286" s="58">
        <f t="shared" si="908"/>
        <v>0</v>
      </c>
      <c r="N2286" s="58">
        <f t="shared" si="914"/>
        <v>0</v>
      </c>
    </row>
    <row r="2287" spans="1:14" ht="45" hidden="1" outlineLevel="1" x14ac:dyDescent="0.25">
      <c r="A2287" s="9">
        <f t="shared" si="910"/>
        <v>2.7</v>
      </c>
      <c r="B2287" s="167" t="str">
        <f t="shared" si="909"/>
        <v>Up-gradation of Generator Protections Relays in Unit 1 to 4 of 210 MW Khaperkheda TPS.</v>
      </c>
      <c r="C2287" s="9" t="str">
        <f t="shared" si="915"/>
        <v>MERC/CAPEX/2024-2025/478</v>
      </c>
      <c r="D2287" s="65">
        <f t="shared" si="915"/>
        <v>45510</v>
      </c>
      <c r="E2287" s="58">
        <f t="shared" si="915"/>
        <v>8.31</v>
      </c>
      <c r="F2287" s="58">
        <f t="shared" si="911"/>
        <v>8.86</v>
      </c>
      <c r="G2287" s="58">
        <f t="shared" si="912"/>
        <v>8.86</v>
      </c>
      <c r="H2287" s="58">
        <f t="shared" si="913"/>
        <v>0</v>
      </c>
      <c r="I2287" s="123">
        <f>'F4.2'!Z157</f>
        <v>0</v>
      </c>
      <c r="J2287" s="123">
        <f>'F4.2'!AT157</f>
        <v>0</v>
      </c>
      <c r="K2287" s="58"/>
      <c r="L2287" s="58"/>
      <c r="M2287" s="58">
        <f t="shared" si="908"/>
        <v>0</v>
      </c>
      <c r="N2287" s="58">
        <f t="shared" si="914"/>
        <v>0</v>
      </c>
    </row>
    <row r="2288" spans="1:14" ht="15.75" hidden="1" outlineLevel="1" x14ac:dyDescent="0.25">
      <c r="A2288" s="9">
        <f t="shared" si="910"/>
        <v>0</v>
      </c>
      <c r="B2288" s="166" t="str">
        <f t="shared" si="909"/>
        <v>IDC</v>
      </c>
      <c r="C2288" s="9" t="str">
        <f t="shared" si="915"/>
        <v>MERC/CAPEX/2024-2025/478</v>
      </c>
      <c r="D2288" s="65" t="str">
        <f t="shared" si="915"/>
        <v>-</v>
      </c>
      <c r="E2288" s="58">
        <f t="shared" si="915"/>
        <v>0.86</v>
      </c>
      <c r="F2288" s="58">
        <f t="shared" si="911"/>
        <v>0</v>
      </c>
      <c r="G2288" s="58">
        <f t="shared" si="912"/>
        <v>0</v>
      </c>
      <c r="H2288" s="58">
        <f t="shared" si="913"/>
        <v>0</v>
      </c>
      <c r="I2288" s="123">
        <f>'F4.2'!Z158</f>
        <v>0</v>
      </c>
      <c r="J2288" s="123">
        <f>'F4.2'!AT158</f>
        <v>0</v>
      </c>
      <c r="K2288" s="58"/>
      <c r="L2288" s="58"/>
      <c r="M2288" s="58">
        <f t="shared" si="908"/>
        <v>0</v>
      </c>
      <c r="N2288" s="58">
        <f t="shared" si="914"/>
        <v>0</v>
      </c>
    </row>
    <row r="2289" spans="1:14" ht="15.75" hidden="1" outlineLevel="1" x14ac:dyDescent="0.25">
      <c r="A2289" s="9">
        <f t="shared" si="910"/>
        <v>0</v>
      </c>
      <c r="B2289" s="166">
        <f t="shared" si="909"/>
        <v>0</v>
      </c>
      <c r="C2289" s="9">
        <f t="shared" si="915"/>
        <v>0</v>
      </c>
      <c r="D2289" s="65" t="str">
        <f t="shared" si="915"/>
        <v>-</v>
      </c>
      <c r="E2289" s="58">
        <f t="shared" si="915"/>
        <v>0</v>
      </c>
      <c r="F2289" s="58">
        <f t="shared" si="911"/>
        <v>0</v>
      </c>
      <c r="G2289" s="58">
        <f t="shared" si="912"/>
        <v>0</v>
      </c>
      <c r="H2289" s="58">
        <f t="shared" si="913"/>
        <v>0</v>
      </c>
      <c r="I2289" s="123">
        <f>'F4.2'!Z159</f>
        <v>0</v>
      </c>
      <c r="J2289" s="123">
        <f>'F4.2'!AT159</f>
        <v>0</v>
      </c>
      <c r="K2289" s="58"/>
      <c r="L2289" s="58"/>
      <c r="M2289" s="58">
        <f t="shared" si="908"/>
        <v>0</v>
      </c>
      <c r="N2289" s="58">
        <f t="shared" si="914"/>
        <v>0</v>
      </c>
    </row>
    <row r="2290" spans="1:14" ht="15.75" hidden="1" outlineLevel="1" x14ac:dyDescent="0.25">
      <c r="A2290" s="9">
        <f t="shared" si="910"/>
        <v>0</v>
      </c>
      <c r="B2290" s="26" t="str">
        <f t="shared" si="909"/>
        <v>(ii) Submitted to MERC, Yet to receive approval</v>
      </c>
      <c r="C2290" s="9">
        <f t="shared" si="915"/>
        <v>0</v>
      </c>
      <c r="D2290" s="65" t="str">
        <f t="shared" si="915"/>
        <v>-</v>
      </c>
      <c r="E2290" s="58">
        <f t="shared" si="915"/>
        <v>0</v>
      </c>
      <c r="F2290" s="58">
        <f t="shared" si="911"/>
        <v>0</v>
      </c>
      <c r="G2290" s="58">
        <f t="shared" si="912"/>
        <v>0</v>
      </c>
      <c r="H2290" s="58">
        <f t="shared" si="913"/>
        <v>0</v>
      </c>
      <c r="I2290" s="123">
        <f>'F4.2'!Z160</f>
        <v>0</v>
      </c>
      <c r="J2290" s="123">
        <f>'F4.2'!AT160</f>
        <v>0</v>
      </c>
      <c r="K2290" s="58"/>
      <c r="L2290" s="58"/>
      <c r="M2290" s="58">
        <f t="shared" si="908"/>
        <v>0</v>
      </c>
      <c r="N2290" s="58">
        <f t="shared" si="914"/>
        <v>0</v>
      </c>
    </row>
    <row r="2291" spans="1:14" ht="78.75" hidden="1" outlineLevel="1" x14ac:dyDescent="0.25">
      <c r="A2291" s="27">
        <f t="shared" si="910"/>
        <v>1</v>
      </c>
      <c r="B2291" s="28" t="str">
        <f t="shared" si="909"/>
        <v>DPR on Refurbishment of Spare HPT Module Unit 1 &amp; 2 at TM-I and Procurement of Complete Gear Box Assemblies of Coal Mills XRP 803 ½ HP &amp; XRP 883 for Unit No. 1 to 4 (4x210 MW), Khaperkheda TPS</v>
      </c>
      <c r="C2291" s="9" t="str">
        <f t="shared" si="915"/>
        <v>Yet to be approved</v>
      </c>
      <c r="D2291" s="65" t="str">
        <f t="shared" si="915"/>
        <v>-</v>
      </c>
      <c r="E2291" s="58">
        <f t="shared" si="915"/>
        <v>0</v>
      </c>
      <c r="F2291" s="58">
        <f t="shared" si="911"/>
        <v>0</v>
      </c>
      <c r="G2291" s="58">
        <f t="shared" si="912"/>
        <v>0</v>
      </c>
      <c r="H2291" s="58">
        <f t="shared" si="913"/>
        <v>0</v>
      </c>
      <c r="I2291" s="123">
        <f>'F4.2'!Z161</f>
        <v>0</v>
      </c>
      <c r="J2291" s="123">
        <f>'F4.2'!AT161</f>
        <v>0</v>
      </c>
      <c r="K2291" s="58"/>
      <c r="L2291" s="58"/>
      <c r="M2291" s="58">
        <f t="shared" si="908"/>
        <v>0</v>
      </c>
      <c r="N2291" s="58">
        <f t="shared" si="914"/>
        <v>0</v>
      </c>
    </row>
    <row r="2292" spans="1:14" ht="45" hidden="1" outlineLevel="1" x14ac:dyDescent="0.25">
      <c r="A2292" s="9">
        <f t="shared" si="910"/>
        <v>1.1000000000000001</v>
      </c>
      <c r="B2292" s="166" t="str">
        <f t="shared" si="909"/>
        <v>Refurbishment of spare HPT module Unit 1 &amp; 2 at TM-I (4X210 MW), KHAPERKHEDA TPS</v>
      </c>
      <c r="C2292" s="9" t="str">
        <f t="shared" si="915"/>
        <v>Yet to be approved</v>
      </c>
      <c r="D2292" s="65" t="str">
        <f t="shared" si="915"/>
        <v>-</v>
      </c>
      <c r="E2292" s="58">
        <f t="shared" si="915"/>
        <v>0</v>
      </c>
      <c r="F2292" s="58">
        <f t="shared" si="911"/>
        <v>0</v>
      </c>
      <c r="G2292" s="58">
        <f t="shared" si="912"/>
        <v>0</v>
      </c>
      <c r="H2292" s="58">
        <f t="shared" si="913"/>
        <v>0</v>
      </c>
      <c r="I2292" s="123">
        <f>'F4.2'!Z162</f>
        <v>0</v>
      </c>
      <c r="J2292" s="123">
        <f>'F4.2'!AT162</f>
        <v>0</v>
      </c>
      <c r="K2292" s="58"/>
      <c r="L2292" s="58"/>
      <c r="M2292" s="58">
        <f t="shared" si="908"/>
        <v>0</v>
      </c>
      <c r="N2292" s="58">
        <f t="shared" si="914"/>
        <v>0</v>
      </c>
    </row>
    <row r="2293" spans="1:14" ht="45" hidden="1" outlineLevel="1" x14ac:dyDescent="0.25">
      <c r="A2293" s="9">
        <f t="shared" si="910"/>
        <v>1.2</v>
      </c>
      <c r="B2293" s="166" t="str">
        <f t="shared" si="909"/>
        <v>Procurement of Complete Gear Box Assemblies of Coal Mills XRP 883 for Unit-1 to 4 (210MW).</v>
      </c>
      <c r="C2293" s="9" t="str">
        <f t="shared" si="915"/>
        <v>Yet to be approved</v>
      </c>
      <c r="D2293" s="65" t="str">
        <f t="shared" si="915"/>
        <v>-</v>
      </c>
      <c r="E2293" s="58">
        <f t="shared" si="915"/>
        <v>0</v>
      </c>
      <c r="F2293" s="58">
        <f t="shared" si="911"/>
        <v>0</v>
      </c>
      <c r="G2293" s="58">
        <f t="shared" si="912"/>
        <v>0</v>
      </c>
      <c r="H2293" s="58">
        <f t="shared" si="913"/>
        <v>0</v>
      </c>
      <c r="I2293" s="123">
        <f>'F4.2'!Z163</f>
        <v>0</v>
      </c>
      <c r="J2293" s="123">
        <f>'F4.2'!AT163</f>
        <v>0</v>
      </c>
      <c r="K2293" s="58"/>
      <c r="L2293" s="58"/>
      <c r="M2293" s="58">
        <f t="shared" si="908"/>
        <v>0</v>
      </c>
      <c r="N2293" s="58">
        <f t="shared" si="914"/>
        <v>0</v>
      </c>
    </row>
    <row r="2294" spans="1:14" ht="15.75" hidden="1" outlineLevel="1" x14ac:dyDescent="0.25">
      <c r="A2294" s="9">
        <f t="shared" si="910"/>
        <v>0</v>
      </c>
      <c r="B2294" s="166" t="str">
        <f t="shared" si="909"/>
        <v>IDC</v>
      </c>
      <c r="C2294" s="9" t="str">
        <f t="shared" si="915"/>
        <v>Yet to be approved</v>
      </c>
      <c r="D2294" s="65" t="str">
        <f t="shared" si="915"/>
        <v>-</v>
      </c>
      <c r="E2294" s="58">
        <f t="shared" si="915"/>
        <v>0</v>
      </c>
      <c r="F2294" s="58">
        <f t="shared" si="911"/>
        <v>0</v>
      </c>
      <c r="G2294" s="58">
        <f t="shared" si="912"/>
        <v>0</v>
      </c>
      <c r="H2294" s="58">
        <f t="shared" si="913"/>
        <v>0</v>
      </c>
      <c r="I2294" s="123">
        <f>'F4.2'!Z164</f>
        <v>0</v>
      </c>
      <c r="J2294" s="123">
        <f>'F4.2'!AT164</f>
        <v>0</v>
      </c>
      <c r="K2294" s="58"/>
      <c r="L2294" s="58"/>
      <c r="M2294" s="58">
        <f t="shared" si="908"/>
        <v>0</v>
      </c>
      <c r="N2294" s="58">
        <f t="shared" si="914"/>
        <v>0</v>
      </c>
    </row>
    <row r="2295" spans="1:14" ht="15.75" hidden="1" outlineLevel="1" x14ac:dyDescent="0.25">
      <c r="A2295" s="9">
        <f t="shared" si="910"/>
        <v>0</v>
      </c>
      <c r="B2295" s="26" t="str">
        <f t="shared" si="909"/>
        <v>(ii) Yet to be submitted to MERC</v>
      </c>
      <c r="C2295" s="9">
        <f t="shared" si="915"/>
        <v>0</v>
      </c>
      <c r="D2295" s="65" t="str">
        <f t="shared" si="915"/>
        <v>-</v>
      </c>
      <c r="E2295" s="58">
        <f t="shared" si="915"/>
        <v>0</v>
      </c>
      <c r="F2295" s="58">
        <f t="shared" si="911"/>
        <v>0</v>
      </c>
      <c r="G2295" s="58">
        <f t="shared" si="912"/>
        <v>0</v>
      </c>
      <c r="H2295" s="58">
        <f t="shared" si="913"/>
        <v>0</v>
      </c>
      <c r="I2295" s="123">
        <f>'F4.2'!Z165</f>
        <v>0</v>
      </c>
      <c r="J2295" s="123">
        <f>'F4.2'!AT165</f>
        <v>0</v>
      </c>
      <c r="K2295" s="58"/>
      <c r="L2295" s="58"/>
      <c r="M2295" s="58">
        <f t="shared" si="908"/>
        <v>0</v>
      </c>
      <c r="N2295" s="58">
        <f t="shared" si="914"/>
        <v>0</v>
      </c>
    </row>
    <row r="2296" spans="1:14" ht="94.5" hidden="1" outlineLevel="1" x14ac:dyDescent="0.25">
      <c r="A2296" s="27">
        <f t="shared" si="910"/>
        <v>1</v>
      </c>
      <c r="B2296" s="28" t="str">
        <f t="shared" si="909"/>
        <v>SUPPLY INSTALLATION TESTING &amp; COMMISSIONING REVAMPING OF FIRE DETECTION &amp; ALARM AND PROTECTION SYSTEM FROM FIRE AND PROVIDING RAPID EXTINGUISHING CLEAN AGENT (CA) SYSTEM AT UNIT -3,4 &amp; 5 ATKPKD TPS</v>
      </c>
      <c r="C2296" s="9">
        <f t="shared" si="915"/>
        <v>0</v>
      </c>
      <c r="D2296" s="65" t="str">
        <f t="shared" si="915"/>
        <v>-</v>
      </c>
      <c r="E2296" s="58">
        <f t="shared" si="915"/>
        <v>0</v>
      </c>
      <c r="F2296" s="58">
        <f t="shared" si="911"/>
        <v>0</v>
      </c>
      <c r="G2296" s="58">
        <f t="shared" si="912"/>
        <v>0</v>
      </c>
      <c r="H2296" s="58">
        <f t="shared" si="913"/>
        <v>0</v>
      </c>
      <c r="I2296" s="123">
        <f>'F4.2'!Z166</f>
        <v>0</v>
      </c>
      <c r="J2296" s="123">
        <f>'F4.2'!AT166</f>
        <v>0</v>
      </c>
      <c r="K2296" s="58"/>
      <c r="L2296" s="58"/>
      <c r="M2296" s="58">
        <f t="shared" si="908"/>
        <v>0</v>
      </c>
      <c r="N2296" s="58">
        <f t="shared" si="914"/>
        <v>0</v>
      </c>
    </row>
    <row r="2297" spans="1:14" ht="90" hidden="1" outlineLevel="1" x14ac:dyDescent="0.25">
      <c r="A2297" s="9">
        <f t="shared" si="910"/>
        <v>1.1000000000000001</v>
      </c>
      <c r="B2297" s="167" t="str">
        <f t="shared" si="909"/>
        <v xml:space="preserve">Supply Installation Testing &amp; Commissioning , Revamping of fire protection and providing rapid extinguishing clean agent (CA) system at unit # 3 ,4 210 MW TPS, KHAPERKHEDA </v>
      </c>
      <c r="C2297" s="9">
        <f t="shared" si="915"/>
        <v>0</v>
      </c>
      <c r="D2297" s="65" t="str">
        <f t="shared" si="915"/>
        <v>-</v>
      </c>
      <c r="E2297" s="58">
        <f t="shared" si="915"/>
        <v>0</v>
      </c>
      <c r="F2297" s="58">
        <f t="shared" si="911"/>
        <v>6.5</v>
      </c>
      <c r="G2297" s="58">
        <f t="shared" si="912"/>
        <v>6.5</v>
      </c>
      <c r="H2297" s="58">
        <f t="shared" si="913"/>
        <v>0</v>
      </c>
      <c r="I2297" s="123">
        <f>'F4.2'!Z167</f>
        <v>0</v>
      </c>
      <c r="J2297" s="123">
        <f>'F4.2'!AT167</f>
        <v>0</v>
      </c>
      <c r="K2297" s="58"/>
      <c r="L2297" s="58"/>
      <c r="M2297" s="58">
        <f t="shared" si="908"/>
        <v>0</v>
      </c>
      <c r="N2297" s="58">
        <f t="shared" si="914"/>
        <v>0</v>
      </c>
    </row>
    <row r="2298" spans="1:14" ht="31.5" hidden="1" outlineLevel="1" x14ac:dyDescent="0.25">
      <c r="A2298" s="27">
        <f t="shared" si="910"/>
        <v>2</v>
      </c>
      <c r="B2298" s="28" t="str">
        <f t="shared" si="909"/>
        <v>Restoration of various Fire protection system at Khaperkheda TPS</v>
      </c>
      <c r="C2298" s="9">
        <f t="shared" si="915"/>
        <v>0</v>
      </c>
      <c r="D2298" s="65" t="str">
        <f t="shared" si="915"/>
        <v>-</v>
      </c>
      <c r="E2298" s="58">
        <f t="shared" si="915"/>
        <v>0</v>
      </c>
      <c r="F2298" s="58">
        <f t="shared" si="911"/>
        <v>0</v>
      </c>
      <c r="G2298" s="58">
        <f t="shared" si="912"/>
        <v>0</v>
      </c>
      <c r="H2298" s="58">
        <f t="shared" si="913"/>
        <v>0</v>
      </c>
      <c r="I2298" s="123">
        <f>'F4.2'!Z168</f>
        <v>0</v>
      </c>
      <c r="J2298" s="123">
        <f>'F4.2'!AT168</f>
        <v>0</v>
      </c>
      <c r="K2298" s="58"/>
      <c r="L2298" s="58"/>
      <c r="M2298" s="58">
        <f t="shared" si="908"/>
        <v>0</v>
      </c>
      <c r="N2298" s="58">
        <f t="shared" si="914"/>
        <v>0</v>
      </c>
    </row>
    <row r="2299" spans="1:14" ht="45" hidden="1" outlineLevel="1" x14ac:dyDescent="0.25">
      <c r="A2299" s="9">
        <f t="shared" si="910"/>
        <v>2.1</v>
      </c>
      <c r="B2299" s="167" t="str">
        <f t="shared" si="909"/>
        <v xml:space="preserve">Restoration of fire hydrant ring and fire water spray Header at Khaperkheda TPS   </v>
      </c>
      <c r="C2299" s="9">
        <f t="shared" si="915"/>
        <v>0</v>
      </c>
      <c r="D2299" s="65" t="str">
        <f t="shared" si="915"/>
        <v>-</v>
      </c>
      <c r="E2299" s="58">
        <f t="shared" si="915"/>
        <v>0</v>
      </c>
      <c r="F2299" s="58">
        <f t="shared" si="911"/>
        <v>13.14</v>
      </c>
      <c r="G2299" s="58">
        <f t="shared" si="912"/>
        <v>13.14</v>
      </c>
      <c r="H2299" s="58">
        <f t="shared" si="913"/>
        <v>0</v>
      </c>
      <c r="I2299" s="123">
        <f>'F4.2'!Z169</f>
        <v>0</v>
      </c>
      <c r="J2299" s="123">
        <f>'F4.2'!AT169</f>
        <v>0</v>
      </c>
      <c r="K2299" s="58"/>
      <c r="L2299" s="58"/>
      <c r="M2299" s="58">
        <f t="shared" si="908"/>
        <v>0</v>
      </c>
      <c r="N2299" s="58">
        <f t="shared" si="914"/>
        <v>0</v>
      </c>
    </row>
    <row r="2300" spans="1:14" ht="30" hidden="1" outlineLevel="1" x14ac:dyDescent="0.25">
      <c r="A2300" s="9">
        <f t="shared" si="910"/>
        <v>2.2000000000000002</v>
      </c>
      <c r="B2300" s="167" t="str">
        <f t="shared" si="909"/>
        <v>Restoration of deluge valve system at CHP-210MW</v>
      </c>
      <c r="C2300" s="9">
        <f t="shared" si="915"/>
        <v>0</v>
      </c>
      <c r="D2300" s="65" t="str">
        <f t="shared" si="915"/>
        <v>-</v>
      </c>
      <c r="E2300" s="58">
        <f t="shared" si="915"/>
        <v>0</v>
      </c>
      <c r="F2300" s="58">
        <f t="shared" si="911"/>
        <v>25.44</v>
      </c>
      <c r="G2300" s="58">
        <f t="shared" si="912"/>
        <v>25.44</v>
      </c>
      <c r="H2300" s="58">
        <f t="shared" si="913"/>
        <v>0</v>
      </c>
      <c r="I2300" s="123">
        <f>'F4.2'!Z170</f>
        <v>0</v>
      </c>
      <c r="J2300" s="123">
        <f>'F4.2'!AT170</f>
        <v>0</v>
      </c>
      <c r="K2300" s="58"/>
      <c r="L2300" s="58"/>
      <c r="M2300" s="58">
        <f t="shared" si="908"/>
        <v>0</v>
      </c>
      <c r="N2300" s="58">
        <f t="shared" si="914"/>
        <v>0</v>
      </c>
    </row>
    <row r="2301" spans="1:14" ht="31.5" hidden="1" outlineLevel="1" x14ac:dyDescent="0.25">
      <c r="A2301" s="27">
        <f t="shared" si="910"/>
        <v>3</v>
      </c>
      <c r="B2301" s="28" t="str">
        <f t="shared" si="909"/>
        <v>VARIOUS SCHEMES PROPOSED FOR IMPROVEMENT OF CHP-I (4 X 210 MW).</v>
      </c>
      <c r="C2301" s="9">
        <f t="shared" si="915"/>
        <v>0</v>
      </c>
      <c r="D2301" s="65" t="str">
        <f t="shared" si="915"/>
        <v>-</v>
      </c>
      <c r="E2301" s="58">
        <f t="shared" si="915"/>
        <v>0</v>
      </c>
      <c r="F2301" s="58">
        <f t="shared" si="911"/>
        <v>0</v>
      </c>
      <c r="G2301" s="58">
        <f t="shared" si="912"/>
        <v>0</v>
      </c>
      <c r="H2301" s="58">
        <f t="shared" si="913"/>
        <v>0</v>
      </c>
      <c r="I2301" s="123">
        <f>'F4.2'!Z171</f>
        <v>0</v>
      </c>
      <c r="J2301" s="123">
        <f>'F4.2'!AT171</f>
        <v>0</v>
      </c>
      <c r="K2301" s="58"/>
      <c r="L2301" s="58"/>
      <c r="M2301" s="58">
        <f t="shared" si="908"/>
        <v>0</v>
      </c>
      <c r="N2301" s="58">
        <f t="shared" si="914"/>
        <v>0</v>
      </c>
    </row>
    <row r="2302" spans="1:14" ht="75" hidden="1" outlineLevel="1" x14ac:dyDescent="0.25">
      <c r="A2302" s="9">
        <f t="shared" si="910"/>
        <v>3.1</v>
      </c>
      <c r="B2302" s="167" t="str">
        <f t="shared" si="909"/>
        <v>Design, Manufacturing, Supply, Erection, Commissioning &amp; Testing of Coal Flow Management system for Coal Bunkers in CHP-I (4 X 210MW), Khaperkheda TPS.</v>
      </c>
      <c r="C2302" s="9">
        <f t="shared" ref="C2302:E2321" si="916">C1876</f>
        <v>0</v>
      </c>
      <c r="D2302" s="65" t="str">
        <f t="shared" si="916"/>
        <v>-</v>
      </c>
      <c r="E2302" s="58">
        <f t="shared" si="916"/>
        <v>0</v>
      </c>
      <c r="F2302" s="58">
        <f t="shared" si="911"/>
        <v>12.27</v>
      </c>
      <c r="G2302" s="58">
        <f t="shared" si="912"/>
        <v>12.27</v>
      </c>
      <c r="H2302" s="58">
        <f t="shared" si="913"/>
        <v>0</v>
      </c>
      <c r="I2302" s="123">
        <f>'F4.2'!Z172</f>
        <v>0</v>
      </c>
      <c r="J2302" s="123">
        <f>'F4.2'!AT172</f>
        <v>0</v>
      </c>
      <c r="K2302" s="58"/>
      <c r="L2302" s="58"/>
      <c r="M2302" s="58">
        <f t="shared" si="908"/>
        <v>0</v>
      </c>
      <c r="N2302" s="58">
        <f t="shared" si="914"/>
        <v>0</v>
      </c>
    </row>
    <row r="2303" spans="1:14" ht="90" hidden="1" outlineLevel="1" x14ac:dyDescent="0.25">
      <c r="A2303" s="9">
        <f t="shared" si="910"/>
        <v>3.2</v>
      </c>
      <c r="B2303" s="167" t="str">
        <f t="shared" si="909"/>
        <v>Design, engineering, manufacturing, supply, installation and commissioning of Dedusting System for Crusher House and Bunker area in Unit 3 &amp; 4 at CHP-I (4 X 210MW), Khaperkheda TPS.</v>
      </c>
      <c r="C2303" s="9">
        <f t="shared" si="916"/>
        <v>0</v>
      </c>
      <c r="D2303" s="65" t="str">
        <f t="shared" si="916"/>
        <v>-</v>
      </c>
      <c r="E2303" s="58">
        <f t="shared" si="916"/>
        <v>0</v>
      </c>
      <c r="F2303" s="58">
        <f t="shared" si="911"/>
        <v>0</v>
      </c>
      <c r="G2303" s="58">
        <f t="shared" si="912"/>
        <v>0</v>
      </c>
      <c r="H2303" s="58">
        <f t="shared" si="913"/>
        <v>0</v>
      </c>
      <c r="I2303" s="123">
        <f>'F4.2'!Z173</f>
        <v>12.96</v>
      </c>
      <c r="J2303" s="123">
        <f>'F4.2'!AT173</f>
        <v>12.96</v>
      </c>
      <c r="K2303" s="58"/>
      <c r="L2303" s="58"/>
      <c r="M2303" s="58">
        <f t="shared" si="908"/>
        <v>12.96</v>
      </c>
      <c r="N2303" s="58">
        <f t="shared" si="914"/>
        <v>0</v>
      </c>
    </row>
    <row r="2304" spans="1:14" ht="75" hidden="1" outlineLevel="1" x14ac:dyDescent="0.25">
      <c r="A2304" s="9">
        <f t="shared" si="910"/>
        <v>3.3</v>
      </c>
      <c r="B2304" s="167" t="str">
        <f t="shared" si="909"/>
        <v>Renovation including replacement of Power &amp; Control cables with  automation &amp; upgradation of Stacker Reclaimer No. 1 in CHP-I (4 X 210MW), TPS Khaperkheda."</v>
      </c>
      <c r="C2304" s="9">
        <f t="shared" si="916"/>
        <v>0</v>
      </c>
      <c r="D2304" s="65" t="str">
        <f t="shared" si="916"/>
        <v>-</v>
      </c>
      <c r="E2304" s="58">
        <f t="shared" si="916"/>
        <v>0</v>
      </c>
      <c r="F2304" s="58">
        <f t="shared" si="911"/>
        <v>8.59</v>
      </c>
      <c r="G2304" s="58">
        <f t="shared" si="912"/>
        <v>8.59</v>
      </c>
      <c r="H2304" s="58">
        <f t="shared" si="913"/>
        <v>0</v>
      </c>
      <c r="I2304" s="123">
        <f>'F4.2'!Z174</f>
        <v>0</v>
      </c>
      <c r="J2304" s="123">
        <f>'F4.2'!AT174</f>
        <v>0</v>
      </c>
      <c r="K2304" s="58"/>
      <c r="L2304" s="58"/>
      <c r="M2304" s="58">
        <f t="shared" si="908"/>
        <v>0</v>
      </c>
      <c r="N2304" s="58">
        <f t="shared" si="914"/>
        <v>0</v>
      </c>
    </row>
    <row r="2305" spans="1:14" ht="15.75" hidden="1" outlineLevel="1" x14ac:dyDescent="0.25">
      <c r="A2305" s="27">
        <f t="shared" si="910"/>
        <v>4</v>
      </c>
      <c r="B2305" s="28" t="str">
        <f t="shared" si="909"/>
        <v>Flue Gas Desulphrisation</v>
      </c>
      <c r="C2305" s="9">
        <f t="shared" si="916"/>
        <v>0</v>
      </c>
      <c r="D2305" s="65" t="str">
        <f t="shared" si="916"/>
        <v>-</v>
      </c>
      <c r="E2305" s="58">
        <f t="shared" si="916"/>
        <v>0</v>
      </c>
      <c r="F2305" s="58">
        <f t="shared" si="911"/>
        <v>0</v>
      </c>
      <c r="G2305" s="58">
        <f t="shared" si="912"/>
        <v>0</v>
      </c>
      <c r="H2305" s="58">
        <f t="shared" si="913"/>
        <v>0</v>
      </c>
      <c r="I2305" s="123">
        <f>'F4.2'!Z175</f>
        <v>0</v>
      </c>
      <c r="J2305" s="123">
        <f>'F4.2'!AT175</f>
        <v>0</v>
      </c>
      <c r="K2305" s="58"/>
      <c r="L2305" s="58"/>
      <c r="M2305" s="58">
        <f t="shared" si="908"/>
        <v>0</v>
      </c>
      <c r="N2305" s="58">
        <f t="shared" si="914"/>
        <v>0</v>
      </c>
    </row>
    <row r="2306" spans="1:14" ht="30" hidden="1" outlineLevel="1" x14ac:dyDescent="0.25">
      <c r="A2306" s="9">
        <f t="shared" si="910"/>
        <v>4.0999999999999996</v>
      </c>
      <c r="B2306" s="167" t="str">
        <f t="shared" si="909"/>
        <v>FGD installation of 210MW unit 1 &amp; 2 at Khaperkheda</v>
      </c>
      <c r="C2306" s="9">
        <f t="shared" si="916"/>
        <v>0</v>
      </c>
      <c r="D2306" s="65" t="str">
        <f t="shared" si="916"/>
        <v>-</v>
      </c>
      <c r="E2306" s="58">
        <f t="shared" si="916"/>
        <v>0</v>
      </c>
      <c r="F2306" s="58">
        <f t="shared" si="911"/>
        <v>0</v>
      </c>
      <c r="G2306" s="58">
        <f t="shared" si="912"/>
        <v>0</v>
      </c>
      <c r="H2306" s="58">
        <f t="shared" si="913"/>
        <v>0</v>
      </c>
      <c r="I2306" s="123">
        <f>'F4.2'!Z176</f>
        <v>0</v>
      </c>
      <c r="J2306" s="123">
        <f>'F4.2'!AT176</f>
        <v>0</v>
      </c>
      <c r="K2306" s="58"/>
      <c r="L2306" s="58"/>
      <c r="M2306" s="58">
        <f t="shared" si="908"/>
        <v>0</v>
      </c>
      <c r="N2306" s="58">
        <f t="shared" si="914"/>
        <v>0</v>
      </c>
    </row>
    <row r="2307" spans="1:14" ht="31.5" hidden="1" outlineLevel="1" x14ac:dyDescent="0.25">
      <c r="A2307" s="27">
        <f t="shared" si="910"/>
        <v>5</v>
      </c>
      <c r="B2307" s="28" t="str">
        <f t="shared" si="909"/>
        <v>Upgradation of DDC/DCS system for UNIT 2 &amp; 4 of 210 MW Khaperkheda TPS</v>
      </c>
      <c r="C2307" s="9">
        <f t="shared" si="916"/>
        <v>0</v>
      </c>
      <c r="D2307" s="65" t="str">
        <f t="shared" si="916"/>
        <v>-</v>
      </c>
      <c r="E2307" s="58">
        <f t="shared" si="916"/>
        <v>0</v>
      </c>
      <c r="F2307" s="58">
        <f t="shared" si="911"/>
        <v>0</v>
      </c>
      <c r="G2307" s="58">
        <f t="shared" si="912"/>
        <v>0</v>
      </c>
      <c r="H2307" s="58">
        <f t="shared" si="913"/>
        <v>0</v>
      </c>
      <c r="I2307" s="123">
        <f>'F4.2'!Z177</f>
        <v>0</v>
      </c>
      <c r="J2307" s="123">
        <f>'F4.2'!AT177</f>
        <v>0</v>
      </c>
      <c r="K2307" s="58"/>
      <c r="L2307" s="58"/>
      <c r="M2307" s="58">
        <f t="shared" si="908"/>
        <v>0</v>
      </c>
      <c r="N2307" s="58">
        <f t="shared" si="914"/>
        <v>0</v>
      </c>
    </row>
    <row r="2308" spans="1:14" ht="45" hidden="1" outlineLevel="1" x14ac:dyDescent="0.25">
      <c r="A2308" s="9">
        <f t="shared" si="910"/>
        <v>5.0999999999999996</v>
      </c>
      <c r="B2308" s="167" t="str">
        <f t="shared" si="909"/>
        <v>Upgradation of DDC/DCS system for UNIT 2 &amp; 4 of 210 MW Khaperkheda TPS</v>
      </c>
      <c r="C2308" s="9">
        <f t="shared" si="916"/>
        <v>0</v>
      </c>
      <c r="D2308" s="65" t="str">
        <f t="shared" si="916"/>
        <v>-</v>
      </c>
      <c r="E2308" s="58">
        <f t="shared" si="916"/>
        <v>0</v>
      </c>
      <c r="F2308" s="58">
        <f t="shared" si="911"/>
        <v>0</v>
      </c>
      <c r="G2308" s="58">
        <f t="shared" si="912"/>
        <v>0</v>
      </c>
      <c r="H2308" s="58">
        <f t="shared" si="913"/>
        <v>0</v>
      </c>
      <c r="I2308" s="123">
        <f>'F4.2'!Z178</f>
        <v>22.5</v>
      </c>
      <c r="J2308" s="123">
        <f>'F4.2'!AT178</f>
        <v>22.5</v>
      </c>
      <c r="K2308" s="58"/>
      <c r="L2308" s="58"/>
      <c r="M2308" s="58">
        <f t="shared" si="908"/>
        <v>22.5</v>
      </c>
      <c r="N2308" s="58">
        <f t="shared" si="914"/>
        <v>0</v>
      </c>
    </row>
    <row r="2309" spans="1:14" ht="157.5" hidden="1" outlineLevel="1" x14ac:dyDescent="0.25">
      <c r="A2309" s="27">
        <f t="shared" si="910"/>
        <v>6</v>
      </c>
      <c r="B2309" s="28" t="str">
        <f t="shared" si="909"/>
        <v>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v>
      </c>
      <c r="C2309" s="9">
        <f t="shared" si="916"/>
        <v>0</v>
      </c>
      <c r="D2309" s="65" t="str">
        <f t="shared" si="916"/>
        <v>-</v>
      </c>
      <c r="E2309" s="58">
        <f t="shared" si="916"/>
        <v>0</v>
      </c>
      <c r="F2309" s="58">
        <f t="shared" si="911"/>
        <v>0</v>
      </c>
      <c r="G2309" s="58">
        <f t="shared" si="912"/>
        <v>0</v>
      </c>
      <c r="H2309" s="58">
        <f t="shared" si="913"/>
        <v>0</v>
      </c>
      <c r="I2309" s="123">
        <f>'F4.2'!Z179</f>
        <v>0</v>
      </c>
      <c r="J2309" s="123">
        <f>'F4.2'!AT179</f>
        <v>0</v>
      </c>
      <c r="K2309" s="58"/>
      <c r="L2309" s="58"/>
      <c r="M2309" s="58">
        <f t="shared" si="908"/>
        <v>0</v>
      </c>
      <c r="N2309" s="58">
        <f t="shared" si="914"/>
        <v>0</v>
      </c>
    </row>
    <row r="2310" spans="1:14" ht="120" hidden="1" outlineLevel="1" x14ac:dyDescent="0.25">
      <c r="A2310" s="9">
        <f t="shared" si="910"/>
        <v>6.1</v>
      </c>
      <c r="B2310" s="167" t="str">
        <f t="shared" si="909"/>
        <v>Implementation of Flexible Operation 
Solutions – 40% Technical Minimum 
Loading with minimum 3% ramp rate 
during 70-100% loading, minimum 2% 
ramp rate during 55-70% loading and 
minimum 1% ramp rate during 40-55% 
loading at Unit#1 to 4 Khaperkheda TPS.</v>
      </c>
      <c r="C2310" s="9">
        <f t="shared" si="916"/>
        <v>0</v>
      </c>
      <c r="D2310" s="65" t="str">
        <f t="shared" si="916"/>
        <v>-</v>
      </c>
      <c r="E2310" s="58">
        <f t="shared" si="916"/>
        <v>0</v>
      </c>
      <c r="F2310" s="58">
        <f t="shared" si="911"/>
        <v>60</v>
      </c>
      <c r="G2310" s="58">
        <f t="shared" si="912"/>
        <v>60</v>
      </c>
      <c r="H2310" s="58">
        <f t="shared" si="913"/>
        <v>0</v>
      </c>
      <c r="I2310" s="123">
        <f>'F4.2'!Z180</f>
        <v>0</v>
      </c>
      <c r="J2310" s="123">
        <f>'F4.2'!AT180</f>
        <v>0</v>
      </c>
      <c r="K2310" s="58"/>
      <c r="L2310" s="58"/>
      <c r="M2310" s="58">
        <f t="shared" si="908"/>
        <v>0</v>
      </c>
      <c r="N2310" s="58">
        <f t="shared" si="914"/>
        <v>0</v>
      </c>
    </row>
    <row r="2311" spans="1:14" ht="60" hidden="1" outlineLevel="1" x14ac:dyDescent="0.25">
      <c r="A2311" s="9">
        <f t="shared" si="910"/>
        <v>6.2</v>
      </c>
      <c r="B2311" s="167" t="str">
        <f t="shared" si="909"/>
        <v>Upgradation of various governing Element for smooth operation for flexible operation of TG set at 40% technical minimum operation.</v>
      </c>
      <c r="C2311" s="9">
        <f t="shared" si="916"/>
        <v>0</v>
      </c>
      <c r="D2311" s="65" t="str">
        <f t="shared" si="916"/>
        <v>-</v>
      </c>
      <c r="E2311" s="58">
        <f t="shared" si="916"/>
        <v>0</v>
      </c>
      <c r="F2311" s="58">
        <f t="shared" si="911"/>
        <v>30</v>
      </c>
      <c r="G2311" s="58">
        <f t="shared" si="912"/>
        <v>30</v>
      </c>
      <c r="H2311" s="58">
        <f t="shared" si="913"/>
        <v>0</v>
      </c>
      <c r="I2311" s="123">
        <f>'F4.2'!Z181</f>
        <v>0</v>
      </c>
      <c r="J2311" s="123">
        <f>'F4.2'!AT181</f>
        <v>0</v>
      </c>
      <c r="K2311" s="58"/>
      <c r="L2311" s="58"/>
      <c r="M2311" s="58">
        <f t="shared" si="908"/>
        <v>0</v>
      </c>
      <c r="N2311" s="58">
        <f t="shared" si="914"/>
        <v>0</v>
      </c>
    </row>
    <row r="2312" spans="1:14" ht="94.5" hidden="1" outlineLevel="1" x14ac:dyDescent="0.25">
      <c r="A2312" s="9">
        <f t="shared" si="910"/>
        <v>7</v>
      </c>
      <c r="B2312" s="28" t="str">
        <f t="shared" si="909"/>
        <v>Upgradation of Battery Charger , UPS system , GEHO PLC and VFD, ID VFD, supply of Efficiency Measuring Instruments and Supply, erection and commissioning of Sox, Nox , CO,  Opacity, ETP and Oxygen Analyser for Unit 1 to 4 of 210 MW at Khaperkheda TPS.</v>
      </c>
      <c r="C2312" s="9">
        <f t="shared" si="916"/>
        <v>0</v>
      </c>
      <c r="D2312" s="65" t="str">
        <f t="shared" si="916"/>
        <v>-</v>
      </c>
      <c r="E2312" s="58">
        <f t="shared" si="916"/>
        <v>0</v>
      </c>
      <c r="F2312" s="58">
        <f t="shared" si="911"/>
        <v>0</v>
      </c>
      <c r="G2312" s="58">
        <f t="shared" si="912"/>
        <v>0</v>
      </c>
      <c r="H2312" s="58">
        <f t="shared" si="913"/>
        <v>0</v>
      </c>
      <c r="I2312" s="123">
        <f>'F4.2'!Z182</f>
        <v>0</v>
      </c>
      <c r="J2312" s="123">
        <f>'F4.2'!AT182</f>
        <v>0</v>
      </c>
      <c r="K2312" s="58"/>
      <c r="L2312" s="58"/>
      <c r="M2312" s="58">
        <f t="shared" si="908"/>
        <v>0</v>
      </c>
      <c r="N2312" s="58">
        <f t="shared" si="914"/>
        <v>0</v>
      </c>
    </row>
    <row r="2313" spans="1:14" ht="47.25" hidden="1" outlineLevel="1" x14ac:dyDescent="0.25">
      <c r="A2313" s="9">
        <f t="shared" si="910"/>
        <v>7.1</v>
      </c>
      <c r="B2313" s="213" t="str">
        <f t="shared" si="909"/>
        <v xml:space="preserve"> Supply of Efficiency Monitoring Instruments for performance optimization group (POG) at Khaperkheda TPS.</v>
      </c>
      <c r="C2313" s="9">
        <f t="shared" si="916"/>
        <v>0</v>
      </c>
      <c r="D2313" s="65" t="str">
        <f t="shared" si="916"/>
        <v>-</v>
      </c>
      <c r="E2313" s="58">
        <f t="shared" si="916"/>
        <v>0</v>
      </c>
      <c r="F2313" s="58">
        <f t="shared" si="911"/>
        <v>1.5</v>
      </c>
      <c r="G2313" s="58">
        <f t="shared" si="912"/>
        <v>1.5</v>
      </c>
      <c r="H2313" s="58">
        <f t="shared" si="913"/>
        <v>0</v>
      </c>
      <c r="I2313" s="123">
        <f>'F4.2'!Z183</f>
        <v>0</v>
      </c>
      <c r="J2313" s="123">
        <f>'F4.2'!AT183</f>
        <v>0</v>
      </c>
      <c r="K2313" s="58"/>
      <c r="L2313" s="58"/>
      <c r="M2313" s="58">
        <f t="shared" si="908"/>
        <v>0</v>
      </c>
      <c r="N2313" s="58">
        <f t="shared" si="914"/>
        <v>0</v>
      </c>
    </row>
    <row r="2314" spans="1:14" ht="47.25" hidden="1" outlineLevel="1" x14ac:dyDescent="0.25">
      <c r="A2314" s="9">
        <f t="shared" si="910"/>
        <v>7.2</v>
      </c>
      <c r="B2314" s="213" t="str">
        <f t="shared" si="909"/>
        <v xml:space="preserve"> Upgradation of 220 V, 24 V DC Float cum boost battery charger at Unit#1 to 4 Khaperkheda TPS.</v>
      </c>
      <c r="C2314" s="9">
        <f t="shared" si="916"/>
        <v>0</v>
      </c>
      <c r="D2314" s="65" t="str">
        <f t="shared" si="916"/>
        <v>-</v>
      </c>
      <c r="E2314" s="58">
        <f t="shared" si="916"/>
        <v>0</v>
      </c>
      <c r="F2314" s="58">
        <f t="shared" si="911"/>
        <v>5</v>
      </c>
      <c r="G2314" s="58">
        <f t="shared" si="912"/>
        <v>5</v>
      </c>
      <c r="H2314" s="58">
        <f t="shared" si="913"/>
        <v>0</v>
      </c>
      <c r="I2314" s="123">
        <f>'F4.2'!Z184</f>
        <v>5</v>
      </c>
      <c r="J2314" s="123">
        <f>'F4.2'!AT184</f>
        <v>5</v>
      </c>
      <c r="K2314" s="58"/>
      <c r="L2314" s="58"/>
      <c r="M2314" s="58">
        <f t="shared" si="908"/>
        <v>5</v>
      </c>
      <c r="N2314" s="58">
        <f t="shared" si="914"/>
        <v>0</v>
      </c>
    </row>
    <row r="2315" spans="1:14" ht="31.5" hidden="1" outlineLevel="1" x14ac:dyDescent="0.25">
      <c r="A2315" s="9">
        <f t="shared" si="910"/>
        <v>7.3</v>
      </c>
      <c r="B2315" s="213" t="str">
        <f t="shared" si="909"/>
        <v xml:space="preserve"> Upgradation of  2X50 KVA UPS at Unit#1 to 4 Khaperkheda TPS.   </v>
      </c>
      <c r="C2315" s="9">
        <f t="shared" si="916"/>
        <v>0</v>
      </c>
      <c r="D2315" s="65" t="str">
        <f t="shared" si="916"/>
        <v>-</v>
      </c>
      <c r="E2315" s="58">
        <f t="shared" si="916"/>
        <v>0</v>
      </c>
      <c r="F2315" s="58">
        <f t="shared" si="911"/>
        <v>2.5</v>
      </c>
      <c r="G2315" s="58">
        <f t="shared" si="912"/>
        <v>2.5</v>
      </c>
      <c r="H2315" s="58">
        <f t="shared" si="913"/>
        <v>0</v>
      </c>
      <c r="I2315" s="123">
        <f>'F4.2'!Z185</f>
        <v>2.5</v>
      </c>
      <c r="J2315" s="123">
        <f>'F4.2'!AT185</f>
        <v>2.5</v>
      </c>
      <c r="K2315" s="58"/>
      <c r="L2315" s="58"/>
      <c r="M2315" s="58">
        <f t="shared" si="908"/>
        <v>2.5</v>
      </c>
      <c r="N2315" s="58">
        <f t="shared" si="914"/>
        <v>0</v>
      </c>
    </row>
    <row r="2316" spans="1:14" ht="47.25" hidden="1" outlineLevel="1" x14ac:dyDescent="0.25">
      <c r="A2316" s="9">
        <f t="shared" si="910"/>
        <v>7.4</v>
      </c>
      <c r="B2316" s="213" t="str">
        <f t="shared" si="909"/>
        <v>Supply, Erection and Commissioning of Sox, Nox , CO,  Opacity and ETP Analyser for Unit 1 to 4 of 210 MW at Khaperkheda TPS</v>
      </c>
      <c r="C2316" s="9">
        <f t="shared" si="916"/>
        <v>0</v>
      </c>
      <c r="D2316" s="65" t="str">
        <f t="shared" si="916"/>
        <v>-</v>
      </c>
      <c r="E2316" s="58">
        <f t="shared" si="916"/>
        <v>0</v>
      </c>
      <c r="F2316" s="58">
        <f t="shared" si="911"/>
        <v>5</v>
      </c>
      <c r="G2316" s="58">
        <f t="shared" si="912"/>
        <v>5</v>
      </c>
      <c r="H2316" s="58">
        <f t="shared" si="913"/>
        <v>0</v>
      </c>
      <c r="I2316" s="123">
        <f>'F4.2'!Z186</f>
        <v>0</v>
      </c>
      <c r="J2316" s="123">
        <f>'F4.2'!AT186</f>
        <v>0</v>
      </c>
      <c r="K2316" s="58"/>
      <c r="L2316" s="58"/>
      <c r="M2316" s="58">
        <f t="shared" si="908"/>
        <v>0</v>
      </c>
      <c r="N2316" s="58">
        <f t="shared" si="914"/>
        <v>0</v>
      </c>
    </row>
    <row r="2317" spans="1:14" ht="47.25" hidden="1" outlineLevel="1" x14ac:dyDescent="0.25">
      <c r="A2317" s="9">
        <f t="shared" si="910"/>
        <v>7.5</v>
      </c>
      <c r="B2317" s="213" t="str">
        <f t="shared" si="909"/>
        <v>Upgradation of GEHO PLC and VFD along with HCSD system Instrumentaion at Unit 3 &amp; 4 Khaperkheda TPS.</v>
      </c>
      <c r="C2317" s="9">
        <f t="shared" si="916"/>
        <v>0</v>
      </c>
      <c r="D2317" s="65" t="str">
        <f t="shared" si="916"/>
        <v>-</v>
      </c>
      <c r="E2317" s="58">
        <f t="shared" si="916"/>
        <v>0</v>
      </c>
      <c r="F2317" s="58">
        <f t="shared" si="911"/>
        <v>5</v>
      </c>
      <c r="G2317" s="58">
        <f t="shared" si="912"/>
        <v>5</v>
      </c>
      <c r="H2317" s="58">
        <f t="shared" si="913"/>
        <v>0</v>
      </c>
      <c r="I2317" s="123">
        <f>'F4.2'!Z187</f>
        <v>0</v>
      </c>
      <c r="J2317" s="123">
        <f>'F4.2'!AT187</f>
        <v>0</v>
      </c>
      <c r="K2317" s="58"/>
      <c r="L2317" s="58"/>
      <c r="M2317" s="58">
        <f t="shared" si="908"/>
        <v>0</v>
      </c>
      <c r="N2317" s="58">
        <f t="shared" si="914"/>
        <v>0</v>
      </c>
    </row>
    <row r="2318" spans="1:14" ht="47.25" hidden="1" outlineLevel="1" x14ac:dyDescent="0.25">
      <c r="A2318" s="9">
        <f t="shared" si="910"/>
        <v>7.6</v>
      </c>
      <c r="B2318" s="213" t="str">
        <f t="shared" si="909"/>
        <v xml:space="preserve"> Supply, Erection &amp; Commissioning of Oxygen Analyzer for combustion optimization for Unit#1 to 5 Khaperkheda TPS.</v>
      </c>
      <c r="C2318" s="9">
        <f t="shared" si="916"/>
        <v>0</v>
      </c>
      <c r="D2318" s="65" t="str">
        <f t="shared" si="916"/>
        <v>-</v>
      </c>
      <c r="E2318" s="58">
        <f t="shared" si="916"/>
        <v>0</v>
      </c>
      <c r="F2318" s="58">
        <f t="shared" si="911"/>
        <v>3</v>
      </c>
      <c r="G2318" s="58">
        <f t="shared" si="912"/>
        <v>3</v>
      </c>
      <c r="H2318" s="58">
        <f t="shared" si="913"/>
        <v>0</v>
      </c>
      <c r="I2318" s="123">
        <f>'F4.2'!Z188</f>
        <v>0</v>
      </c>
      <c r="J2318" s="123">
        <f>'F4.2'!AT188</f>
        <v>0</v>
      </c>
      <c r="K2318" s="58"/>
      <c r="L2318" s="58"/>
      <c r="M2318" s="58">
        <f t="shared" si="908"/>
        <v>0</v>
      </c>
      <c r="N2318" s="58">
        <f t="shared" si="914"/>
        <v>0</v>
      </c>
    </row>
    <row r="2319" spans="1:14" ht="31.5" hidden="1" outlineLevel="1" x14ac:dyDescent="0.25">
      <c r="A2319" s="9">
        <f t="shared" si="910"/>
        <v>7.7</v>
      </c>
      <c r="B2319" s="213" t="str">
        <f t="shared" si="909"/>
        <v xml:space="preserve"> Upgradation of VFD for ID FAN in Unit# 3 &amp; 4, 210MW khaperkheda TPS.</v>
      </c>
      <c r="C2319" s="9">
        <f t="shared" si="916"/>
        <v>0</v>
      </c>
      <c r="D2319" s="65" t="str">
        <f t="shared" si="916"/>
        <v>-</v>
      </c>
      <c r="E2319" s="58">
        <f t="shared" si="916"/>
        <v>0</v>
      </c>
      <c r="F2319" s="58">
        <f t="shared" si="911"/>
        <v>0</v>
      </c>
      <c r="G2319" s="58">
        <f t="shared" si="912"/>
        <v>0</v>
      </c>
      <c r="H2319" s="58">
        <f t="shared" si="913"/>
        <v>0</v>
      </c>
      <c r="I2319" s="123">
        <f>'F4.2'!Z189</f>
        <v>10</v>
      </c>
      <c r="J2319" s="123">
        <f>'F4.2'!AT189</f>
        <v>10</v>
      </c>
      <c r="K2319" s="58"/>
      <c r="L2319" s="58"/>
      <c r="M2319" s="58">
        <f t="shared" si="908"/>
        <v>10</v>
      </c>
      <c r="N2319" s="58">
        <f t="shared" si="914"/>
        <v>0</v>
      </c>
    </row>
    <row r="2320" spans="1:14" ht="63" hidden="1" outlineLevel="1" x14ac:dyDescent="0.25">
      <c r="A2320" s="9">
        <f t="shared" si="910"/>
        <v>7.8</v>
      </c>
      <c r="B2320" s="213" t="str">
        <f t="shared" si="909"/>
        <v>Scheme 8 Supply, erection &amp; commissioning of PLC and SCADA System of
Ash Evacuation and Disposal System  for
UNIT 3 and 4 Of 210 MW Khaperkheda TPS</v>
      </c>
      <c r="C2320" s="9">
        <f t="shared" si="916"/>
        <v>0</v>
      </c>
      <c r="D2320" s="65" t="str">
        <f t="shared" si="916"/>
        <v>-</v>
      </c>
      <c r="E2320" s="58">
        <f t="shared" si="916"/>
        <v>0</v>
      </c>
      <c r="F2320" s="58">
        <f t="shared" si="911"/>
        <v>2.5</v>
      </c>
      <c r="G2320" s="58">
        <f t="shared" si="912"/>
        <v>2.5</v>
      </c>
      <c r="H2320" s="58">
        <f t="shared" si="913"/>
        <v>0</v>
      </c>
      <c r="I2320" s="123">
        <f>'F4.2'!Z190</f>
        <v>2.5</v>
      </c>
      <c r="J2320" s="123">
        <f>'F4.2'!AT190</f>
        <v>2.5</v>
      </c>
      <c r="K2320" s="58"/>
      <c r="L2320" s="58"/>
      <c r="M2320" s="58">
        <f t="shared" si="908"/>
        <v>2.5</v>
      </c>
      <c r="N2320" s="58">
        <f t="shared" si="914"/>
        <v>0</v>
      </c>
    </row>
    <row r="2321" spans="1:14" ht="126" hidden="1" outlineLevel="1" x14ac:dyDescent="0.25">
      <c r="A2321" s="27">
        <f t="shared" si="910"/>
        <v>8</v>
      </c>
      <c r="B2321" s="28" t="str">
        <f t="shared" si="909"/>
        <v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v>
      </c>
      <c r="C2321" s="9">
        <f t="shared" si="916"/>
        <v>0</v>
      </c>
      <c r="D2321" s="65" t="str">
        <f t="shared" si="916"/>
        <v>-</v>
      </c>
      <c r="E2321" s="58">
        <f t="shared" si="916"/>
        <v>0</v>
      </c>
      <c r="F2321" s="58">
        <f t="shared" si="911"/>
        <v>0</v>
      </c>
      <c r="G2321" s="58">
        <f t="shared" si="912"/>
        <v>0</v>
      </c>
      <c r="H2321" s="58">
        <f t="shared" si="913"/>
        <v>0</v>
      </c>
      <c r="I2321" s="123">
        <f>'F4.2'!Z191</f>
        <v>0</v>
      </c>
      <c r="J2321" s="123">
        <f>'F4.2'!AT191</f>
        <v>0</v>
      </c>
      <c r="K2321" s="58"/>
      <c r="L2321" s="58"/>
      <c r="M2321" s="58">
        <f t="shared" si="908"/>
        <v>0</v>
      </c>
      <c r="N2321" s="58">
        <f t="shared" si="914"/>
        <v>0</v>
      </c>
    </row>
    <row r="2322" spans="1:14" ht="94.5" hidden="1" outlineLevel="1" x14ac:dyDescent="0.25">
      <c r="A2322" s="9">
        <f t="shared" si="910"/>
        <v>8.1</v>
      </c>
      <c r="B2322" s="213" t="str">
        <f t="shared" si="909"/>
        <v>Supply and installation of Air washer unit in unit 1 and 2  , 6.6 KV breaker room, Turbine MCC room Battery room Boiler MCC room for cooling of all the Electrical Panels and AHP stage I Pump House  control room air washer system</v>
      </c>
      <c r="C2322" s="9">
        <f t="shared" ref="C2322:E2341" si="917">C1896</f>
        <v>0</v>
      </c>
      <c r="D2322" s="65" t="str">
        <f t="shared" si="917"/>
        <v>-</v>
      </c>
      <c r="E2322" s="58">
        <f t="shared" si="917"/>
        <v>0</v>
      </c>
      <c r="F2322" s="58">
        <f t="shared" si="911"/>
        <v>0</v>
      </c>
      <c r="G2322" s="58">
        <f t="shared" si="912"/>
        <v>0</v>
      </c>
      <c r="H2322" s="58">
        <f t="shared" si="913"/>
        <v>0</v>
      </c>
      <c r="I2322" s="123">
        <f>'F4.2'!Z192</f>
        <v>12</v>
      </c>
      <c r="J2322" s="123">
        <f>'F4.2'!AT192</f>
        <v>12</v>
      </c>
      <c r="K2322" s="58"/>
      <c r="L2322" s="58"/>
      <c r="M2322" s="58">
        <f t="shared" si="908"/>
        <v>12</v>
      </c>
      <c r="N2322" s="58">
        <f t="shared" si="914"/>
        <v>0</v>
      </c>
    </row>
    <row r="2323" spans="1:14" ht="94.5" hidden="1" outlineLevel="1" x14ac:dyDescent="0.25">
      <c r="A2323" s="9">
        <f t="shared" si="910"/>
        <v>8.1999999999999993</v>
      </c>
      <c r="B2323" s="213" t="str">
        <f t="shared" si="909"/>
        <v>Refurbishment of Air washer unit of 3 and 4, 6.6 KV breaker room, Turbine MCC room Battery room Boiler MCC room for cooling of all the Electrical Panels and Refurbishment of GEHO pump House and AHP stage II Pump House  control room air washer system</v>
      </c>
      <c r="C2323" s="9">
        <f t="shared" si="917"/>
        <v>0</v>
      </c>
      <c r="D2323" s="65" t="str">
        <f t="shared" si="917"/>
        <v>-</v>
      </c>
      <c r="E2323" s="58">
        <f t="shared" si="917"/>
        <v>0</v>
      </c>
      <c r="F2323" s="58">
        <f t="shared" si="911"/>
        <v>0</v>
      </c>
      <c r="G2323" s="58">
        <f t="shared" si="912"/>
        <v>0</v>
      </c>
      <c r="H2323" s="58">
        <f t="shared" si="913"/>
        <v>0</v>
      </c>
      <c r="I2323" s="123">
        <f>'F4.2'!Z193</f>
        <v>4</v>
      </c>
      <c r="J2323" s="123">
        <f>'F4.2'!AT193</f>
        <v>4</v>
      </c>
      <c r="K2323" s="58"/>
      <c r="L2323" s="58"/>
      <c r="M2323" s="58">
        <f t="shared" si="908"/>
        <v>4</v>
      </c>
      <c r="N2323" s="58">
        <f t="shared" si="914"/>
        <v>0</v>
      </c>
    </row>
    <row r="2324" spans="1:14" ht="31.5" hidden="1" outlineLevel="1" x14ac:dyDescent="0.25">
      <c r="A2324" s="9">
        <f t="shared" si="910"/>
        <v>8.3000000000000007</v>
      </c>
      <c r="B2324" s="213" t="str">
        <f t="shared" si="909"/>
        <v>Procurement of Complete  LPT rotor for unit 1 and 2</v>
      </c>
      <c r="C2324" s="9">
        <f t="shared" si="917"/>
        <v>0</v>
      </c>
      <c r="D2324" s="65" t="str">
        <f t="shared" si="917"/>
        <v>-</v>
      </c>
      <c r="E2324" s="58">
        <f t="shared" si="917"/>
        <v>0</v>
      </c>
      <c r="F2324" s="58">
        <f t="shared" si="911"/>
        <v>0</v>
      </c>
      <c r="G2324" s="58">
        <f t="shared" si="912"/>
        <v>0</v>
      </c>
      <c r="H2324" s="58">
        <f t="shared" si="913"/>
        <v>0</v>
      </c>
      <c r="I2324" s="123">
        <f>'F4.2'!Z194</f>
        <v>20</v>
      </c>
      <c r="J2324" s="123">
        <f>'F4.2'!AT194</f>
        <v>20</v>
      </c>
      <c r="K2324" s="58"/>
      <c r="L2324" s="58"/>
      <c r="M2324" s="58">
        <f t="shared" si="908"/>
        <v>20</v>
      </c>
      <c r="N2324" s="58">
        <f t="shared" si="914"/>
        <v>0</v>
      </c>
    </row>
    <row r="2325" spans="1:14" ht="31.5" hidden="1" outlineLevel="1" x14ac:dyDescent="0.25">
      <c r="A2325" s="9">
        <f t="shared" si="910"/>
        <v>8.4</v>
      </c>
      <c r="B2325" s="213" t="str">
        <f t="shared" si="909"/>
        <v>Revamping of diesel engine driven fire fighting  pump system with engine.</v>
      </c>
      <c r="C2325" s="9">
        <f t="shared" si="917"/>
        <v>0</v>
      </c>
      <c r="D2325" s="65" t="str">
        <f t="shared" si="917"/>
        <v>-</v>
      </c>
      <c r="E2325" s="58">
        <f t="shared" si="917"/>
        <v>0</v>
      </c>
      <c r="F2325" s="58">
        <f t="shared" si="911"/>
        <v>3</v>
      </c>
      <c r="G2325" s="58">
        <f t="shared" si="912"/>
        <v>3</v>
      </c>
      <c r="H2325" s="58">
        <f t="shared" si="913"/>
        <v>0</v>
      </c>
      <c r="I2325" s="123">
        <f>'F4.2'!Z195</f>
        <v>0</v>
      </c>
      <c r="J2325" s="123">
        <f>'F4.2'!AT195</f>
        <v>0</v>
      </c>
      <c r="K2325" s="58"/>
      <c r="L2325" s="58"/>
      <c r="M2325" s="58">
        <f t="shared" si="908"/>
        <v>0</v>
      </c>
      <c r="N2325" s="58">
        <f t="shared" si="914"/>
        <v>0</v>
      </c>
    </row>
    <row r="2326" spans="1:14" ht="36" hidden="1" outlineLevel="1" x14ac:dyDescent="0.25">
      <c r="A2326" s="9">
        <f t="shared" si="910"/>
        <v>8.5</v>
      </c>
      <c r="B2326" s="214" t="str">
        <f t="shared" si="909"/>
        <v>Procurement of various control valves for unit No. 1 to 4</v>
      </c>
      <c r="C2326" s="9">
        <f t="shared" si="917"/>
        <v>0</v>
      </c>
      <c r="D2326" s="65" t="str">
        <f t="shared" si="917"/>
        <v>-</v>
      </c>
      <c r="E2326" s="58">
        <f t="shared" si="917"/>
        <v>0</v>
      </c>
      <c r="F2326" s="58">
        <f t="shared" si="911"/>
        <v>7</v>
      </c>
      <c r="G2326" s="58">
        <f t="shared" si="912"/>
        <v>7</v>
      </c>
      <c r="H2326" s="58">
        <f t="shared" si="913"/>
        <v>0</v>
      </c>
      <c r="I2326" s="123">
        <f>'F4.2'!Z196</f>
        <v>0</v>
      </c>
      <c r="J2326" s="123">
        <f>'F4.2'!AT196</f>
        <v>0</v>
      </c>
      <c r="K2326" s="58"/>
      <c r="L2326" s="58"/>
      <c r="M2326" s="58">
        <f t="shared" si="908"/>
        <v>0</v>
      </c>
      <c r="N2326" s="58">
        <f t="shared" si="914"/>
        <v>0</v>
      </c>
    </row>
    <row r="2327" spans="1:14" ht="47.25" hidden="1" outlineLevel="1" x14ac:dyDescent="0.25">
      <c r="A2327" s="27">
        <f t="shared" si="910"/>
        <v>9</v>
      </c>
      <c r="B2327" s="28" t="str">
        <f t="shared" si="909"/>
        <v>Procurement of IP Rotor and Inner casing for unit 1 and 2. Procurement of IP rotor and inner casing for unit 3 and 4</v>
      </c>
      <c r="C2327" s="9">
        <f t="shared" si="917"/>
        <v>0</v>
      </c>
      <c r="D2327" s="65" t="str">
        <f t="shared" si="917"/>
        <v>-</v>
      </c>
      <c r="E2327" s="58">
        <f t="shared" si="917"/>
        <v>0</v>
      </c>
      <c r="F2327" s="58">
        <f t="shared" si="911"/>
        <v>0</v>
      </c>
      <c r="G2327" s="58">
        <f t="shared" si="912"/>
        <v>0</v>
      </c>
      <c r="H2327" s="58">
        <f t="shared" si="913"/>
        <v>0</v>
      </c>
      <c r="I2327" s="123">
        <f>'F4.2'!Z197</f>
        <v>0</v>
      </c>
      <c r="J2327" s="123">
        <f>'F4.2'!AT197</f>
        <v>0</v>
      </c>
      <c r="K2327" s="58"/>
      <c r="L2327" s="58"/>
      <c r="M2327" s="58">
        <f t="shared" si="908"/>
        <v>0</v>
      </c>
      <c r="N2327" s="58">
        <f t="shared" si="914"/>
        <v>0</v>
      </c>
    </row>
    <row r="2328" spans="1:14" ht="31.5" hidden="1" outlineLevel="1" x14ac:dyDescent="0.25">
      <c r="A2328" s="31">
        <f t="shared" si="910"/>
        <v>9.1</v>
      </c>
      <c r="B2328" s="127" t="str">
        <f t="shared" si="909"/>
        <v xml:space="preserve">Procurement of IP Rotor and Inner casing for unit 1 and 2. </v>
      </c>
      <c r="C2328" s="9">
        <f t="shared" si="917"/>
        <v>0</v>
      </c>
      <c r="D2328" s="65" t="str">
        <f t="shared" si="917"/>
        <v>-</v>
      </c>
      <c r="E2328" s="58">
        <f t="shared" si="917"/>
        <v>0</v>
      </c>
      <c r="F2328" s="58">
        <f t="shared" si="911"/>
        <v>0</v>
      </c>
      <c r="G2328" s="58">
        <f t="shared" si="912"/>
        <v>0</v>
      </c>
      <c r="H2328" s="58">
        <f t="shared" si="913"/>
        <v>0</v>
      </c>
      <c r="I2328" s="123">
        <f>'F4.2'!Z198</f>
        <v>22</v>
      </c>
      <c r="J2328" s="123">
        <f>'F4.2'!AT198</f>
        <v>22</v>
      </c>
      <c r="K2328" s="58"/>
      <c r="L2328" s="58"/>
      <c r="M2328" s="58">
        <f t="shared" ref="M2328:M2391" si="918">SUM(J2328:L2328)</f>
        <v>22</v>
      </c>
      <c r="N2328" s="58">
        <f t="shared" si="914"/>
        <v>0</v>
      </c>
    </row>
    <row r="2329" spans="1:14" ht="47.25" hidden="1" outlineLevel="1" x14ac:dyDescent="0.25">
      <c r="A2329" s="31">
        <f t="shared" si="910"/>
        <v>9.1999999999999993</v>
      </c>
      <c r="B2329" s="127" t="str">
        <f t="shared" si="909"/>
        <v>Procurement of IP rotor and inner casing for unit 3 and 4 along with Turbovisory sensors and panel</v>
      </c>
      <c r="C2329" s="9">
        <f t="shared" si="917"/>
        <v>0</v>
      </c>
      <c r="D2329" s="65" t="str">
        <f t="shared" si="917"/>
        <v>-</v>
      </c>
      <c r="E2329" s="58">
        <f t="shared" si="917"/>
        <v>0</v>
      </c>
      <c r="F2329" s="58">
        <f t="shared" si="911"/>
        <v>0</v>
      </c>
      <c r="G2329" s="58">
        <f t="shared" si="912"/>
        <v>0</v>
      </c>
      <c r="H2329" s="58">
        <f t="shared" si="913"/>
        <v>0</v>
      </c>
      <c r="I2329" s="123">
        <f>'F4.2'!Z199</f>
        <v>23</v>
      </c>
      <c r="J2329" s="123">
        <f>'F4.2'!AT199</f>
        <v>23</v>
      </c>
      <c r="K2329" s="58"/>
      <c r="L2329" s="58"/>
      <c r="M2329" s="58">
        <f t="shared" si="918"/>
        <v>23</v>
      </c>
      <c r="N2329" s="58">
        <f t="shared" si="914"/>
        <v>0</v>
      </c>
    </row>
    <row r="2330" spans="1:14" ht="47.25" hidden="1" outlineLevel="1" x14ac:dyDescent="0.25">
      <c r="A2330" s="31">
        <f t="shared" si="910"/>
        <v>9.3000000000000007</v>
      </c>
      <c r="B2330" s="127" t="str">
        <f t="shared" ref="B2330:B2393" si="919">B1904</f>
        <v>Supply and installation of srew compressor for supply of instrument air to unit No. 3 and 4 along with  dryer for unit No. 3 &amp; 4.</v>
      </c>
      <c r="C2330" s="9">
        <f t="shared" si="917"/>
        <v>0</v>
      </c>
      <c r="D2330" s="65" t="str">
        <f t="shared" si="917"/>
        <v>-</v>
      </c>
      <c r="E2330" s="58">
        <f t="shared" si="917"/>
        <v>0</v>
      </c>
      <c r="F2330" s="58">
        <f t="shared" si="911"/>
        <v>0</v>
      </c>
      <c r="G2330" s="58">
        <f t="shared" si="912"/>
        <v>0</v>
      </c>
      <c r="H2330" s="58">
        <f t="shared" si="913"/>
        <v>0</v>
      </c>
      <c r="I2330" s="123">
        <f>'F4.2'!Z200</f>
        <v>10</v>
      </c>
      <c r="J2330" s="123">
        <f>'F4.2'!AT200</f>
        <v>10</v>
      </c>
      <c r="K2330" s="58"/>
      <c r="L2330" s="58"/>
      <c r="M2330" s="58">
        <f t="shared" si="918"/>
        <v>10</v>
      </c>
      <c r="N2330" s="58">
        <f t="shared" si="914"/>
        <v>0</v>
      </c>
    </row>
    <row r="2331" spans="1:14" ht="47.25" hidden="1" outlineLevel="1" x14ac:dyDescent="0.25">
      <c r="A2331" s="27">
        <f t="shared" si="910"/>
        <v>10</v>
      </c>
      <c r="B2331" s="28" t="str">
        <f t="shared" si="919"/>
        <v>Procurement of LP rotor for unit 3 and 4 and upgradation of  BFP cartridge and BFP Booster pump</v>
      </c>
      <c r="C2331" s="9">
        <f t="shared" si="917"/>
        <v>0</v>
      </c>
      <c r="D2331" s="65" t="str">
        <f t="shared" si="917"/>
        <v>-</v>
      </c>
      <c r="E2331" s="58">
        <f t="shared" si="917"/>
        <v>0</v>
      </c>
      <c r="F2331" s="58">
        <f t="shared" si="911"/>
        <v>0</v>
      </c>
      <c r="G2331" s="58">
        <f t="shared" si="912"/>
        <v>0</v>
      </c>
      <c r="H2331" s="58">
        <f t="shared" si="913"/>
        <v>0</v>
      </c>
      <c r="I2331" s="123">
        <f>'F4.2'!Z201</f>
        <v>0</v>
      </c>
      <c r="J2331" s="123">
        <f>'F4.2'!AT201</f>
        <v>0</v>
      </c>
      <c r="K2331" s="58"/>
      <c r="L2331" s="58"/>
      <c r="M2331" s="58">
        <f t="shared" si="918"/>
        <v>0</v>
      </c>
      <c r="N2331" s="58">
        <f t="shared" si="914"/>
        <v>0</v>
      </c>
    </row>
    <row r="2332" spans="1:14" ht="15.75" hidden="1" outlineLevel="1" x14ac:dyDescent="0.25">
      <c r="A2332" s="31">
        <f t="shared" si="910"/>
        <v>10.1</v>
      </c>
      <c r="B2332" s="127" t="str">
        <f t="shared" si="919"/>
        <v>Procurement of  of LP rotor for unit 3 and 4</v>
      </c>
      <c r="C2332" s="9">
        <f t="shared" si="917"/>
        <v>0</v>
      </c>
      <c r="D2332" s="65" t="str">
        <f t="shared" si="917"/>
        <v>-</v>
      </c>
      <c r="E2332" s="58">
        <f t="shared" si="917"/>
        <v>0</v>
      </c>
      <c r="F2332" s="58">
        <f t="shared" si="911"/>
        <v>0</v>
      </c>
      <c r="G2332" s="58">
        <f t="shared" si="912"/>
        <v>0</v>
      </c>
      <c r="H2332" s="58">
        <f t="shared" si="913"/>
        <v>0</v>
      </c>
      <c r="I2332" s="123">
        <f>'F4.2'!Z202</f>
        <v>25</v>
      </c>
      <c r="J2332" s="123">
        <f>'F4.2'!AT202</f>
        <v>25</v>
      </c>
      <c r="K2332" s="58"/>
      <c r="L2332" s="58"/>
      <c r="M2332" s="58">
        <f t="shared" si="918"/>
        <v>25</v>
      </c>
      <c r="N2332" s="58">
        <f t="shared" si="914"/>
        <v>0</v>
      </c>
    </row>
    <row r="2333" spans="1:14" ht="63" hidden="1" outlineLevel="1" x14ac:dyDescent="0.25">
      <c r="A2333" s="31">
        <f t="shared" si="910"/>
        <v>10.199999999999999</v>
      </c>
      <c r="B2333" s="127" t="str">
        <f t="shared" si="919"/>
        <v>Upgradation of BFP cartridge and BFP Booster pump,  motorized scoop for hydraulic coupling and drive unit for BFP and modulating BFP RC valve for Unit 3 &amp; 4</v>
      </c>
      <c r="C2333" s="9">
        <f t="shared" si="917"/>
        <v>0</v>
      </c>
      <c r="D2333" s="65" t="str">
        <f t="shared" si="917"/>
        <v>-</v>
      </c>
      <c r="E2333" s="58">
        <f t="shared" si="917"/>
        <v>0</v>
      </c>
      <c r="F2333" s="58">
        <f t="shared" si="911"/>
        <v>0</v>
      </c>
      <c r="G2333" s="58">
        <f t="shared" si="912"/>
        <v>0</v>
      </c>
      <c r="H2333" s="58">
        <f t="shared" si="913"/>
        <v>0</v>
      </c>
      <c r="I2333" s="123">
        <f>'F4.2'!Z203</f>
        <v>10</v>
      </c>
      <c r="J2333" s="123">
        <f>'F4.2'!AT203</f>
        <v>10</v>
      </c>
      <c r="K2333" s="58"/>
      <c r="L2333" s="58"/>
      <c r="M2333" s="58">
        <f t="shared" si="918"/>
        <v>10</v>
      </c>
      <c r="N2333" s="58">
        <f t="shared" si="914"/>
        <v>0</v>
      </c>
    </row>
    <row r="2334" spans="1:14" ht="31.5" hidden="1" outlineLevel="1" x14ac:dyDescent="0.25">
      <c r="A2334" s="27">
        <f t="shared" ref="A2334:A2397" si="920">A1908</f>
        <v>11</v>
      </c>
      <c r="B2334" s="28" t="str">
        <f t="shared" si="919"/>
        <v xml:space="preserve">Refurbishment of LP rotor of unit 1 and 2 and Refurbishment of HPT module of unit 1 and 2             </v>
      </c>
      <c r="C2334" s="9">
        <f t="shared" si="917"/>
        <v>0</v>
      </c>
      <c r="D2334" s="65" t="str">
        <f t="shared" si="917"/>
        <v>-</v>
      </c>
      <c r="E2334" s="58">
        <f t="shared" si="917"/>
        <v>0</v>
      </c>
      <c r="F2334" s="58">
        <f t="shared" ref="F2334:F2397" si="921">F1908+I1908</f>
        <v>0</v>
      </c>
      <c r="G2334" s="58">
        <f t="shared" ref="G2334:G2397" si="922">G1908+M1908</f>
        <v>0</v>
      </c>
      <c r="H2334" s="58">
        <f t="shared" si="913"/>
        <v>0</v>
      </c>
      <c r="I2334" s="123">
        <f>'F4.2'!Z204</f>
        <v>0</v>
      </c>
      <c r="J2334" s="123">
        <f>'F4.2'!AT204</f>
        <v>0</v>
      </c>
      <c r="K2334" s="58"/>
      <c r="L2334" s="58"/>
      <c r="M2334" s="58">
        <f t="shared" si="918"/>
        <v>0</v>
      </c>
      <c r="N2334" s="58">
        <f t="shared" si="914"/>
        <v>0</v>
      </c>
    </row>
    <row r="2335" spans="1:14" ht="15.75" hidden="1" outlineLevel="1" x14ac:dyDescent="0.25">
      <c r="A2335" s="31">
        <f t="shared" si="920"/>
        <v>11.1</v>
      </c>
      <c r="B2335" s="127" t="str">
        <f t="shared" si="919"/>
        <v>Refurbishment of LP rotor of unit 1 and 2</v>
      </c>
      <c r="C2335" s="9">
        <f t="shared" si="917"/>
        <v>0</v>
      </c>
      <c r="D2335" s="65" t="str">
        <f t="shared" si="917"/>
        <v>-</v>
      </c>
      <c r="E2335" s="58">
        <f t="shared" si="917"/>
        <v>0</v>
      </c>
      <c r="F2335" s="58">
        <f t="shared" si="921"/>
        <v>0</v>
      </c>
      <c r="G2335" s="58">
        <f t="shared" si="922"/>
        <v>0</v>
      </c>
      <c r="H2335" s="58">
        <f t="shared" ref="H2335:H2398" si="923">F2335-G2335</f>
        <v>0</v>
      </c>
      <c r="I2335" s="123">
        <f>'F4.2'!Z205</f>
        <v>0</v>
      </c>
      <c r="J2335" s="123">
        <f>'F4.2'!AT205</f>
        <v>0</v>
      </c>
      <c r="K2335" s="58"/>
      <c r="L2335" s="58"/>
      <c r="M2335" s="58">
        <f t="shared" si="918"/>
        <v>0</v>
      </c>
      <c r="N2335" s="58">
        <f t="shared" ref="N2335:N2398" si="924">H2335+I2335-M2335</f>
        <v>0</v>
      </c>
    </row>
    <row r="2336" spans="1:14" ht="31.5" hidden="1" outlineLevel="1" x14ac:dyDescent="0.25">
      <c r="A2336" s="31">
        <f t="shared" si="920"/>
        <v>11.2</v>
      </c>
      <c r="B2336" s="127" t="str">
        <f t="shared" si="919"/>
        <v>Refurbishment of HPT module of unit 1 and 2</v>
      </c>
      <c r="C2336" s="9">
        <f t="shared" si="917"/>
        <v>0</v>
      </c>
      <c r="D2336" s="65" t="str">
        <f t="shared" si="917"/>
        <v>-</v>
      </c>
      <c r="E2336" s="58">
        <f t="shared" si="917"/>
        <v>0</v>
      </c>
      <c r="F2336" s="58">
        <f t="shared" si="921"/>
        <v>0</v>
      </c>
      <c r="G2336" s="58">
        <f t="shared" si="922"/>
        <v>0</v>
      </c>
      <c r="H2336" s="58">
        <f t="shared" si="923"/>
        <v>0</v>
      </c>
      <c r="I2336" s="123">
        <f>'F4.2'!Z206</f>
        <v>0</v>
      </c>
      <c r="J2336" s="123">
        <f>'F4.2'!AT206</f>
        <v>0</v>
      </c>
      <c r="K2336" s="58"/>
      <c r="L2336" s="58"/>
      <c r="M2336" s="58">
        <f t="shared" si="918"/>
        <v>0</v>
      </c>
      <c r="N2336" s="58">
        <f t="shared" si="924"/>
        <v>0</v>
      </c>
    </row>
    <row r="2337" spans="1:14" ht="47.25" hidden="1" outlineLevel="1" x14ac:dyDescent="0.25">
      <c r="A2337" s="27">
        <f t="shared" si="920"/>
        <v>12</v>
      </c>
      <c r="B2337" s="28" t="str">
        <f t="shared" si="919"/>
        <v>Refurbishment of LP rotor for unit 3 and 4 and Refurbishment and re-blading of HPT module of unit 3 and 4</v>
      </c>
      <c r="C2337" s="9">
        <f t="shared" si="917"/>
        <v>0</v>
      </c>
      <c r="D2337" s="65" t="str">
        <f t="shared" si="917"/>
        <v>-</v>
      </c>
      <c r="E2337" s="58">
        <f t="shared" si="917"/>
        <v>0</v>
      </c>
      <c r="F2337" s="58">
        <f t="shared" si="921"/>
        <v>0</v>
      </c>
      <c r="G2337" s="58">
        <f t="shared" si="922"/>
        <v>0</v>
      </c>
      <c r="H2337" s="58">
        <f t="shared" si="923"/>
        <v>0</v>
      </c>
      <c r="I2337" s="123">
        <f>'F4.2'!Z207</f>
        <v>0</v>
      </c>
      <c r="J2337" s="123">
        <f>'F4.2'!AT207</f>
        <v>0</v>
      </c>
      <c r="K2337" s="58"/>
      <c r="L2337" s="58"/>
      <c r="M2337" s="58">
        <f t="shared" si="918"/>
        <v>0</v>
      </c>
      <c r="N2337" s="58">
        <f t="shared" si="924"/>
        <v>0</v>
      </c>
    </row>
    <row r="2338" spans="1:14" ht="15.75" hidden="1" outlineLevel="1" x14ac:dyDescent="0.25">
      <c r="A2338" s="9">
        <f t="shared" si="920"/>
        <v>12.1</v>
      </c>
      <c r="B2338" s="194" t="str">
        <f t="shared" si="919"/>
        <v>Refurbishment of LP rotors for unit 3 and 4</v>
      </c>
      <c r="C2338" s="9">
        <f t="shared" si="917"/>
        <v>0</v>
      </c>
      <c r="D2338" s="65" t="str">
        <f t="shared" si="917"/>
        <v>-</v>
      </c>
      <c r="E2338" s="58">
        <f t="shared" si="917"/>
        <v>0</v>
      </c>
      <c r="F2338" s="58">
        <f t="shared" si="921"/>
        <v>0</v>
      </c>
      <c r="G2338" s="58">
        <f t="shared" si="922"/>
        <v>0</v>
      </c>
      <c r="H2338" s="58">
        <f t="shared" si="923"/>
        <v>0</v>
      </c>
      <c r="I2338" s="123">
        <f>'F4.2'!Z208</f>
        <v>0</v>
      </c>
      <c r="J2338" s="123">
        <f>'F4.2'!AT208</f>
        <v>0</v>
      </c>
      <c r="K2338" s="58"/>
      <c r="L2338" s="58"/>
      <c r="M2338" s="58">
        <f t="shared" si="918"/>
        <v>0</v>
      </c>
      <c r="N2338" s="58">
        <f t="shared" si="924"/>
        <v>0</v>
      </c>
    </row>
    <row r="2339" spans="1:14" ht="15.75" hidden="1" outlineLevel="1" x14ac:dyDescent="0.25">
      <c r="A2339" s="9">
        <f t="shared" si="920"/>
        <v>12.2</v>
      </c>
      <c r="B2339" s="194" t="str">
        <f t="shared" si="919"/>
        <v>Refurbishment of HPT modules of unit 3 and 4</v>
      </c>
      <c r="C2339" s="9">
        <f t="shared" si="917"/>
        <v>0</v>
      </c>
      <c r="D2339" s="65" t="str">
        <f t="shared" si="917"/>
        <v>-</v>
      </c>
      <c r="E2339" s="58">
        <f t="shared" si="917"/>
        <v>0</v>
      </c>
      <c r="F2339" s="58">
        <f t="shared" si="921"/>
        <v>0</v>
      </c>
      <c r="G2339" s="58">
        <f t="shared" si="922"/>
        <v>0</v>
      </c>
      <c r="H2339" s="58">
        <f t="shared" si="923"/>
        <v>0</v>
      </c>
      <c r="I2339" s="123">
        <f>'F4.2'!Z209</f>
        <v>0</v>
      </c>
      <c r="J2339" s="123">
        <f>'F4.2'!AT209</f>
        <v>0</v>
      </c>
      <c r="K2339" s="58"/>
      <c r="L2339" s="58"/>
      <c r="M2339" s="58">
        <f t="shared" si="918"/>
        <v>0</v>
      </c>
      <c r="N2339" s="58">
        <f t="shared" si="924"/>
        <v>0</v>
      </c>
    </row>
    <row r="2340" spans="1:14" ht="94.5" hidden="1" outlineLevel="1" x14ac:dyDescent="0.25">
      <c r="A2340" s="27">
        <f t="shared" si="920"/>
        <v>13</v>
      </c>
      <c r="B2340" s="28" t="str">
        <f t="shared" si="919"/>
        <v xml:space="preserve"> SITC OF COMPLETE SOLUTION AND COMPREHENSIVE PROTECTION AND MONITORING PACKAGE ALONG WITH RETROFIT OF ALLIED ACCESSORIES FOR VARIOUS GTs &amp; STs INSTALLED AT 210 MW KHAPERKHEDA TPS.</v>
      </c>
      <c r="C2340" s="9">
        <f t="shared" si="917"/>
        <v>0</v>
      </c>
      <c r="D2340" s="65" t="str">
        <f t="shared" si="917"/>
        <v>-</v>
      </c>
      <c r="E2340" s="58">
        <f t="shared" si="917"/>
        <v>0</v>
      </c>
      <c r="F2340" s="58">
        <f t="shared" si="921"/>
        <v>0</v>
      </c>
      <c r="G2340" s="58">
        <f t="shared" si="922"/>
        <v>0</v>
      </c>
      <c r="H2340" s="58">
        <f t="shared" si="923"/>
        <v>0</v>
      </c>
      <c r="I2340" s="123">
        <f>'F4.2'!Z210</f>
        <v>0</v>
      </c>
      <c r="J2340" s="123">
        <f>'F4.2'!AT210</f>
        <v>0</v>
      </c>
      <c r="K2340" s="58"/>
      <c r="L2340" s="58"/>
      <c r="M2340" s="58">
        <f t="shared" si="918"/>
        <v>0</v>
      </c>
      <c r="N2340" s="58">
        <f t="shared" si="924"/>
        <v>0</v>
      </c>
    </row>
    <row r="2341" spans="1:14" ht="90" hidden="1" outlineLevel="1" x14ac:dyDescent="0.25">
      <c r="A2341" s="9">
        <f t="shared" si="920"/>
        <v>13.1</v>
      </c>
      <c r="B2341" s="194" t="str">
        <f t="shared" si="919"/>
        <v>SUPPLY,INSTALLATION, TESTING &amp; COMMISSIONING OF COMPLETE SOLUTION AND COMPREHENSIVE PROTECTION AND MONITORING PACKAGE ALONG WITH RETROFIT OF ALLIED ACCESSORIES FOR VARIOUS GTs &amp; STs INSTALLED AT 210 MW KHAPERKHEDA TPS.</v>
      </c>
      <c r="C2341" s="9">
        <f t="shared" si="917"/>
        <v>0</v>
      </c>
      <c r="D2341" s="65" t="str">
        <f t="shared" si="917"/>
        <v>-</v>
      </c>
      <c r="E2341" s="58">
        <f t="shared" si="917"/>
        <v>0</v>
      </c>
      <c r="F2341" s="58">
        <f t="shared" si="921"/>
        <v>6.5</v>
      </c>
      <c r="G2341" s="58">
        <f t="shared" si="922"/>
        <v>6.5</v>
      </c>
      <c r="H2341" s="58">
        <f t="shared" si="923"/>
        <v>0</v>
      </c>
      <c r="I2341" s="123">
        <f>'F4.2'!Z211</f>
        <v>19.5</v>
      </c>
      <c r="J2341" s="123">
        <f>'F4.2'!AT211</f>
        <v>19.5</v>
      </c>
      <c r="K2341" s="58"/>
      <c r="L2341" s="58"/>
      <c r="M2341" s="58">
        <f t="shared" si="918"/>
        <v>19.5</v>
      </c>
      <c r="N2341" s="58">
        <f t="shared" si="924"/>
        <v>0</v>
      </c>
    </row>
    <row r="2342" spans="1:14" ht="78.75" hidden="1" outlineLevel="1" x14ac:dyDescent="0.25">
      <c r="A2342" s="27">
        <f t="shared" si="920"/>
        <v>14</v>
      </c>
      <c r="B2342" s="28" t="str">
        <f t="shared" si="919"/>
        <v xml:space="preserve"> PLANT PERFORMANCE IMPROVEMENT BY DESIGN, SUPPLY, INSTALLATION &amp; COMMISSIONING OF STATE OF ART HT VACCUM CIRCUIT BREAERS AT UNIT 1 TO 4 OF 210MW KHAPERKHEDA TPS.</v>
      </c>
      <c r="C2342" s="9">
        <f t="shared" ref="C2342:E2361" si="925">C1916</f>
        <v>0</v>
      </c>
      <c r="D2342" s="65" t="str">
        <f t="shared" si="925"/>
        <v>-</v>
      </c>
      <c r="E2342" s="58">
        <f t="shared" si="925"/>
        <v>0</v>
      </c>
      <c r="F2342" s="58">
        <f t="shared" si="921"/>
        <v>0</v>
      </c>
      <c r="G2342" s="58">
        <f t="shared" si="922"/>
        <v>0</v>
      </c>
      <c r="H2342" s="58">
        <f t="shared" si="923"/>
        <v>0</v>
      </c>
      <c r="I2342" s="123">
        <f>'F4.2'!Z212</f>
        <v>0</v>
      </c>
      <c r="J2342" s="123">
        <f>'F4.2'!AT212</f>
        <v>0</v>
      </c>
      <c r="K2342" s="58"/>
      <c r="L2342" s="58"/>
      <c r="M2342" s="58">
        <f t="shared" si="918"/>
        <v>0</v>
      </c>
      <c r="N2342" s="58">
        <f t="shared" si="924"/>
        <v>0</v>
      </c>
    </row>
    <row r="2343" spans="1:14" ht="30" hidden="1" outlineLevel="1" x14ac:dyDescent="0.25">
      <c r="A2343" s="9">
        <f t="shared" si="920"/>
        <v>14.1</v>
      </c>
      <c r="B2343" s="194" t="str">
        <f t="shared" si="919"/>
        <v>DESIGN, SUPPLY, INSTALLATION,  TESTING &amp; COMMISSIONING OF HT VCB AT U # 1 &amp; 2.</v>
      </c>
      <c r="C2343" s="9">
        <f t="shared" si="925"/>
        <v>0</v>
      </c>
      <c r="D2343" s="65" t="str">
        <f t="shared" si="925"/>
        <v>-</v>
      </c>
      <c r="E2343" s="58">
        <f t="shared" si="925"/>
        <v>0</v>
      </c>
      <c r="F2343" s="58">
        <f t="shared" si="921"/>
        <v>15.14</v>
      </c>
      <c r="G2343" s="58">
        <f t="shared" si="922"/>
        <v>15.14</v>
      </c>
      <c r="H2343" s="58">
        <f t="shared" si="923"/>
        <v>0</v>
      </c>
      <c r="I2343" s="123">
        <f>'F4.2'!Z213</f>
        <v>0</v>
      </c>
      <c r="J2343" s="123">
        <f>'F4.2'!AT213</f>
        <v>0</v>
      </c>
      <c r="K2343" s="58"/>
      <c r="L2343" s="58"/>
      <c r="M2343" s="58">
        <f t="shared" si="918"/>
        <v>0</v>
      </c>
      <c r="N2343" s="58">
        <f t="shared" si="924"/>
        <v>0</v>
      </c>
    </row>
    <row r="2344" spans="1:14" ht="30" hidden="1" outlineLevel="1" x14ac:dyDescent="0.25">
      <c r="A2344" s="9">
        <f t="shared" si="920"/>
        <v>14.2</v>
      </c>
      <c r="B2344" s="194" t="str">
        <f t="shared" si="919"/>
        <v>DESIGN, SUPPLY, INSTALLATION,  TESTING &amp; COMMISSIONING OF HT VCB AT U # 3 &amp; 4.</v>
      </c>
      <c r="C2344" s="9">
        <f t="shared" si="925"/>
        <v>0</v>
      </c>
      <c r="D2344" s="65" t="str">
        <f t="shared" si="925"/>
        <v>-</v>
      </c>
      <c r="E2344" s="58">
        <f t="shared" si="925"/>
        <v>0</v>
      </c>
      <c r="F2344" s="58">
        <f t="shared" si="921"/>
        <v>16.5</v>
      </c>
      <c r="G2344" s="58">
        <f t="shared" si="922"/>
        <v>16.5</v>
      </c>
      <c r="H2344" s="58">
        <f t="shared" si="923"/>
        <v>0</v>
      </c>
      <c r="I2344" s="123">
        <f>'F4.2'!Z214</f>
        <v>0</v>
      </c>
      <c r="J2344" s="123">
        <f>'F4.2'!AT214</f>
        <v>0</v>
      </c>
      <c r="K2344" s="58"/>
      <c r="L2344" s="58"/>
      <c r="M2344" s="58">
        <f t="shared" si="918"/>
        <v>0</v>
      </c>
      <c r="N2344" s="58">
        <f t="shared" si="924"/>
        <v>0</v>
      </c>
    </row>
    <row r="2345" spans="1:14" ht="110.25" hidden="1" outlineLevel="1" x14ac:dyDescent="0.25">
      <c r="A2345" s="27">
        <f t="shared" si="920"/>
        <v>15</v>
      </c>
      <c r="B2345" s="28" t="str">
        <f t="shared" si="919"/>
        <v>DESIGN, SUPPLY, INSTALLATION, TESTING AND COMMISSIONING OF THE VARIOUS LIFTS IN PLACE OF THE EXISTING OLD LIFTS, LIGHTNING PROTECTION SYSTEM, EARTHING SYSTEM, AVIATION LIGHTING SYSTEM  INSTALLED AT UNIT # 1 TO 4 OF 210 MW, KHAPERKHEDA TPS ON OEM BASIS.</v>
      </c>
      <c r="C2345" s="9">
        <f t="shared" si="925"/>
        <v>0</v>
      </c>
      <c r="D2345" s="65" t="str">
        <f t="shared" si="925"/>
        <v>-</v>
      </c>
      <c r="E2345" s="58">
        <f t="shared" si="925"/>
        <v>0</v>
      </c>
      <c r="F2345" s="58">
        <f t="shared" si="921"/>
        <v>0</v>
      </c>
      <c r="G2345" s="58">
        <f t="shared" si="922"/>
        <v>0</v>
      </c>
      <c r="H2345" s="58">
        <f t="shared" si="923"/>
        <v>0</v>
      </c>
      <c r="I2345" s="123">
        <f>'F4.2'!Z215</f>
        <v>0</v>
      </c>
      <c r="J2345" s="123">
        <f>'F4.2'!AT215</f>
        <v>0</v>
      </c>
      <c r="K2345" s="58"/>
      <c r="L2345" s="58"/>
      <c r="M2345" s="58">
        <f t="shared" si="918"/>
        <v>0</v>
      </c>
      <c r="N2345" s="58">
        <f t="shared" si="924"/>
        <v>0</v>
      </c>
    </row>
    <row r="2346" spans="1:14" ht="60" hidden="1" outlineLevel="1" x14ac:dyDescent="0.25">
      <c r="A2346" s="9">
        <f t="shared" si="920"/>
        <v>15.1</v>
      </c>
      <c r="B2346" s="194" t="str">
        <f t="shared" si="919"/>
        <v>DESIGN, SUPPLY, INSTALLATION, TESTING AND COMMISSIONING OF THE VARIOUS LIFTS IN PLACE OF THE EXISTING OLD LIFTS INSTALLED AT UNIT # 1 TO 4 OF 210 MW, KHAPERKHEDA TPS ON OEM BASIS.</v>
      </c>
      <c r="C2346" s="9">
        <f t="shared" si="925"/>
        <v>0</v>
      </c>
      <c r="D2346" s="65" t="str">
        <f t="shared" si="925"/>
        <v>-</v>
      </c>
      <c r="E2346" s="58">
        <f t="shared" si="925"/>
        <v>0</v>
      </c>
      <c r="F2346" s="58">
        <f t="shared" si="921"/>
        <v>10.46</v>
      </c>
      <c r="G2346" s="58">
        <f t="shared" si="922"/>
        <v>10.46</v>
      </c>
      <c r="H2346" s="58">
        <f t="shared" si="923"/>
        <v>0</v>
      </c>
      <c r="I2346" s="123">
        <f>'F4.2'!Z216</f>
        <v>0</v>
      </c>
      <c r="J2346" s="123">
        <f>'F4.2'!AT216</f>
        <v>0</v>
      </c>
      <c r="K2346" s="58"/>
      <c r="L2346" s="58"/>
      <c r="M2346" s="58">
        <f t="shared" si="918"/>
        <v>0</v>
      </c>
      <c r="N2346" s="58">
        <f t="shared" si="924"/>
        <v>0</v>
      </c>
    </row>
    <row r="2347" spans="1:14" ht="45" hidden="1" outlineLevel="1" x14ac:dyDescent="0.25">
      <c r="A2347" s="9">
        <f t="shared" si="920"/>
        <v>15.2</v>
      </c>
      <c r="B2347" s="194" t="str">
        <f t="shared" si="919"/>
        <v xml:space="preserve">   Design, Engineering, Supply, Erection, Testing &amp; Commissioning of lightning protection system at  Khaperkheda TPS.</v>
      </c>
      <c r="C2347" s="9">
        <f t="shared" si="925"/>
        <v>0</v>
      </c>
      <c r="D2347" s="65" t="str">
        <f t="shared" si="925"/>
        <v>-</v>
      </c>
      <c r="E2347" s="58">
        <f t="shared" si="925"/>
        <v>0</v>
      </c>
      <c r="F2347" s="58">
        <f t="shared" si="921"/>
        <v>0</v>
      </c>
      <c r="G2347" s="58">
        <f t="shared" si="922"/>
        <v>0</v>
      </c>
      <c r="H2347" s="58">
        <f t="shared" si="923"/>
        <v>0</v>
      </c>
      <c r="I2347" s="123">
        <f>'F4.2'!Z217</f>
        <v>5</v>
      </c>
      <c r="J2347" s="123">
        <f>'F4.2'!AT217</f>
        <v>5</v>
      </c>
      <c r="K2347" s="58"/>
      <c r="L2347" s="58"/>
      <c r="M2347" s="58">
        <f t="shared" si="918"/>
        <v>5</v>
      </c>
      <c r="N2347" s="58">
        <f t="shared" si="924"/>
        <v>0</v>
      </c>
    </row>
    <row r="2348" spans="1:14" ht="45" hidden="1" outlineLevel="1" x14ac:dyDescent="0.25">
      <c r="A2348" s="9">
        <f t="shared" si="920"/>
        <v>15.3</v>
      </c>
      <c r="B2348" s="194" t="str">
        <f t="shared" si="919"/>
        <v xml:space="preserve">     Design, Engineering, Supply, Erection, Testing &amp; Commissioning of Earthing of electrical system &amp; various buildings at  Khaperkheda TPS.</v>
      </c>
      <c r="C2348" s="9">
        <f t="shared" si="925"/>
        <v>0</v>
      </c>
      <c r="D2348" s="65" t="str">
        <f t="shared" si="925"/>
        <v>-</v>
      </c>
      <c r="E2348" s="58">
        <f t="shared" si="925"/>
        <v>0</v>
      </c>
      <c r="F2348" s="58">
        <f t="shared" si="921"/>
        <v>5</v>
      </c>
      <c r="G2348" s="58">
        <f t="shared" si="922"/>
        <v>5</v>
      </c>
      <c r="H2348" s="58">
        <f t="shared" si="923"/>
        <v>0</v>
      </c>
      <c r="I2348" s="123">
        <f>'F4.2'!Z218</f>
        <v>0</v>
      </c>
      <c r="J2348" s="123">
        <f>'F4.2'!AT218</f>
        <v>0</v>
      </c>
      <c r="K2348" s="58"/>
      <c r="L2348" s="58"/>
      <c r="M2348" s="58">
        <f t="shared" si="918"/>
        <v>0</v>
      </c>
      <c r="N2348" s="58">
        <f t="shared" si="924"/>
        <v>0</v>
      </c>
    </row>
    <row r="2349" spans="1:14" ht="45" hidden="1" outlineLevel="1" x14ac:dyDescent="0.25">
      <c r="A2349" s="9">
        <f t="shared" si="920"/>
        <v>15.4</v>
      </c>
      <c r="B2349" s="194" t="str">
        <f t="shared" si="919"/>
        <v xml:space="preserve">         Design, Engineering, Supply, Erection, Testing &amp; Commissioning of Aviation Lighting Syatem at  Khaperkheda TPS.</v>
      </c>
      <c r="C2349" s="9">
        <f t="shared" si="925"/>
        <v>0</v>
      </c>
      <c r="D2349" s="65" t="str">
        <f t="shared" si="925"/>
        <v>-</v>
      </c>
      <c r="E2349" s="58">
        <f t="shared" si="925"/>
        <v>0</v>
      </c>
      <c r="F2349" s="58">
        <f t="shared" si="921"/>
        <v>5</v>
      </c>
      <c r="G2349" s="58">
        <f t="shared" si="922"/>
        <v>5</v>
      </c>
      <c r="H2349" s="58">
        <f t="shared" si="923"/>
        <v>0</v>
      </c>
      <c r="I2349" s="123">
        <f>'F4.2'!Z219</f>
        <v>0</v>
      </c>
      <c r="J2349" s="123">
        <f>'F4.2'!AT219</f>
        <v>0</v>
      </c>
      <c r="K2349" s="58"/>
      <c r="L2349" s="58"/>
      <c r="M2349" s="58">
        <f t="shared" si="918"/>
        <v>0</v>
      </c>
      <c r="N2349" s="58">
        <f t="shared" si="924"/>
        <v>0</v>
      </c>
    </row>
    <row r="2350" spans="1:14" ht="31.5" hidden="1" outlineLevel="1" x14ac:dyDescent="0.25">
      <c r="A2350" s="27">
        <f t="shared" si="920"/>
        <v>16</v>
      </c>
      <c r="B2350" s="28" t="str">
        <f t="shared" si="919"/>
        <v>SUPPLY OF SPARE GENERATOR ROTOR FOR U#3 &amp;4, 210MW, TPS KHAPERKHEDA.</v>
      </c>
      <c r="C2350" s="9">
        <f t="shared" si="925"/>
        <v>0</v>
      </c>
      <c r="D2350" s="65" t="str">
        <f t="shared" si="925"/>
        <v>-</v>
      </c>
      <c r="E2350" s="58">
        <f t="shared" si="925"/>
        <v>0</v>
      </c>
      <c r="F2350" s="58">
        <f t="shared" si="921"/>
        <v>0</v>
      </c>
      <c r="G2350" s="58">
        <f t="shared" si="922"/>
        <v>0</v>
      </c>
      <c r="H2350" s="58">
        <f t="shared" si="923"/>
        <v>0</v>
      </c>
      <c r="I2350" s="123">
        <f>'F4.2'!Z220</f>
        <v>0</v>
      </c>
      <c r="J2350" s="123">
        <f>'F4.2'!AT220</f>
        <v>0</v>
      </c>
      <c r="K2350" s="58"/>
      <c r="L2350" s="58"/>
      <c r="M2350" s="58">
        <f t="shared" si="918"/>
        <v>0</v>
      </c>
      <c r="N2350" s="58">
        <f t="shared" si="924"/>
        <v>0</v>
      </c>
    </row>
    <row r="2351" spans="1:14" ht="30" hidden="1" outlineLevel="1" x14ac:dyDescent="0.25">
      <c r="A2351" s="9">
        <f t="shared" si="920"/>
        <v>16.100000000000001</v>
      </c>
      <c r="B2351" s="194" t="str">
        <f t="shared" si="919"/>
        <v>SUPPLY OF SPARE GENERATOR ROTOR FOR U#3 &amp;4, 210MW, TPS KHAPERKHEDA.</v>
      </c>
      <c r="C2351" s="9">
        <f t="shared" si="925"/>
        <v>0</v>
      </c>
      <c r="D2351" s="65" t="str">
        <f t="shared" si="925"/>
        <v>-</v>
      </c>
      <c r="E2351" s="58">
        <f t="shared" si="925"/>
        <v>0</v>
      </c>
      <c r="F2351" s="58">
        <f t="shared" si="921"/>
        <v>0</v>
      </c>
      <c r="G2351" s="58">
        <f t="shared" si="922"/>
        <v>0</v>
      </c>
      <c r="H2351" s="58">
        <f t="shared" si="923"/>
        <v>0</v>
      </c>
      <c r="I2351" s="123">
        <f>'F4.2'!Z221</f>
        <v>40</v>
      </c>
      <c r="J2351" s="123">
        <f>'F4.2'!AT221</f>
        <v>40</v>
      </c>
      <c r="K2351" s="58"/>
      <c r="L2351" s="58"/>
      <c r="M2351" s="58">
        <f t="shared" si="918"/>
        <v>40</v>
      </c>
      <c r="N2351" s="58">
        <f t="shared" si="924"/>
        <v>0</v>
      </c>
    </row>
    <row r="2352" spans="1:14" ht="47.25" hidden="1" outlineLevel="1" x14ac:dyDescent="0.25">
      <c r="A2352" s="27">
        <f t="shared" si="920"/>
        <v>17</v>
      </c>
      <c r="B2352" s="28" t="str">
        <f t="shared" si="919"/>
        <v xml:space="preserve"> PROCUREMENT OF ENERGY EFFICIENT MOTORS FOR U # 1 TO 4 OF KHAPERKHEDA TPS.</v>
      </c>
      <c r="C2352" s="9">
        <f t="shared" si="925"/>
        <v>0</v>
      </c>
      <c r="D2352" s="65" t="str">
        <f t="shared" si="925"/>
        <v>-</v>
      </c>
      <c r="E2352" s="58">
        <f t="shared" si="925"/>
        <v>0</v>
      </c>
      <c r="F2352" s="58">
        <f t="shared" si="921"/>
        <v>0</v>
      </c>
      <c r="G2352" s="58">
        <f t="shared" si="922"/>
        <v>0</v>
      </c>
      <c r="H2352" s="58">
        <f t="shared" si="923"/>
        <v>0</v>
      </c>
      <c r="I2352" s="123">
        <f>'F4.2'!Z222</f>
        <v>0</v>
      </c>
      <c r="J2352" s="123">
        <f>'F4.2'!AT222</f>
        <v>0</v>
      </c>
      <c r="K2352" s="58"/>
      <c r="L2352" s="58"/>
      <c r="M2352" s="58">
        <f t="shared" si="918"/>
        <v>0</v>
      </c>
      <c r="N2352" s="58">
        <f t="shared" si="924"/>
        <v>0</v>
      </c>
    </row>
    <row r="2353" spans="1:14" ht="30" hidden="1" outlineLevel="1" x14ac:dyDescent="0.25">
      <c r="A2353" s="9">
        <f t="shared" si="920"/>
        <v>17.100000000000001</v>
      </c>
      <c r="B2353" s="194" t="str">
        <f t="shared" si="919"/>
        <v>PROCUREMENT OF ENERGY EFFICIENT MOTORS FOR U # 1 &amp; 2  OF KHAPERKHEDA TPS.</v>
      </c>
      <c r="C2353" s="9">
        <f t="shared" si="925"/>
        <v>0</v>
      </c>
      <c r="D2353" s="65" t="str">
        <f t="shared" si="925"/>
        <v>-</v>
      </c>
      <c r="E2353" s="58">
        <f t="shared" si="925"/>
        <v>0</v>
      </c>
      <c r="F2353" s="58">
        <f t="shared" si="921"/>
        <v>11</v>
      </c>
      <c r="G2353" s="58">
        <f t="shared" si="922"/>
        <v>11</v>
      </c>
      <c r="H2353" s="58">
        <f t="shared" si="923"/>
        <v>0</v>
      </c>
      <c r="I2353" s="123">
        <f>'F4.2'!Z223</f>
        <v>0</v>
      </c>
      <c r="J2353" s="123">
        <f>'F4.2'!AT223</f>
        <v>0</v>
      </c>
      <c r="K2353" s="58"/>
      <c r="L2353" s="58"/>
      <c r="M2353" s="58">
        <f t="shared" si="918"/>
        <v>0</v>
      </c>
      <c r="N2353" s="58">
        <f t="shared" si="924"/>
        <v>0</v>
      </c>
    </row>
    <row r="2354" spans="1:14" ht="30" hidden="1" outlineLevel="1" x14ac:dyDescent="0.25">
      <c r="A2354" s="9">
        <f t="shared" si="920"/>
        <v>17.2</v>
      </c>
      <c r="B2354" s="194" t="str">
        <f t="shared" si="919"/>
        <v>PROCUREMENT OF ENERGY EFFICIENT MOTORS FOR U # 3 &amp; 4  OF KHAPERKHEDA TPS.</v>
      </c>
      <c r="C2354" s="9">
        <f t="shared" si="925"/>
        <v>0</v>
      </c>
      <c r="D2354" s="65" t="str">
        <f t="shared" si="925"/>
        <v>-</v>
      </c>
      <c r="E2354" s="58">
        <f t="shared" si="925"/>
        <v>0</v>
      </c>
      <c r="F2354" s="58">
        <f t="shared" si="921"/>
        <v>14</v>
      </c>
      <c r="G2354" s="58">
        <f t="shared" si="922"/>
        <v>14</v>
      </c>
      <c r="H2354" s="58">
        <f t="shared" si="923"/>
        <v>0</v>
      </c>
      <c r="I2354" s="123">
        <f>'F4.2'!Z224</f>
        <v>0</v>
      </c>
      <c r="J2354" s="123">
        <f>'F4.2'!AT224</f>
        <v>0</v>
      </c>
      <c r="K2354" s="58"/>
      <c r="L2354" s="58"/>
      <c r="M2354" s="58">
        <f t="shared" si="918"/>
        <v>0</v>
      </c>
      <c r="N2354" s="58">
        <f t="shared" si="924"/>
        <v>0</v>
      </c>
    </row>
    <row r="2355" spans="1:14" ht="30" hidden="1" outlineLevel="1" x14ac:dyDescent="0.25">
      <c r="A2355" s="9">
        <f t="shared" si="920"/>
        <v>17.3</v>
      </c>
      <c r="B2355" s="194" t="str">
        <f t="shared" si="919"/>
        <v>Procurement of DC motors for U # 1 &amp; 2 of Khaperkheda TPS.</v>
      </c>
      <c r="C2355" s="9">
        <f t="shared" si="925"/>
        <v>0</v>
      </c>
      <c r="D2355" s="65" t="str">
        <f t="shared" si="925"/>
        <v>-</v>
      </c>
      <c r="E2355" s="58">
        <f t="shared" si="925"/>
        <v>0</v>
      </c>
      <c r="F2355" s="58">
        <f t="shared" si="921"/>
        <v>5</v>
      </c>
      <c r="G2355" s="58">
        <f t="shared" si="922"/>
        <v>5</v>
      </c>
      <c r="H2355" s="58">
        <f t="shared" si="923"/>
        <v>0</v>
      </c>
      <c r="I2355" s="123">
        <f>'F4.2'!Z225</f>
        <v>0</v>
      </c>
      <c r="J2355" s="123">
        <f>'F4.2'!AT225</f>
        <v>0</v>
      </c>
      <c r="K2355" s="58"/>
      <c r="L2355" s="58"/>
      <c r="M2355" s="58">
        <f t="shared" si="918"/>
        <v>0</v>
      </c>
      <c r="N2355" s="58">
        <f t="shared" si="924"/>
        <v>0</v>
      </c>
    </row>
    <row r="2356" spans="1:14" ht="30" hidden="1" outlineLevel="1" x14ac:dyDescent="0.25">
      <c r="A2356" s="9">
        <f t="shared" si="920"/>
        <v>17.399999999999999</v>
      </c>
      <c r="B2356" s="194" t="str">
        <f t="shared" si="919"/>
        <v>Procurement of DC motors for U # 3 &amp; 4 of Khaperkheda TPS.</v>
      </c>
      <c r="C2356" s="9">
        <f t="shared" si="925"/>
        <v>0</v>
      </c>
      <c r="D2356" s="65" t="str">
        <f t="shared" si="925"/>
        <v>-</v>
      </c>
      <c r="E2356" s="58">
        <f t="shared" si="925"/>
        <v>0</v>
      </c>
      <c r="F2356" s="58">
        <f t="shared" si="921"/>
        <v>2.5</v>
      </c>
      <c r="G2356" s="58">
        <f t="shared" si="922"/>
        <v>2.5</v>
      </c>
      <c r="H2356" s="58">
        <f t="shared" si="923"/>
        <v>0</v>
      </c>
      <c r="I2356" s="123">
        <f>'F4.2'!Z226</f>
        <v>2.5</v>
      </c>
      <c r="J2356" s="123">
        <f>'F4.2'!AT226</f>
        <v>2.5</v>
      </c>
      <c r="K2356" s="58"/>
      <c r="L2356" s="58"/>
      <c r="M2356" s="58">
        <f t="shared" si="918"/>
        <v>2.5</v>
      </c>
      <c r="N2356" s="58">
        <f t="shared" si="924"/>
        <v>0</v>
      </c>
    </row>
    <row r="2357" spans="1:14" ht="47.25" hidden="1" outlineLevel="1" x14ac:dyDescent="0.25">
      <c r="A2357" s="27">
        <f t="shared" si="920"/>
        <v>18</v>
      </c>
      <c r="B2357" s="28" t="str">
        <f t="shared" si="919"/>
        <v>UPGRADATION OF EXISTING LT MCC PANEL WITH STATE OF ART LT MCC PANEL AT U # 1 TO 4 OF KHAPERKHEDA TPS.</v>
      </c>
      <c r="C2357" s="9">
        <f t="shared" si="925"/>
        <v>0</v>
      </c>
      <c r="D2357" s="65" t="str">
        <f t="shared" si="925"/>
        <v>-</v>
      </c>
      <c r="E2357" s="58">
        <f t="shared" si="925"/>
        <v>0</v>
      </c>
      <c r="F2357" s="58">
        <f t="shared" si="921"/>
        <v>0</v>
      </c>
      <c r="G2357" s="58">
        <f t="shared" si="922"/>
        <v>0</v>
      </c>
      <c r="H2357" s="58">
        <f t="shared" si="923"/>
        <v>0</v>
      </c>
      <c r="I2357" s="123">
        <f>'F4.2'!Z227</f>
        <v>0</v>
      </c>
      <c r="J2357" s="123">
        <f>'F4.2'!AT227</f>
        <v>0</v>
      </c>
      <c r="K2357" s="58"/>
      <c r="L2357" s="58"/>
      <c r="M2357" s="58">
        <f t="shared" si="918"/>
        <v>0</v>
      </c>
      <c r="N2357" s="58">
        <f t="shared" si="924"/>
        <v>0</v>
      </c>
    </row>
    <row r="2358" spans="1:14" ht="45" hidden="1" outlineLevel="1" x14ac:dyDescent="0.25">
      <c r="A2358" s="9">
        <f t="shared" si="920"/>
        <v>18.100000000000001</v>
      </c>
      <c r="B2358" s="194" t="str">
        <f t="shared" si="919"/>
        <v xml:space="preserve"> UPGRADATION OF EXISTING LT MCC PANEL WITH STATE OF ART LT MCC PANEL AT U # 1 &amp; 2 OF KHAPERKHEDA TPS.</v>
      </c>
      <c r="C2358" s="9">
        <f t="shared" si="925"/>
        <v>0</v>
      </c>
      <c r="D2358" s="65" t="str">
        <f t="shared" si="925"/>
        <v>-</v>
      </c>
      <c r="E2358" s="58">
        <f t="shared" si="925"/>
        <v>0</v>
      </c>
      <c r="F2358" s="58">
        <f t="shared" si="921"/>
        <v>6.25</v>
      </c>
      <c r="G2358" s="58">
        <f t="shared" si="922"/>
        <v>6.25</v>
      </c>
      <c r="H2358" s="58">
        <f t="shared" si="923"/>
        <v>0</v>
      </c>
      <c r="I2358" s="123">
        <f>'F4.2'!Z228</f>
        <v>6.25</v>
      </c>
      <c r="J2358" s="123">
        <f>'F4.2'!AT228</f>
        <v>6.25</v>
      </c>
      <c r="K2358" s="58"/>
      <c r="L2358" s="58"/>
      <c r="M2358" s="58">
        <f t="shared" si="918"/>
        <v>6.25</v>
      </c>
      <c r="N2358" s="58">
        <f t="shared" si="924"/>
        <v>0</v>
      </c>
    </row>
    <row r="2359" spans="1:14" ht="45" hidden="1" outlineLevel="1" x14ac:dyDescent="0.25">
      <c r="A2359" s="9">
        <f t="shared" si="920"/>
        <v>18.2</v>
      </c>
      <c r="B2359" s="194" t="str">
        <f t="shared" si="919"/>
        <v>UPGRADATION OF EXISTING LT MCC PANEL WITH STATE OF ART LT MCC PANEL AT U # 3 &amp;  4 OF KHAPERKHEDA TPS.</v>
      </c>
      <c r="C2359" s="9">
        <f t="shared" si="925"/>
        <v>0</v>
      </c>
      <c r="D2359" s="65" t="str">
        <f t="shared" si="925"/>
        <v>-</v>
      </c>
      <c r="E2359" s="58">
        <f t="shared" si="925"/>
        <v>0</v>
      </c>
      <c r="F2359" s="58">
        <f t="shared" si="921"/>
        <v>0</v>
      </c>
      <c r="G2359" s="58">
        <f t="shared" si="922"/>
        <v>0</v>
      </c>
      <c r="H2359" s="58">
        <f t="shared" si="923"/>
        <v>0</v>
      </c>
      <c r="I2359" s="123">
        <f>'F4.2'!Z229</f>
        <v>6.25</v>
      </c>
      <c r="J2359" s="123">
        <f>'F4.2'!AT229</f>
        <v>6.25</v>
      </c>
      <c r="K2359" s="58"/>
      <c r="L2359" s="58"/>
      <c r="M2359" s="58">
        <f t="shared" si="918"/>
        <v>6.25</v>
      </c>
      <c r="N2359" s="58">
        <f t="shared" si="924"/>
        <v>0</v>
      </c>
    </row>
    <row r="2360" spans="1:14" ht="30" hidden="1" outlineLevel="1" x14ac:dyDescent="0.25">
      <c r="A2360" s="9">
        <f t="shared" si="920"/>
        <v>18.3</v>
      </c>
      <c r="B2360" s="194" t="str">
        <f t="shared" si="919"/>
        <v>UPGRADATION OF HT BREAKER PANEL AT WAREGAON ASH BUND OF KHAPERKHEDA TPS.</v>
      </c>
      <c r="C2360" s="9">
        <f t="shared" si="925"/>
        <v>0</v>
      </c>
      <c r="D2360" s="65" t="str">
        <f t="shared" si="925"/>
        <v>-</v>
      </c>
      <c r="E2360" s="58">
        <f t="shared" si="925"/>
        <v>0</v>
      </c>
      <c r="F2360" s="58">
        <f t="shared" si="921"/>
        <v>0</v>
      </c>
      <c r="G2360" s="58">
        <f t="shared" si="922"/>
        <v>0</v>
      </c>
      <c r="H2360" s="58">
        <f t="shared" si="923"/>
        <v>0</v>
      </c>
      <c r="I2360" s="123">
        <f>'F4.2'!Z230</f>
        <v>3</v>
      </c>
      <c r="J2360" s="123">
        <f>'F4.2'!AT230</f>
        <v>3</v>
      </c>
      <c r="K2360" s="58"/>
      <c r="L2360" s="58"/>
      <c r="M2360" s="58">
        <f t="shared" si="918"/>
        <v>3</v>
      </c>
      <c r="N2360" s="58">
        <f t="shared" si="924"/>
        <v>0</v>
      </c>
    </row>
    <row r="2361" spans="1:14" ht="30" hidden="1" outlineLevel="1" x14ac:dyDescent="0.25">
      <c r="A2361" s="9">
        <f t="shared" si="920"/>
        <v>18.399999999999999</v>
      </c>
      <c r="B2361" s="194" t="str">
        <f t="shared" si="919"/>
        <v xml:space="preserve"> UPGRADATION OF HT BREAKER PANEL AT OLD PROJECT OFFICE OF KHAPERKHEDA TPS.</v>
      </c>
      <c r="C2361" s="9">
        <f t="shared" si="925"/>
        <v>0</v>
      </c>
      <c r="D2361" s="65" t="str">
        <f t="shared" si="925"/>
        <v>-</v>
      </c>
      <c r="E2361" s="58">
        <f t="shared" si="925"/>
        <v>0</v>
      </c>
      <c r="F2361" s="58">
        <f t="shared" si="921"/>
        <v>0</v>
      </c>
      <c r="G2361" s="58">
        <f t="shared" si="922"/>
        <v>0</v>
      </c>
      <c r="H2361" s="58">
        <f t="shared" si="923"/>
        <v>0</v>
      </c>
      <c r="I2361" s="123">
        <f>'F4.2'!Z231</f>
        <v>2</v>
      </c>
      <c r="J2361" s="123">
        <f>'F4.2'!AT231</f>
        <v>2</v>
      </c>
      <c r="K2361" s="58"/>
      <c r="L2361" s="58"/>
      <c r="M2361" s="58">
        <f t="shared" si="918"/>
        <v>2</v>
      </c>
      <c r="N2361" s="58">
        <f t="shared" si="924"/>
        <v>0</v>
      </c>
    </row>
    <row r="2362" spans="1:14" ht="30" hidden="1" outlineLevel="1" x14ac:dyDescent="0.25">
      <c r="A2362" s="9">
        <f t="shared" si="920"/>
        <v>18.5</v>
      </c>
      <c r="B2362" s="194" t="str">
        <f t="shared" si="919"/>
        <v xml:space="preserve">Retrofitting of Existing L &amp; T  make LT MCC ACB by state or art ACB at U # 1 to 4 of Khaperkheda TPS. </v>
      </c>
      <c r="C2362" s="9">
        <f t="shared" ref="C2362:E2381" si="926">C1936</f>
        <v>0</v>
      </c>
      <c r="D2362" s="65" t="str">
        <f t="shared" si="926"/>
        <v>-</v>
      </c>
      <c r="E2362" s="58">
        <f t="shared" si="926"/>
        <v>0</v>
      </c>
      <c r="F2362" s="58">
        <f t="shared" si="921"/>
        <v>0</v>
      </c>
      <c r="G2362" s="58">
        <f t="shared" si="922"/>
        <v>0</v>
      </c>
      <c r="H2362" s="58">
        <f t="shared" si="923"/>
        <v>0</v>
      </c>
      <c r="I2362" s="123">
        <f>'F4.2'!Z232</f>
        <v>3</v>
      </c>
      <c r="J2362" s="123">
        <f>'F4.2'!AT232</f>
        <v>3</v>
      </c>
      <c r="K2362" s="58"/>
      <c r="L2362" s="58"/>
      <c r="M2362" s="58">
        <f t="shared" si="918"/>
        <v>3</v>
      </c>
      <c r="N2362" s="58">
        <f t="shared" si="924"/>
        <v>0</v>
      </c>
    </row>
    <row r="2363" spans="1:14" ht="30" hidden="1" outlineLevel="1" x14ac:dyDescent="0.25">
      <c r="A2363" s="9">
        <f t="shared" si="920"/>
        <v>18.600000000000001</v>
      </c>
      <c r="B2363" s="194" t="str">
        <f t="shared" si="919"/>
        <v xml:space="preserve">Retrofitting of Existing ABB  make LT MCC ACB by state or art ACB at U # 1 to 4 of Khaperkheda TPS. </v>
      </c>
      <c r="C2363" s="9">
        <f t="shared" si="926"/>
        <v>0</v>
      </c>
      <c r="D2363" s="65" t="str">
        <f t="shared" si="926"/>
        <v>-</v>
      </c>
      <c r="E2363" s="58">
        <f t="shared" si="926"/>
        <v>0</v>
      </c>
      <c r="F2363" s="58">
        <f t="shared" si="921"/>
        <v>0</v>
      </c>
      <c r="G2363" s="58">
        <f t="shared" si="922"/>
        <v>0</v>
      </c>
      <c r="H2363" s="58">
        <f t="shared" si="923"/>
        <v>0</v>
      </c>
      <c r="I2363" s="123">
        <f>'F4.2'!Z233</f>
        <v>2</v>
      </c>
      <c r="J2363" s="123">
        <f>'F4.2'!AT233</f>
        <v>2</v>
      </c>
      <c r="K2363" s="58"/>
      <c r="L2363" s="58"/>
      <c r="M2363" s="58">
        <f t="shared" si="918"/>
        <v>2</v>
      </c>
      <c r="N2363" s="58">
        <f t="shared" si="924"/>
        <v>0</v>
      </c>
    </row>
    <row r="2364" spans="1:14" ht="94.5" hidden="1" outlineLevel="1" x14ac:dyDescent="0.25">
      <c r="A2364" s="27">
        <f t="shared" si="920"/>
        <v>19</v>
      </c>
      <c r="B2364" s="28" t="str">
        <f t="shared" si="919"/>
        <v xml:space="preserve">  ERECTION &amp; COMMISIONING  OF DRY TYPE CAST RESIN TRANSFORMERS FOR U # 1 TO 4 OF KHAPERKHEDA TPS &amp; Design, Engineering, Supply, Erection, Testing &amp; Commissioning of various Battery sets at Unit # 3 &amp; 4 of Khaperkheda TPS.</v>
      </c>
      <c r="C2364" s="9">
        <f t="shared" si="926"/>
        <v>0</v>
      </c>
      <c r="D2364" s="65" t="str">
        <f t="shared" si="926"/>
        <v>-</v>
      </c>
      <c r="E2364" s="58">
        <f t="shared" si="926"/>
        <v>0</v>
      </c>
      <c r="F2364" s="58">
        <f t="shared" si="921"/>
        <v>0</v>
      </c>
      <c r="G2364" s="58">
        <f t="shared" si="922"/>
        <v>0</v>
      </c>
      <c r="H2364" s="58">
        <f t="shared" si="923"/>
        <v>0</v>
      </c>
      <c r="I2364" s="123">
        <f>'F4.2'!Z234</f>
        <v>0</v>
      </c>
      <c r="J2364" s="123">
        <f>'F4.2'!AT234</f>
        <v>0</v>
      </c>
      <c r="K2364" s="58"/>
      <c r="L2364" s="58"/>
      <c r="M2364" s="58">
        <f t="shared" si="918"/>
        <v>0</v>
      </c>
      <c r="N2364" s="58">
        <f t="shared" si="924"/>
        <v>0</v>
      </c>
    </row>
    <row r="2365" spans="1:14" ht="45" hidden="1" outlineLevel="1" x14ac:dyDescent="0.25">
      <c r="A2365" s="9">
        <f t="shared" si="920"/>
        <v>19.100000000000001</v>
      </c>
      <c r="B2365" s="194" t="str">
        <f t="shared" si="919"/>
        <v>PROCUREMENT OF DRY TYPE CAST RESIN TRANSFORMERS FOR U # 1 &amp; 2 OF KHAPERKHEDA TPS.</v>
      </c>
      <c r="C2365" s="9">
        <f t="shared" si="926"/>
        <v>0</v>
      </c>
      <c r="D2365" s="65" t="str">
        <f t="shared" si="926"/>
        <v>-</v>
      </c>
      <c r="E2365" s="58">
        <f t="shared" si="926"/>
        <v>0</v>
      </c>
      <c r="F2365" s="58">
        <f t="shared" si="921"/>
        <v>0</v>
      </c>
      <c r="G2365" s="58">
        <f t="shared" si="922"/>
        <v>0</v>
      </c>
      <c r="H2365" s="58">
        <f t="shared" si="923"/>
        <v>0</v>
      </c>
      <c r="I2365" s="123">
        <f>'F4.2'!Z235</f>
        <v>4</v>
      </c>
      <c r="J2365" s="123">
        <f>'F4.2'!AT235</f>
        <v>4</v>
      </c>
      <c r="K2365" s="58"/>
      <c r="L2365" s="58"/>
      <c r="M2365" s="58">
        <f t="shared" si="918"/>
        <v>4</v>
      </c>
      <c r="N2365" s="58">
        <f t="shared" si="924"/>
        <v>0</v>
      </c>
    </row>
    <row r="2366" spans="1:14" ht="45" hidden="1" outlineLevel="1" x14ac:dyDescent="0.25">
      <c r="A2366" s="9">
        <f t="shared" si="920"/>
        <v>19.2</v>
      </c>
      <c r="B2366" s="194" t="str">
        <f t="shared" si="919"/>
        <v>PROCUREMENT OF DRY TYPE CAST RESIN TRANSFORMERS FOR U # 3 &amp; 4 OF KHAPERKHEDA TPS.</v>
      </c>
      <c r="C2366" s="9">
        <f t="shared" si="926"/>
        <v>0</v>
      </c>
      <c r="D2366" s="65" t="str">
        <f t="shared" si="926"/>
        <v>-</v>
      </c>
      <c r="E2366" s="58">
        <f t="shared" si="926"/>
        <v>0</v>
      </c>
      <c r="F2366" s="58">
        <f t="shared" si="921"/>
        <v>4</v>
      </c>
      <c r="G2366" s="58">
        <f t="shared" si="922"/>
        <v>4</v>
      </c>
      <c r="H2366" s="58">
        <f t="shared" si="923"/>
        <v>0</v>
      </c>
      <c r="I2366" s="123">
        <f>'F4.2'!Z236</f>
        <v>0</v>
      </c>
      <c r="J2366" s="123">
        <f>'F4.2'!AT236</f>
        <v>0</v>
      </c>
      <c r="K2366" s="58"/>
      <c r="L2366" s="58"/>
      <c r="M2366" s="58">
        <f t="shared" si="918"/>
        <v>0</v>
      </c>
      <c r="N2366" s="58">
        <f t="shared" si="924"/>
        <v>0</v>
      </c>
    </row>
    <row r="2367" spans="1:14" ht="30" hidden="1" outlineLevel="1" x14ac:dyDescent="0.25">
      <c r="A2367" s="9">
        <f t="shared" si="920"/>
        <v>19.3</v>
      </c>
      <c r="B2367" s="194" t="str">
        <f t="shared" si="919"/>
        <v>PROCUREMENT OF VFD TRANSFORMERS FOR ID FAN MOTOR U#3&amp;4 OF KHAPERKHEDA TPS.</v>
      </c>
      <c r="C2367" s="9">
        <f t="shared" si="926"/>
        <v>0</v>
      </c>
      <c r="D2367" s="65" t="str">
        <f t="shared" si="926"/>
        <v>-</v>
      </c>
      <c r="E2367" s="58">
        <f t="shared" si="926"/>
        <v>0</v>
      </c>
      <c r="F2367" s="58">
        <f t="shared" si="921"/>
        <v>0</v>
      </c>
      <c r="G2367" s="58">
        <f t="shared" si="922"/>
        <v>0</v>
      </c>
      <c r="H2367" s="58">
        <f t="shared" si="923"/>
        <v>0</v>
      </c>
      <c r="I2367" s="123">
        <f>'F4.2'!Z237</f>
        <v>1</v>
      </c>
      <c r="J2367" s="123">
        <f>'F4.2'!AT237</f>
        <v>1</v>
      </c>
      <c r="K2367" s="58"/>
      <c r="L2367" s="58"/>
      <c r="M2367" s="58">
        <f t="shared" si="918"/>
        <v>1</v>
      </c>
      <c r="N2367" s="58">
        <f t="shared" si="924"/>
        <v>0</v>
      </c>
    </row>
    <row r="2368" spans="1:14" ht="45" hidden="1" outlineLevel="1" x14ac:dyDescent="0.25">
      <c r="A2368" s="9">
        <f t="shared" si="920"/>
        <v>19.399999999999999</v>
      </c>
      <c r="B2368" s="194" t="str">
        <f t="shared" si="919"/>
        <v>Design, Engineering, Supply, Erection, Testing &amp; Commissioning of various Battery sets at Unit # 3 &amp; 4 of Khaperkheda TPS.</v>
      </c>
      <c r="C2368" s="9">
        <f t="shared" si="926"/>
        <v>0</v>
      </c>
      <c r="D2368" s="65" t="str">
        <f t="shared" si="926"/>
        <v>-</v>
      </c>
      <c r="E2368" s="58">
        <f t="shared" si="926"/>
        <v>0</v>
      </c>
      <c r="F2368" s="58">
        <f t="shared" si="921"/>
        <v>12.5</v>
      </c>
      <c r="G2368" s="58">
        <f t="shared" si="922"/>
        <v>12.5</v>
      </c>
      <c r="H2368" s="58">
        <f t="shared" si="923"/>
        <v>0</v>
      </c>
      <c r="I2368" s="123">
        <f>'F4.2'!Z238</f>
        <v>12.5</v>
      </c>
      <c r="J2368" s="123">
        <f>'F4.2'!AT238</f>
        <v>12.5</v>
      </c>
      <c r="K2368" s="58"/>
      <c r="L2368" s="58"/>
      <c r="M2368" s="58">
        <f t="shared" si="918"/>
        <v>12.5</v>
      </c>
      <c r="N2368" s="58">
        <f t="shared" si="924"/>
        <v>0</v>
      </c>
    </row>
    <row r="2369" spans="1:14" ht="63" hidden="1" outlineLevel="1" x14ac:dyDescent="0.25">
      <c r="A2369" s="27">
        <f t="shared" si="920"/>
        <v>20</v>
      </c>
      <c r="B2369" s="28" t="str">
        <f t="shared" si="919"/>
        <v xml:space="preserve"> Study, Supply &amp; Refurbishment of  HCSD systems, ESP operation, ambience &amp;  various pump, &amp; PLC schemes  for the improvement of AHP-I at Khaperkheda TPS.</v>
      </c>
      <c r="C2369" s="9">
        <f t="shared" si="926"/>
        <v>0</v>
      </c>
      <c r="D2369" s="65" t="str">
        <f t="shared" si="926"/>
        <v>-</v>
      </c>
      <c r="E2369" s="58">
        <f t="shared" si="926"/>
        <v>0</v>
      </c>
      <c r="F2369" s="58">
        <f t="shared" si="921"/>
        <v>0</v>
      </c>
      <c r="G2369" s="58">
        <f t="shared" si="922"/>
        <v>0</v>
      </c>
      <c r="H2369" s="58">
        <f t="shared" si="923"/>
        <v>0</v>
      </c>
      <c r="I2369" s="123">
        <f>'F4.2'!Z239</f>
        <v>0</v>
      </c>
      <c r="J2369" s="123">
        <f>'F4.2'!AT239</f>
        <v>0</v>
      </c>
      <c r="K2369" s="58"/>
      <c r="L2369" s="58"/>
      <c r="M2369" s="58">
        <f t="shared" si="918"/>
        <v>0</v>
      </c>
      <c r="N2369" s="58">
        <f t="shared" si="924"/>
        <v>0</v>
      </c>
    </row>
    <row r="2370" spans="1:14" ht="45" hidden="1" outlineLevel="1" x14ac:dyDescent="0.25">
      <c r="A2370" s="9">
        <f t="shared" si="920"/>
        <v>20.100000000000001</v>
      </c>
      <c r="B2370" s="194" t="str">
        <f t="shared" si="919"/>
        <v xml:space="preserve">STUDY. DESIGN &amp; REFURBISHMENT WORKS OF HIGH CONCENTRATION SLURRY DISPOSAL SYSTEM (HCSD SYSTEM) UNITS #3&amp;4 AT AHP-1, TPS KHAPERKHEDA. </v>
      </c>
      <c r="C2370" s="9">
        <f t="shared" si="926"/>
        <v>0</v>
      </c>
      <c r="D2370" s="65" t="str">
        <f t="shared" si="926"/>
        <v>-</v>
      </c>
      <c r="E2370" s="58">
        <f t="shared" si="926"/>
        <v>0</v>
      </c>
      <c r="F2370" s="58">
        <f t="shared" si="921"/>
        <v>9.32</v>
      </c>
      <c r="G2370" s="58">
        <f t="shared" si="922"/>
        <v>9.32</v>
      </c>
      <c r="H2370" s="58">
        <f t="shared" si="923"/>
        <v>0</v>
      </c>
      <c r="I2370" s="123">
        <f>'F4.2'!Z240</f>
        <v>0</v>
      </c>
      <c r="J2370" s="123">
        <f>'F4.2'!AT240</f>
        <v>0</v>
      </c>
      <c r="K2370" s="58"/>
      <c r="L2370" s="58"/>
      <c r="M2370" s="58">
        <f t="shared" si="918"/>
        <v>0</v>
      </c>
      <c r="N2370" s="58">
        <f t="shared" si="924"/>
        <v>0</v>
      </c>
    </row>
    <row r="2371" spans="1:14" ht="45" hidden="1" outlineLevel="1" x14ac:dyDescent="0.25">
      <c r="A2371" s="9">
        <f t="shared" si="920"/>
        <v>20.2</v>
      </c>
      <c r="B2371" s="194" t="str">
        <f t="shared" si="919"/>
        <v>STUDY, DESIGN &amp; REFURBISHMENT WORKS OF ARTs AND ASSOCIATED MOUNTINGS &amp; ACCESSORIES OF HCSD SYSTEM FOR AHP-I, TPS KHAPERKHEDA.”</v>
      </c>
      <c r="C2371" s="9">
        <f t="shared" si="926"/>
        <v>0</v>
      </c>
      <c r="D2371" s="65" t="str">
        <f t="shared" si="926"/>
        <v>-</v>
      </c>
      <c r="E2371" s="58">
        <f t="shared" si="926"/>
        <v>0</v>
      </c>
      <c r="F2371" s="58">
        <f t="shared" si="921"/>
        <v>8.9600000000000009</v>
      </c>
      <c r="G2371" s="58">
        <f t="shared" si="922"/>
        <v>8.9600000000000009</v>
      </c>
      <c r="H2371" s="58">
        <f t="shared" si="923"/>
        <v>0</v>
      </c>
      <c r="I2371" s="123">
        <f>'F4.2'!Z241</f>
        <v>0</v>
      </c>
      <c r="J2371" s="123">
        <f>'F4.2'!AT241</f>
        <v>0</v>
      </c>
      <c r="K2371" s="58"/>
      <c r="L2371" s="58"/>
      <c r="M2371" s="58">
        <f t="shared" si="918"/>
        <v>0</v>
      </c>
      <c r="N2371" s="58">
        <f t="shared" si="924"/>
        <v>0</v>
      </c>
    </row>
    <row r="2372" spans="1:14" ht="45" hidden="1" outlineLevel="1" x14ac:dyDescent="0.25">
      <c r="A2372" s="9">
        <f t="shared" si="920"/>
        <v>20.3</v>
      </c>
      <c r="B2372" s="194" t="str">
        <f t="shared" si="919"/>
        <v xml:space="preserve">‘SUPPLY &amp; REFURBISHMENT WORKS OF HCSD ASH SLURRY MIXER SYSTEM AT UNIT #3 &amp;4 OF AHP-I, TPS KHAPERKHEDA’. </v>
      </c>
      <c r="C2372" s="9">
        <f t="shared" si="926"/>
        <v>0</v>
      </c>
      <c r="D2372" s="65" t="str">
        <f t="shared" si="926"/>
        <v>-</v>
      </c>
      <c r="E2372" s="58">
        <f t="shared" si="926"/>
        <v>0</v>
      </c>
      <c r="F2372" s="58">
        <f t="shared" si="921"/>
        <v>2.85</v>
      </c>
      <c r="G2372" s="58">
        <f t="shared" si="922"/>
        <v>2.85</v>
      </c>
      <c r="H2372" s="58">
        <f t="shared" si="923"/>
        <v>0</v>
      </c>
      <c r="I2372" s="123">
        <f>'F4.2'!Z242</f>
        <v>0</v>
      </c>
      <c r="J2372" s="123">
        <f>'F4.2'!AT242</f>
        <v>0</v>
      </c>
      <c r="K2372" s="58"/>
      <c r="L2372" s="58"/>
      <c r="M2372" s="58">
        <f t="shared" si="918"/>
        <v>0</v>
      </c>
      <c r="N2372" s="58">
        <f t="shared" si="924"/>
        <v>0</v>
      </c>
    </row>
    <row r="2373" spans="1:14" ht="60" hidden="1" outlineLevel="1" x14ac:dyDescent="0.25">
      <c r="A2373" s="9">
        <f t="shared" si="920"/>
        <v>20.399999999999999</v>
      </c>
      <c r="B2373" s="194" t="str">
        <f t="shared" si="919"/>
        <v xml:space="preserve">‘STUDY, SUPPLY, RESTORATIONS &amp; REPLACEMENT OF ALL INTERNAL SPARES OF D6 FIELD &amp; RENOVATION OF D1 FIELD OF U3 DURING AOH FOR AHP-I, TPS KHAPERKHEDA’ </v>
      </c>
      <c r="C2373" s="9">
        <f t="shared" si="926"/>
        <v>0</v>
      </c>
      <c r="D2373" s="65" t="str">
        <f t="shared" si="926"/>
        <v>-</v>
      </c>
      <c r="E2373" s="58">
        <f t="shared" si="926"/>
        <v>0</v>
      </c>
      <c r="F2373" s="58">
        <f t="shared" si="921"/>
        <v>2.92</v>
      </c>
      <c r="G2373" s="58">
        <f t="shared" si="922"/>
        <v>2.92</v>
      </c>
      <c r="H2373" s="58">
        <f t="shared" si="923"/>
        <v>0</v>
      </c>
      <c r="I2373" s="123">
        <f>'F4.2'!Z243</f>
        <v>0</v>
      </c>
      <c r="J2373" s="123">
        <f>'F4.2'!AT243</f>
        <v>0</v>
      </c>
      <c r="K2373" s="58"/>
      <c r="L2373" s="58"/>
      <c r="M2373" s="58">
        <f t="shared" si="918"/>
        <v>0</v>
      </c>
      <c r="N2373" s="58">
        <f t="shared" si="924"/>
        <v>0</v>
      </c>
    </row>
    <row r="2374" spans="1:14" ht="45" hidden="1" outlineLevel="1" x14ac:dyDescent="0.25">
      <c r="A2374" s="9">
        <f t="shared" si="920"/>
        <v>20.5</v>
      </c>
      <c r="B2374" s="194" t="str">
        <f t="shared" si="919"/>
        <v>PROCUREMENT OF VARIOUS PUMPS IN RECYCLE WATER SYSTEM IN ASH HANDLING PLANT 4X210 MW AT KHAPARKHEDA TPS</v>
      </c>
      <c r="C2374" s="9">
        <f t="shared" si="926"/>
        <v>0</v>
      </c>
      <c r="D2374" s="65" t="str">
        <f t="shared" si="926"/>
        <v>-</v>
      </c>
      <c r="E2374" s="58">
        <f t="shared" si="926"/>
        <v>0</v>
      </c>
      <c r="F2374" s="58">
        <f t="shared" si="921"/>
        <v>4.5999999999999996</v>
      </c>
      <c r="G2374" s="58">
        <f t="shared" si="922"/>
        <v>4.5999999999999996</v>
      </c>
      <c r="H2374" s="58">
        <f t="shared" si="923"/>
        <v>0</v>
      </c>
      <c r="I2374" s="123">
        <f>'F4.2'!Z244</f>
        <v>0</v>
      </c>
      <c r="J2374" s="123">
        <f>'F4.2'!AT244</f>
        <v>0</v>
      </c>
      <c r="K2374" s="58"/>
      <c r="L2374" s="58"/>
      <c r="M2374" s="58">
        <f t="shared" si="918"/>
        <v>0</v>
      </c>
      <c r="N2374" s="58">
        <f t="shared" si="924"/>
        <v>0</v>
      </c>
    </row>
    <row r="2375" spans="1:14" ht="63" hidden="1" outlineLevel="1" x14ac:dyDescent="0.25">
      <c r="A2375" s="27">
        <f t="shared" si="920"/>
        <v>21</v>
      </c>
      <c r="B2375" s="28" t="str">
        <f t="shared" si="919"/>
        <v>Reliability improvement and complete replacement of ABC series with drive unit of ash slurry pipeline of 7 KM of 4*210MW Khaperkheda TPS</v>
      </c>
      <c r="C2375" s="9">
        <f t="shared" si="926"/>
        <v>0</v>
      </c>
      <c r="D2375" s="65" t="str">
        <f t="shared" si="926"/>
        <v>-</v>
      </c>
      <c r="E2375" s="58">
        <f t="shared" si="926"/>
        <v>0</v>
      </c>
      <c r="F2375" s="58">
        <f t="shared" si="921"/>
        <v>0</v>
      </c>
      <c r="G2375" s="58">
        <f t="shared" si="922"/>
        <v>0</v>
      </c>
      <c r="H2375" s="58">
        <f t="shared" si="923"/>
        <v>0</v>
      </c>
      <c r="I2375" s="123">
        <f>'F4.2'!Z245</f>
        <v>0</v>
      </c>
      <c r="J2375" s="123">
        <f>'F4.2'!AT245</f>
        <v>0</v>
      </c>
      <c r="K2375" s="58"/>
      <c r="L2375" s="58"/>
      <c r="M2375" s="58">
        <f t="shared" si="918"/>
        <v>0</v>
      </c>
      <c r="N2375" s="58">
        <f t="shared" si="924"/>
        <v>0</v>
      </c>
    </row>
    <row r="2376" spans="1:14" ht="30" hidden="1" outlineLevel="1" x14ac:dyDescent="0.25">
      <c r="A2376" s="9">
        <f t="shared" si="920"/>
        <v>21.1</v>
      </c>
      <c r="B2376" s="194" t="str">
        <f t="shared" si="919"/>
        <v xml:space="preserve">Procurement and restoration of complete pipeline replacement of ABC series </v>
      </c>
      <c r="C2376" s="9">
        <f t="shared" si="926"/>
        <v>0</v>
      </c>
      <c r="D2376" s="65" t="str">
        <f t="shared" si="926"/>
        <v>-</v>
      </c>
      <c r="E2376" s="58">
        <f t="shared" si="926"/>
        <v>0</v>
      </c>
      <c r="F2376" s="58">
        <f t="shared" si="921"/>
        <v>20</v>
      </c>
      <c r="G2376" s="58">
        <f t="shared" si="922"/>
        <v>20</v>
      </c>
      <c r="H2376" s="58">
        <f t="shared" si="923"/>
        <v>0</v>
      </c>
      <c r="I2376" s="123">
        <f>'F4.2'!Z246</f>
        <v>0</v>
      </c>
      <c r="J2376" s="123">
        <f>'F4.2'!AT246</f>
        <v>0</v>
      </c>
      <c r="K2376" s="58"/>
      <c r="L2376" s="58"/>
      <c r="M2376" s="58">
        <f t="shared" si="918"/>
        <v>0</v>
      </c>
      <c r="N2376" s="58">
        <f t="shared" si="924"/>
        <v>0</v>
      </c>
    </row>
    <row r="2377" spans="1:14" ht="30" hidden="1" outlineLevel="1" x14ac:dyDescent="0.25">
      <c r="A2377" s="9">
        <f t="shared" si="920"/>
        <v>21.2</v>
      </c>
      <c r="B2377" s="194" t="str">
        <f t="shared" si="919"/>
        <v>Procurement and restoration of complete drive unit replacement of ABC series</v>
      </c>
      <c r="C2377" s="9">
        <f t="shared" si="926"/>
        <v>0</v>
      </c>
      <c r="D2377" s="65" t="str">
        <f t="shared" si="926"/>
        <v>-</v>
      </c>
      <c r="E2377" s="58">
        <f t="shared" si="926"/>
        <v>0</v>
      </c>
      <c r="F2377" s="58">
        <f t="shared" si="921"/>
        <v>5</v>
      </c>
      <c r="G2377" s="58">
        <f t="shared" si="922"/>
        <v>5</v>
      </c>
      <c r="H2377" s="58">
        <f t="shared" si="923"/>
        <v>0</v>
      </c>
      <c r="I2377" s="123">
        <f>'F4.2'!Z247</f>
        <v>0</v>
      </c>
      <c r="J2377" s="123">
        <f>'F4.2'!AT247</f>
        <v>0</v>
      </c>
      <c r="K2377" s="58"/>
      <c r="L2377" s="58"/>
      <c r="M2377" s="58">
        <f t="shared" si="918"/>
        <v>0</v>
      </c>
      <c r="N2377" s="58">
        <f t="shared" si="924"/>
        <v>0</v>
      </c>
    </row>
    <row r="2378" spans="1:14" ht="94.5" hidden="1" outlineLevel="1" x14ac:dyDescent="0.25">
      <c r="A2378" s="27">
        <f t="shared" si="920"/>
        <v>22</v>
      </c>
      <c r="B2378" s="215" t="str">
        <f t="shared" si="919"/>
        <v>Procurement and restoration of complete Bottom ash hopper replacement including entire structure, Clinker grinder alongwith motor, Feed Gate, Power Cylinder and Pipelines discharge  of U3&amp;4 of 4*210MW Khaparkheda TPS.</v>
      </c>
      <c r="C2378" s="9">
        <f t="shared" si="926"/>
        <v>0</v>
      </c>
      <c r="D2378" s="65" t="str">
        <f t="shared" si="926"/>
        <v>-</v>
      </c>
      <c r="E2378" s="58">
        <f t="shared" si="926"/>
        <v>0</v>
      </c>
      <c r="F2378" s="58">
        <f t="shared" si="921"/>
        <v>0</v>
      </c>
      <c r="G2378" s="58">
        <f t="shared" si="922"/>
        <v>0</v>
      </c>
      <c r="H2378" s="58">
        <f t="shared" si="923"/>
        <v>0</v>
      </c>
      <c r="I2378" s="123">
        <f>'F4.2'!Z248</f>
        <v>0</v>
      </c>
      <c r="J2378" s="123">
        <f>'F4.2'!AT248</f>
        <v>0</v>
      </c>
      <c r="K2378" s="58"/>
      <c r="L2378" s="58"/>
      <c r="M2378" s="58">
        <f t="shared" si="918"/>
        <v>0</v>
      </c>
      <c r="N2378" s="58">
        <f t="shared" si="924"/>
        <v>0</v>
      </c>
    </row>
    <row r="2379" spans="1:14" ht="45" hidden="1" outlineLevel="1" x14ac:dyDescent="0.25">
      <c r="A2379" s="9">
        <f t="shared" si="920"/>
        <v>22.1</v>
      </c>
      <c r="B2379" s="194" t="str">
        <f t="shared" si="919"/>
        <v>Procurement and restoration of complete BAH replacement including entire structure and clinker griender</v>
      </c>
      <c r="C2379" s="9">
        <f t="shared" si="926"/>
        <v>0</v>
      </c>
      <c r="D2379" s="65" t="str">
        <f t="shared" si="926"/>
        <v>-</v>
      </c>
      <c r="E2379" s="58">
        <f t="shared" si="926"/>
        <v>0</v>
      </c>
      <c r="F2379" s="58">
        <f t="shared" si="921"/>
        <v>0</v>
      </c>
      <c r="G2379" s="58">
        <f t="shared" si="922"/>
        <v>0</v>
      </c>
      <c r="H2379" s="58">
        <f t="shared" si="923"/>
        <v>0</v>
      </c>
      <c r="I2379" s="123">
        <f>'F4.2'!Z249</f>
        <v>0</v>
      </c>
      <c r="J2379" s="123">
        <f>'F4.2'!AT249</f>
        <v>0</v>
      </c>
      <c r="K2379" s="58"/>
      <c r="L2379" s="58"/>
      <c r="M2379" s="58">
        <f t="shared" si="918"/>
        <v>0</v>
      </c>
      <c r="N2379" s="58">
        <f t="shared" si="924"/>
        <v>0</v>
      </c>
    </row>
    <row r="2380" spans="1:14" ht="30" hidden="1" outlineLevel="1" x14ac:dyDescent="0.25">
      <c r="A2380" s="9">
        <f t="shared" si="920"/>
        <v>22.2</v>
      </c>
      <c r="B2380" s="194" t="str">
        <f t="shared" si="919"/>
        <v>Procurement and restoration of complete drive unit of clinker grinder for Unit 1 to 4</v>
      </c>
      <c r="C2380" s="9">
        <f t="shared" si="926"/>
        <v>0</v>
      </c>
      <c r="D2380" s="65" t="str">
        <f t="shared" si="926"/>
        <v>-</v>
      </c>
      <c r="E2380" s="58">
        <f t="shared" si="926"/>
        <v>0</v>
      </c>
      <c r="F2380" s="58">
        <f t="shared" si="921"/>
        <v>1.6</v>
      </c>
      <c r="G2380" s="58">
        <f t="shared" si="922"/>
        <v>1.6</v>
      </c>
      <c r="H2380" s="58">
        <f t="shared" si="923"/>
        <v>0</v>
      </c>
      <c r="I2380" s="123">
        <f>'F4.2'!Z250</f>
        <v>1.6</v>
      </c>
      <c r="J2380" s="123">
        <f>'F4.2'!AT250</f>
        <v>1.6</v>
      </c>
      <c r="K2380" s="58"/>
      <c r="L2380" s="58"/>
      <c r="M2380" s="58">
        <f t="shared" si="918"/>
        <v>1.6</v>
      </c>
      <c r="N2380" s="58">
        <f t="shared" si="924"/>
        <v>0</v>
      </c>
    </row>
    <row r="2381" spans="1:14" ht="30" hidden="1" outlineLevel="1" x14ac:dyDescent="0.25">
      <c r="A2381" s="9">
        <f t="shared" si="920"/>
        <v>22.3</v>
      </c>
      <c r="B2381" s="194" t="str">
        <f t="shared" si="919"/>
        <v>Procurement and restoration of discharge pipeline of  vertical sump pump</v>
      </c>
      <c r="C2381" s="9">
        <f t="shared" si="926"/>
        <v>0</v>
      </c>
      <c r="D2381" s="65" t="str">
        <f t="shared" si="926"/>
        <v>-</v>
      </c>
      <c r="E2381" s="58">
        <f t="shared" si="926"/>
        <v>0</v>
      </c>
      <c r="F2381" s="58">
        <f t="shared" si="921"/>
        <v>0</v>
      </c>
      <c r="G2381" s="58">
        <f t="shared" si="922"/>
        <v>0</v>
      </c>
      <c r="H2381" s="58">
        <f t="shared" si="923"/>
        <v>0</v>
      </c>
      <c r="I2381" s="123">
        <f>'F4.2'!Z251</f>
        <v>4</v>
      </c>
      <c r="J2381" s="123">
        <f>'F4.2'!AT251</f>
        <v>4</v>
      </c>
      <c r="K2381" s="58"/>
      <c r="L2381" s="58"/>
      <c r="M2381" s="58">
        <f t="shared" si="918"/>
        <v>4</v>
      </c>
      <c r="N2381" s="58">
        <f t="shared" si="924"/>
        <v>0</v>
      </c>
    </row>
    <row r="2382" spans="1:14" ht="47.25" hidden="1" outlineLevel="1" x14ac:dyDescent="0.25">
      <c r="A2382" s="27">
        <f t="shared" si="920"/>
        <v>23</v>
      </c>
      <c r="B2382" s="215" t="str">
        <f t="shared" si="919"/>
        <v>Procurement and restoration of Pipeline garlanding at Waregaon ash Bund of 4*210 MW Khapakheda TPS</v>
      </c>
      <c r="C2382" s="9">
        <f t="shared" ref="C2382:E2401" si="927">C1956</f>
        <v>0</v>
      </c>
      <c r="D2382" s="65" t="str">
        <f t="shared" si="927"/>
        <v>-</v>
      </c>
      <c r="E2382" s="58">
        <f t="shared" si="927"/>
        <v>0</v>
      </c>
      <c r="F2382" s="58">
        <f t="shared" si="921"/>
        <v>0</v>
      </c>
      <c r="G2382" s="58">
        <f t="shared" si="922"/>
        <v>0</v>
      </c>
      <c r="H2382" s="58">
        <f t="shared" si="923"/>
        <v>0</v>
      </c>
      <c r="I2382" s="123">
        <f>'F4.2'!Z252</f>
        <v>0</v>
      </c>
      <c r="J2382" s="123">
        <f>'F4.2'!AT252</f>
        <v>0</v>
      </c>
      <c r="K2382" s="58"/>
      <c r="L2382" s="58"/>
      <c r="M2382" s="58">
        <f t="shared" si="918"/>
        <v>0</v>
      </c>
      <c r="N2382" s="58">
        <f t="shared" si="924"/>
        <v>0</v>
      </c>
    </row>
    <row r="2383" spans="1:14" ht="30" hidden="1" outlineLevel="1" x14ac:dyDescent="0.25">
      <c r="A2383" s="9">
        <f t="shared" si="920"/>
        <v>23.1</v>
      </c>
      <c r="B2383" s="194" t="str">
        <f t="shared" si="919"/>
        <v>Pipeline garlanding at Waregaon ash Bund of 4*210 MW Khapakheda TPS</v>
      </c>
      <c r="C2383" s="9">
        <f t="shared" si="927"/>
        <v>0</v>
      </c>
      <c r="D2383" s="65" t="str">
        <f t="shared" si="927"/>
        <v>-</v>
      </c>
      <c r="E2383" s="58">
        <f t="shared" si="927"/>
        <v>0</v>
      </c>
      <c r="F2383" s="58">
        <f t="shared" si="921"/>
        <v>0</v>
      </c>
      <c r="G2383" s="58">
        <f t="shared" si="922"/>
        <v>0</v>
      </c>
      <c r="H2383" s="58">
        <f t="shared" si="923"/>
        <v>0</v>
      </c>
      <c r="I2383" s="123">
        <f>'F4.2'!Z253</f>
        <v>15</v>
      </c>
      <c r="J2383" s="123">
        <f>'F4.2'!AT253</f>
        <v>15</v>
      </c>
      <c r="K2383" s="58"/>
      <c r="L2383" s="58"/>
      <c r="M2383" s="58">
        <f t="shared" si="918"/>
        <v>15</v>
      </c>
      <c r="N2383" s="58">
        <f t="shared" si="924"/>
        <v>0</v>
      </c>
    </row>
    <row r="2384" spans="1:14" ht="63" hidden="1" outlineLevel="1" x14ac:dyDescent="0.25">
      <c r="A2384" s="27">
        <f t="shared" si="920"/>
        <v>24</v>
      </c>
      <c r="B2384" s="215" t="str">
        <f t="shared" si="919"/>
        <v>Upgradation, modification and erection of complete wet fly ash evacuation into dry fly ash evacuation systen for ESP 1 and 2 of  4*210 MW Khapakheda TPS.</v>
      </c>
      <c r="C2384" s="9">
        <f t="shared" si="927"/>
        <v>0</v>
      </c>
      <c r="D2384" s="65" t="str">
        <f t="shared" si="927"/>
        <v>-</v>
      </c>
      <c r="E2384" s="58">
        <f t="shared" si="927"/>
        <v>0</v>
      </c>
      <c r="F2384" s="58">
        <f t="shared" si="921"/>
        <v>0</v>
      </c>
      <c r="G2384" s="58">
        <f t="shared" si="922"/>
        <v>0</v>
      </c>
      <c r="H2384" s="58">
        <f t="shared" si="923"/>
        <v>0</v>
      </c>
      <c r="I2384" s="123">
        <f>'F4.2'!Z254</f>
        <v>0</v>
      </c>
      <c r="J2384" s="123">
        <f>'F4.2'!AT254</f>
        <v>0</v>
      </c>
      <c r="K2384" s="58"/>
      <c r="L2384" s="58"/>
      <c r="M2384" s="58">
        <f t="shared" si="918"/>
        <v>0</v>
      </c>
      <c r="N2384" s="58">
        <f t="shared" si="924"/>
        <v>0</v>
      </c>
    </row>
    <row r="2385" spans="1:14" ht="60" hidden="1" outlineLevel="1" x14ac:dyDescent="0.25">
      <c r="A2385" s="9">
        <f t="shared" si="920"/>
        <v>24.1</v>
      </c>
      <c r="B2385" s="194" t="str">
        <f t="shared" si="919"/>
        <v>Upgradation, modification and erection of complete wet fly ash evacuation into dry fly ash evacuation systen for ESP 1 and 2, 4*210 MW Khapakheda TPS</v>
      </c>
      <c r="C2385" s="9">
        <f t="shared" si="927"/>
        <v>0</v>
      </c>
      <c r="D2385" s="65" t="str">
        <f t="shared" si="927"/>
        <v>-</v>
      </c>
      <c r="E2385" s="58">
        <f t="shared" si="927"/>
        <v>0</v>
      </c>
      <c r="F2385" s="58">
        <f t="shared" si="921"/>
        <v>0</v>
      </c>
      <c r="G2385" s="58">
        <f t="shared" si="922"/>
        <v>0</v>
      </c>
      <c r="H2385" s="58">
        <f t="shared" si="923"/>
        <v>0</v>
      </c>
      <c r="I2385" s="123">
        <f>'F4.2'!Z255</f>
        <v>100</v>
      </c>
      <c r="J2385" s="123">
        <f>'F4.2'!AT255</f>
        <v>100</v>
      </c>
      <c r="K2385" s="58"/>
      <c r="L2385" s="58"/>
      <c r="M2385" s="58">
        <f t="shared" si="918"/>
        <v>100</v>
      </c>
      <c r="N2385" s="58">
        <f t="shared" si="924"/>
        <v>0</v>
      </c>
    </row>
    <row r="2386" spans="1:14" ht="63" hidden="1" outlineLevel="1" x14ac:dyDescent="0.25">
      <c r="A2386" s="27">
        <f t="shared" si="920"/>
        <v>25</v>
      </c>
      <c r="B2386" s="215" t="str">
        <f t="shared" si="919"/>
        <v>Reliability improvement and complete replacement of JKL series with drive unit of ash slurry pipeline of 7 KM of 4*210MW Khaperkheda TPS</v>
      </c>
      <c r="C2386" s="9">
        <f t="shared" si="927"/>
        <v>0</v>
      </c>
      <c r="D2386" s="65" t="str">
        <f t="shared" si="927"/>
        <v>-</v>
      </c>
      <c r="E2386" s="58">
        <f t="shared" si="927"/>
        <v>0</v>
      </c>
      <c r="F2386" s="58">
        <f t="shared" si="921"/>
        <v>0</v>
      </c>
      <c r="G2386" s="58">
        <f t="shared" si="922"/>
        <v>0</v>
      </c>
      <c r="H2386" s="58">
        <f t="shared" si="923"/>
        <v>0</v>
      </c>
      <c r="I2386" s="123">
        <f>'F4.2'!Z256</f>
        <v>0</v>
      </c>
      <c r="J2386" s="123">
        <f>'F4.2'!AT256</f>
        <v>0</v>
      </c>
      <c r="K2386" s="58"/>
      <c r="L2386" s="58"/>
      <c r="M2386" s="58">
        <f t="shared" si="918"/>
        <v>0</v>
      </c>
      <c r="N2386" s="58">
        <f t="shared" si="924"/>
        <v>0</v>
      </c>
    </row>
    <row r="2387" spans="1:14" ht="30" hidden="1" outlineLevel="1" x14ac:dyDescent="0.25">
      <c r="A2387" s="9">
        <f t="shared" si="920"/>
        <v>25.1</v>
      </c>
      <c r="B2387" s="194" t="str">
        <f t="shared" si="919"/>
        <v xml:space="preserve">Procurement and restoration of complete pipeline replacement of JKL series </v>
      </c>
      <c r="C2387" s="9">
        <f t="shared" si="927"/>
        <v>0</v>
      </c>
      <c r="D2387" s="65" t="str">
        <f t="shared" si="927"/>
        <v>-</v>
      </c>
      <c r="E2387" s="58">
        <f t="shared" si="927"/>
        <v>0</v>
      </c>
      <c r="F2387" s="58">
        <f t="shared" si="921"/>
        <v>0</v>
      </c>
      <c r="G2387" s="58">
        <f t="shared" si="922"/>
        <v>0</v>
      </c>
      <c r="H2387" s="58">
        <f t="shared" si="923"/>
        <v>0</v>
      </c>
      <c r="I2387" s="123">
        <f>'F4.2'!Z257</f>
        <v>20</v>
      </c>
      <c r="J2387" s="123">
        <f>'F4.2'!AT257</f>
        <v>20</v>
      </c>
      <c r="K2387" s="58"/>
      <c r="L2387" s="58"/>
      <c r="M2387" s="58">
        <f t="shared" si="918"/>
        <v>20</v>
      </c>
      <c r="N2387" s="58">
        <f t="shared" si="924"/>
        <v>0</v>
      </c>
    </row>
    <row r="2388" spans="1:14" ht="30" hidden="1" outlineLevel="1" x14ac:dyDescent="0.25">
      <c r="A2388" s="9">
        <f t="shared" si="920"/>
        <v>25.2</v>
      </c>
      <c r="B2388" s="194" t="str">
        <f t="shared" si="919"/>
        <v>Procurement and restoration of complete drive unit replacement of JKL series</v>
      </c>
      <c r="C2388" s="9">
        <f t="shared" si="927"/>
        <v>0</v>
      </c>
      <c r="D2388" s="65" t="str">
        <f t="shared" si="927"/>
        <v>-</v>
      </c>
      <c r="E2388" s="58">
        <f t="shared" si="927"/>
        <v>0</v>
      </c>
      <c r="F2388" s="58">
        <f t="shared" si="921"/>
        <v>0</v>
      </c>
      <c r="G2388" s="58">
        <f t="shared" si="922"/>
        <v>0</v>
      </c>
      <c r="H2388" s="58">
        <f t="shared" si="923"/>
        <v>0</v>
      </c>
      <c r="I2388" s="123">
        <f>'F4.2'!Z258</f>
        <v>5</v>
      </c>
      <c r="J2388" s="123">
        <f>'F4.2'!AT258</f>
        <v>5</v>
      </c>
      <c r="K2388" s="58"/>
      <c r="L2388" s="58"/>
      <c r="M2388" s="58">
        <f t="shared" si="918"/>
        <v>5</v>
      </c>
      <c r="N2388" s="58">
        <f t="shared" si="924"/>
        <v>0</v>
      </c>
    </row>
    <row r="2389" spans="1:14" ht="31.5" hidden="1" outlineLevel="1" x14ac:dyDescent="0.25">
      <c r="A2389" s="27">
        <f t="shared" si="920"/>
        <v>26</v>
      </c>
      <c r="B2389" s="215" t="str">
        <f t="shared" si="919"/>
        <v>Study, Supply and Refurbishment of HCSD System</v>
      </c>
      <c r="C2389" s="9">
        <f t="shared" si="927"/>
        <v>0</v>
      </c>
      <c r="D2389" s="65" t="str">
        <f t="shared" si="927"/>
        <v>-</v>
      </c>
      <c r="E2389" s="58">
        <f t="shared" si="927"/>
        <v>0</v>
      </c>
      <c r="F2389" s="58">
        <f t="shared" si="921"/>
        <v>0</v>
      </c>
      <c r="G2389" s="58">
        <f t="shared" si="922"/>
        <v>0</v>
      </c>
      <c r="H2389" s="58">
        <f t="shared" si="923"/>
        <v>0</v>
      </c>
      <c r="I2389" s="123">
        <f>'F4.2'!Z259</f>
        <v>0</v>
      </c>
      <c r="J2389" s="123">
        <f>'F4.2'!AT259</f>
        <v>0</v>
      </c>
      <c r="K2389" s="58"/>
      <c r="L2389" s="58"/>
      <c r="M2389" s="58">
        <f t="shared" si="918"/>
        <v>0</v>
      </c>
      <c r="N2389" s="58">
        <f t="shared" si="924"/>
        <v>0</v>
      </c>
    </row>
    <row r="2390" spans="1:14" ht="30" hidden="1" outlineLevel="1" x14ac:dyDescent="0.25">
      <c r="A2390" s="9">
        <f t="shared" si="920"/>
        <v>26.1</v>
      </c>
      <c r="B2390" s="194" t="str">
        <f t="shared" si="919"/>
        <v>Procurement of complete Suction and discharge valve of Geho pump</v>
      </c>
      <c r="C2390" s="9">
        <f t="shared" si="927"/>
        <v>0</v>
      </c>
      <c r="D2390" s="65" t="str">
        <f t="shared" si="927"/>
        <v>-</v>
      </c>
      <c r="E2390" s="58">
        <f t="shared" si="927"/>
        <v>0</v>
      </c>
      <c r="F2390" s="58">
        <f t="shared" si="921"/>
        <v>0</v>
      </c>
      <c r="G2390" s="58">
        <f t="shared" si="922"/>
        <v>0</v>
      </c>
      <c r="H2390" s="58">
        <f t="shared" si="923"/>
        <v>0</v>
      </c>
      <c r="I2390" s="123">
        <f>'F4.2'!Z260</f>
        <v>0</v>
      </c>
      <c r="J2390" s="123">
        <f>'F4.2'!AT260</f>
        <v>0</v>
      </c>
      <c r="K2390" s="58"/>
      <c r="L2390" s="58"/>
      <c r="M2390" s="58">
        <f t="shared" si="918"/>
        <v>0</v>
      </c>
      <c r="N2390" s="58">
        <f t="shared" si="924"/>
        <v>0</v>
      </c>
    </row>
    <row r="2391" spans="1:14" ht="15.75" hidden="1" outlineLevel="1" x14ac:dyDescent="0.25">
      <c r="A2391" s="9">
        <f t="shared" si="920"/>
        <v>26.2</v>
      </c>
      <c r="B2391" s="194" t="str">
        <f t="shared" si="919"/>
        <v>Procurement  of Subassemblies of Geho pump.</v>
      </c>
      <c r="C2391" s="9">
        <f t="shared" si="927"/>
        <v>0</v>
      </c>
      <c r="D2391" s="65" t="str">
        <f t="shared" si="927"/>
        <v>-</v>
      </c>
      <c r="E2391" s="58">
        <f t="shared" si="927"/>
        <v>0</v>
      </c>
      <c r="F2391" s="58">
        <f t="shared" si="921"/>
        <v>0</v>
      </c>
      <c r="G2391" s="58">
        <f t="shared" si="922"/>
        <v>0</v>
      </c>
      <c r="H2391" s="58">
        <f t="shared" si="923"/>
        <v>0</v>
      </c>
      <c r="I2391" s="123">
        <f>'F4.2'!Z261</f>
        <v>0</v>
      </c>
      <c r="J2391" s="123">
        <f>'F4.2'!AT261</f>
        <v>0</v>
      </c>
      <c r="K2391" s="58"/>
      <c r="L2391" s="58"/>
      <c r="M2391" s="58">
        <f t="shared" si="918"/>
        <v>0</v>
      </c>
      <c r="N2391" s="58">
        <f t="shared" si="924"/>
        <v>0</v>
      </c>
    </row>
    <row r="2392" spans="1:14" ht="30" hidden="1" outlineLevel="1" x14ac:dyDescent="0.25">
      <c r="A2392" s="9">
        <f t="shared" si="920"/>
        <v>26.3</v>
      </c>
      <c r="B2392" s="194" t="str">
        <f t="shared" si="919"/>
        <v>Upgradation and compressors of dry ash evacutaion system of U#3&amp;4.</v>
      </c>
      <c r="C2392" s="9">
        <f t="shared" si="927"/>
        <v>0</v>
      </c>
      <c r="D2392" s="65" t="str">
        <f t="shared" si="927"/>
        <v>-</v>
      </c>
      <c r="E2392" s="58">
        <f t="shared" si="927"/>
        <v>0</v>
      </c>
      <c r="F2392" s="58">
        <f t="shared" si="921"/>
        <v>0</v>
      </c>
      <c r="G2392" s="58">
        <f t="shared" si="922"/>
        <v>0</v>
      </c>
      <c r="H2392" s="58">
        <f t="shared" si="923"/>
        <v>0</v>
      </c>
      <c r="I2392" s="123">
        <f>'F4.2'!Z262</f>
        <v>0</v>
      </c>
      <c r="J2392" s="123">
        <f>'F4.2'!AT262</f>
        <v>0</v>
      </c>
      <c r="K2392" s="58"/>
      <c r="L2392" s="58"/>
      <c r="M2392" s="58">
        <f t="shared" ref="M2392:M2455" si="928">SUM(J2392:L2392)</f>
        <v>0</v>
      </c>
      <c r="N2392" s="58">
        <f t="shared" si="924"/>
        <v>0</v>
      </c>
    </row>
    <row r="2393" spans="1:14" ht="30" hidden="1" outlineLevel="1" x14ac:dyDescent="0.25">
      <c r="A2393" s="9">
        <f t="shared" si="920"/>
        <v>26.4</v>
      </c>
      <c r="B2393" s="194" t="str">
        <f t="shared" si="919"/>
        <v>Procuremenet of complete drive unit and VFD of GEHO pump.</v>
      </c>
      <c r="C2393" s="9">
        <f t="shared" si="927"/>
        <v>0</v>
      </c>
      <c r="D2393" s="65" t="str">
        <f t="shared" si="927"/>
        <v>-</v>
      </c>
      <c r="E2393" s="58">
        <f t="shared" si="927"/>
        <v>0</v>
      </c>
      <c r="F2393" s="58">
        <f t="shared" si="921"/>
        <v>0</v>
      </c>
      <c r="G2393" s="58">
        <f t="shared" si="922"/>
        <v>0</v>
      </c>
      <c r="H2393" s="58">
        <f t="shared" si="923"/>
        <v>0</v>
      </c>
      <c r="I2393" s="123">
        <f>'F4.2'!Z263</f>
        <v>0</v>
      </c>
      <c r="J2393" s="123">
        <f>'F4.2'!AT263</f>
        <v>0</v>
      </c>
      <c r="K2393" s="58"/>
      <c r="L2393" s="58"/>
      <c r="M2393" s="58">
        <f t="shared" si="928"/>
        <v>0</v>
      </c>
      <c r="N2393" s="58">
        <f t="shared" si="924"/>
        <v>0</v>
      </c>
    </row>
    <row r="2394" spans="1:14" ht="31.5" hidden="1" outlineLevel="1" x14ac:dyDescent="0.25">
      <c r="A2394" s="27">
        <f t="shared" si="920"/>
        <v>27</v>
      </c>
      <c r="B2394" s="215" t="str">
        <f t="shared" ref="B2394:B2457" si="929">B1968</f>
        <v>RENOVATION OF ESP FIELD INTERNALS FOR UNIT 3 &amp; 4</v>
      </c>
      <c r="C2394" s="9">
        <f t="shared" si="927"/>
        <v>0</v>
      </c>
      <c r="D2394" s="65" t="str">
        <f t="shared" si="927"/>
        <v>-</v>
      </c>
      <c r="E2394" s="58">
        <f t="shared" si="927"/>
        <v>0</v>
      </c>
      <c r="F2394" s="58">
        <f t="shared" si="921"/>
        <v>0</v>
      </c>
      <c r="G2394" s="58">
        <f t="shared" si="922"/>
        <v>0</v>
      </c>
      <c r="H2394" s="58">
        <f t="shared" si="923"/>
        <v>0</v>
      </c>
      <c r="I2394" s="123">
        <f>'F4.2'!Z264</f>
        <v>0</v>
      </c>
      <c r="J2394" s="123">
        <f>'F4.2'!AT264</f>
        <v>0</v>
      </c>
      <c r="K2394" s="58"/>
      <c r="L2394" s="58"/>
      <c r="M2394" s="58">
        <f t="shared" si="928"/>
        <v>0</v>
      </c>
      <c r="N2394" s="58">
        <f t="shared" si="924"/>
        <v>0</v>
      </c>
    </row>
    <row r="2395" spans="1:14" ht="30" hidden="1" outlineLevel="1" x14ac:dyDescent="0.25">
      <c r="A2395" s="9">
        <f t="shared" si="920"/>
        <v>27.1</v>
      </c>
      <c r="B2395" s="194" t="str">
        <f t="shared" si="929"/>
        <v>RENOVATION OF ESP FIELD INTERNALS FOR UNIT 3 &amp; 4</v>
      </c>
      <c r="C2395" s="9">
        <f t="shared" si="927"/>
        <v>0</v>
      </c>
      <c r="D2395" s="65" t="str">
        <f t="shared" si="927"/>
        <v>-</v>
      </c>
      <c r="E2395" s="58">
        <f t="shared" si="927"/>
        <v>0</v>
      </c>
      <c r="F2395" s="58">
        <f t="shared" si="921"/>
        <v>0</v>
      </c>
      <c r="G2395" s="58">
        <f t="shared" si="922"/>
        <v>0</v>
      </c>
      <c r="H2395" s="58">
        <f t="shared" si="923"/>
        <v>0</v>
      </c>
      <c r="I2395" s="123">
        <f>'F4.2'!Z265</f>
        <v>0</v>
      </c>
      <c r="J2395" s="123">
        <f>'F4.2'!AT265</f>
        <v>0</v>
      </c>
      <c r="K2395" s="58"/>
      <c r="L2395" s="58"/>
      <c r="M2395" s="58">
        <f t="shared" si="928"/>
        <v>0</v>
      </c>
      <c r="N2395" s="58">
        <f t="shared" si="924"/>
        <v>0</v>
      </c>
    </row>
    <row r="2396" spans="1:14" ht="15.75" hidden="1" outlineLevel="1" x14ac:dyDescent="0.25">
      <c r="A2396" s="27">
        <f t="shared" si="920"/>
        <v>28</v>
      </c>
      <c r="B2396" s="215" t="str">
        <f t="shared" si="929"/>
        <v>R &amp; M OF APH OF UNIT # 1&amp; 2 (2 x 210MW)</v>
      </c>
      <c r="C2396" s="9">
        <f t="shared" si="927"/>
        <v>0</v>
      </c>
      <c r="D2396" s="65" t="str">
        <f t="shared" si="927"/>
        <v>-</v>
      </c>
      <c r="E2396" s="58">
        <f t="shared" si="927"/>
        <v>0</v>
      </c>
      <c r="F2396" s="58">
        <f t="shared" si="921"/>
        <v>0</v>
      </c>
      <c r="G2396" s="58">
        <f t="shared" si="922"/>
        <v>0</v>
      </c>
      <c r="H2396" s="58">
        <f t="shared" si="923"/>
        <v>0</v>
      </c>
      <c r="I2396" s="123">
        <f>'F4.2'!Z266</f>
        <v>0</v>
      </c>
      <c r="J2396" s="123">
        <f>'F4.2'!AT266</f>
        <v>0</v>
      </c>
      <c r="K2396" s="58"/>
      <c r="L2396" s="58"/>
      <c r="M2396" s="58">
        <f t="shared" si="928"/>
        <v>0</v>
      </c>
      <c r="N2396" s="58">
        <f t="shared" si="924"/>
        <v>0</v>
      </c>
    </row>
    <row r="2397" spans="1:14" ht="75" hidden="1" outlineLevel="1" x14ac:dyDescent="0.25">
      <c r="A2397" s="9">
        <f t="shared" si="920"/>
        <v>28.1</v>
      </c>
      <c r="B2397" s="194" t="str">
        <f t="shared" si="929"/>
        <v>R &amp; M OF APH OF UNIT # 1&amp; 2 (2 x 210MW) 
 OF KHAPERKHEDA TPS FROM MODEL: 27 VI 1850 TO 27 VI 2000 mm.
DESIGN, ENGINEERING, SUPPLY, ERECTION &amp; COMMISSIONING OF DOUBLE SEALING</v>
      </c>
      <c r="C2397" s="9">
        <f t="shared" si="927"/>
        <v>0</v>
      </c>
      <c r="D2397" s="65" t="str">
        <f t="shared" si="927"/>
        <v>-</v>
      </c>
      <c r="E2397" s="58">
        <f t="shared" si="927"/>
        <v>0</v>
      </c>
      <c r="F2397" s="58">
        <f t="shared" si="921"/>
        <v>0</v>
      </c>
      <c r="G2397" s="58">
        <f t="shared" si="922"/>
        <v>0</v>
      </c>
      <c r="H2397" s="58">
        <f t="shared" si="923"/>
        <v>0</v>
      </c>
      <c r="I2397" s="123">
        <f>'F4.2'!Z267</f>
        <v>0</v>
      </c>
      <c r="J2397" s="123">
        <f>'F4.2'!AT267</f>
        <v>0</v>
      </c>
      <c r="K2397" s="58"/>
      <c r="L2397" s="58"/>
      <c r="M2397" s="58">
        <f t="shared" si="928"/>
        <v>0</v>
      </c>
      <c r="N2397" s="58">
        <f t="shared" si="924"/>
        <v>0</v>
      </c>
    </row>
    <row r="2398" spans="1:14" ht="31.5" hidden="1" outlineLevel="1" x14ac:dyDescent="0.25">
      <c r="A2398" s="27">
        <f t="shared" ref="A2398:A2461" si="930">A1972</f>
        <v>29</v>
      </c>
      <c r="B2398" s="215" t="str">
        <f t="shared" si="929"/>
        <v xml:space="preserve">  DPR FOR ECONOMISER COILS AND APH GEAR BOX </v>
      </c>
      <c r="C2398" s="9">
        <f t="shared" si="927"/>
        <v>0</v>
      </c>
      <c r="D2398" s="65" t="str">
        <f t="shared" si="927"/>
        <v>-</v>
      </c>
      <c r="E2398" s="58">
        <f t="shared" si="927"/>
        <v>0</v>
      </c>
      <c r="F2398" s="58">
        <f t="shared" ref="F2398:F2461" si="931">F1972+I1972</f>
        <v>0</v>
      </c>
      <c r="G2398" s="58">
        <f t="shared" ref="G2398:G2461" si="932">G1972+M1972</f>
        <v>0</v>
      </c>
      <c r="H2398" s="58">
        <f t="shared" si="923"/>
        <v>0</v>
      </c>
      <c r="I2398" s="123">
        <f>'F4.2'!Z268</f>
        <v>0</v>
      </c>
      <c r="J2398" s="123">
        <f>'F4.2'!AT268</f>
        <v>0</v>
      </c>
      <c r="K2398" s="58"/>
      <c r="L2398" s="58"/>
      <c r="M2398" s="58">
        <f t="shared" si="928"/>
        <v>0</v>
      </c>
      <c r="N2398" s="58">
        <f t="shared" si="924"/>
        <v>0</v>
      </c>
    </row>
    <row r="2399" spans="1:14" ht="60" hidden="1" outlineLevel="1" x14ac:dyDescent="0.25">
      <c r="A2399" s="9">
        <f t="shared" si="930"/>
        <v>29.1</v>
      </c>
      <c r="B2399" s="194" t="str">
        <f t="shared" si="929"/>
        <v>PROCUREMENT AND REPLACEMENT OF COMPLETE SET OF ECONOMISER UPPER BANK &amp;
	LOWER BANK COILS FOR KHAPERKHEDA TPS UNIT NO.3&amp;4</v>
      </c>
      <c r="C2399" s="9">
        <f t="shared" si="927"/>
        <v>0</v>
      </c>
      <c r="D2399" s="65" t="str">
        <f t="shared" si="927"/>
        <v>-</v>
      </c>
      <c r="E2399" s="58">
        <f t="shared" si="927"/>
        <v>0</v>
      </c>
      <c r="F2399" s="58">
        <f t="shared" si="931"/>
        <v>22</v>
      </c>
      <c r="G2399" s="58">
        <f t="shared" si="932"/>
        <v>22</v>
      </c>
      <c r="H2399" s="58">
        <f t="shared" ref="H2399:H2462" si="933">F2399-G2399</f>
        <v>0</v>
      </c>
      <c r="I2399" s="123">
        <f>'F4.2'!Z269</f>
        <v>0</v>
      </c>
      <c r="J2399" s="123">
        <f>'F4.2'!AT269</f>
        <v>0</v>
      </c>
      <c r="K2399" s="58"/>
      <c r="L2399" s="58"/>
      <c r="M2399" s="58">
        <f t="shared" si="928"/>
        <v>0</v>
      </c>
      <c r="N2399" s="58">
        <f t="shared" ref="N2399:N2462" si="934">H2399+I2399-M2399</f>
        <v>0</v>
      </c>
    </row>
    <row r="2400" spans="1:14" ht="15.75" hidden="1" outlineLevel="1" x14ac:dyDescent="0.25">
      <c r="A2400" s="9">
        <f t="shared" si="930"/>
        <v>29.2</v>
      </c>
      <c r="B2400" s="194" t="str">
        <f t="shared" si="929"/>
        <v>Procurement of APH gear box in unit no. 1 &amp; 2</v>
      </c>
      <c r="C2400" s="9">
        <f t="shared" si="927"/>
        <v>0</v>
      </c>
      <c r="D2400" s="65" t="str">
        <f t="shared" si="927"/>
        <v>-</v>
      </c>
      <c r="E2400" s="58">
        <f t="shared" si="927"/>
        <v>0</v>
      </c>
      <c r="F2400" s="58">
        <f t="shared" si="931"/>
        <v>2</v>
      </c>
      <c r="G2400" s="58">
        <f t="shared" si="932"/>
        <v>2</v>
      </c>
      <c r="H2400" s="58">
        <f t="shared" si="933"/>
        <v>0</v>
      </c>
      <c r="I2400" s="123">
        <f>'F4.2'!Z270</f>
        <v>0</v>
      </c>
      <c r="J2400" s="123">
        <f>'F4.2'!AT270</f>
        <v>0</v>
      </c>
      <c r="K2400" s="58"/>
      <c r="L2400" s="58"/>
      <c r="M2400" s="58">
        <f t="shared" si="928"/>
        <v>0</v>
      </c>
      <c r="N2400" s="58">
        <f t="shared" si="934"/>
        <v>0</v>
      </c>
    </row>
    <row r="2401" spans="1:14" ht="30" hidden="1" outlineLevel="1" x14ac:dyDescent="0.25">
      <c r="A2401" s="9">
        <f t="shared" si="930"/>
        <v>29.3</v>
      </c>
      <c r="B2401" s="194" t="str">
        <f t="shared" si="929"/>
        <v>Procurement of APH speed reducer gear box in unit no. 3 &amp; 4</v>
      </c>
      <c r="C2401" s="9">
        <f t="shared" si="927"/>
        <v>0</v>
      </c>
      <c r="D2401" s="65" t="str">
        <f t="shared" si="927"/>
        <v>-</v>
      </c>
      <c r="E2401" s="58">
        <f t="shared" si="927"/>
        <v>0</v>
      </c>
      <c r="F2401" s="58">
        <f t="shared" si="931"/>
        <v>5</v>
      </c>
      <c r="G2401" s="58">
        <f t="shared" si="932"/>
        <v>5</v>
      </c>
      <c r="H2401" s="58">
        <f t="shared" si="933"/>
        <v>0</v>
      </c>
      <c r="I2401" s="123">
        <f>'F4.2'!Z271</f>
        <v>0</v>
      </c>
      <c r="J2401" s="123">
        <f>'F4.2'!AT271</f>
        <v>0</v>
      </c>
      <c r="K2401" s="58"/>
      <c r="L2401" s="58"/>
      <c r="M2401" s="58">
        <f t="shared" si="928"/>
        <v>0</v>
      </c>
      <c r="N2401" s="58">
        <f t="shared" si="934"/>
        <v>0</v>
      </c>
    </row>
    <row r="2402" spans="1:14" ht="47.25" hidden="1" outlineLevel="1" x14ac:dyDescent="0.25">
      <c r="A2402" s="27">
        <f t="shared" si="930"/>
        <v>30</v>
      </c>
      <c r="B2402" s="27" t="str">
        <f t="shared" si="929"/>
        <v xml:space="preserve">
DPR FOR LTSH COILS , APH BASKETS &amp; RH OUTLET STUB BENDS  </v>
      </c>
      <c r="C2402" s="9">
        <f t="shared" ref="C2402:E2421" si="935">C1976</f>
        <v>0</v>
      </c>
      <c r="D2402" s="65" t="str">
        <f t="shared" si="935"/>
        <v>-</v>
      </c>
      <c r="E2402" s="58">
        <f t="shared" si="935"/>
        <v>0</v>
      </c>
      <c r="F2402" s="58">
        <f t="shared" si="931"/>
        <v>0</v>
      </c>
      <c r="G2402" s="58">
        <f t="shared" si="932"/>
        <v>0</v>
      </c>
      <c r="H2402" s="58">
        <f t="shared" si="933"/>
        <v>0</v>
      </c>
      <c r="I2402" s="123">
        <f>'F4.2'!Z272</f>
        <v>0</v>
      </c>
      <c r="J2402" s="123">
        <f>'F4.2'!AT272</f>
        <v>0</v>
      </c>
      <c r="K2402" s="58"/>
      <c r="L2402" s="58"/>
      <c r="M2402" s="58">
        <f t="shared" si="928"/>
        <v>0</v>
      </c>
      <c r="N2402" s="58">
        <f t="shared" si="934"/>
        <v>0</v>
      </c>
    </row>
    <row r="2403" spans="1:14" ht="30" hidden="1" outlineLevel="1" x14ac:dyDescent="0.25">
      <c r="A2403" s="9">
        <f t="shared" si="930"/>
        <v>30.1</v>
      </c>
      <c r="B2403" s="194" t="str">
        <f t="shared" si="929"/>
        <v>Procurement of Air Pre-heater Baskets for unit no. 2 to 4</v>
      </c>
      <c r="C2403" s="9">
        <f t="shared" si="935"/>
        <v>0</v>
      </c>
      <c r="D2403" s="65" t="str">
        <f t="shared" si="935"/>
        <v>-</v>
      </c>
      <c r="E2403" s="58">
        <f t="shared" si="935"/>
        <v>0</v>
      </c>
      <c r="F2403" s="58">
        <f t="shared" si="931"/>
        <v>0</v>
      </c>
      <c r="G2403" s="58">
        <f t="shared" si="932"/>
        <v>0</v>
      </c>
      <c r="H2403" s="58">
        <f t="shared" si="933"/>
        <v>0</v>
      </c>
      <c r="I2403" s="123">
        <f>'F4.2'!Z273</f>
        <v>3.5</v>
      </c>
      <c r="J2403" s="123">
        <f>'F4.2'!AT273</f>
        <v>3.5</v>
      </c>
      <c r="K2403" s="58"/>
      <c r="L2403" s="58"/>
      <c r="M2403" s="58">
        <f t="shared" si="928"/>
        <v>3.5</v>
      </c>
      <c r="N2403" s="58">
        <f t="shared" si="934"/>
        <v>0</v>
      </c>
    </row>
    <row r="2404" spans="1:14" ht="45" hidden="1" outlineLevel="1" x14ac:dyDescent="0.25">
      <c r="A2404" s="9">
        <f t="shared" si="930"/>
        <v>30.2</v>
      </c>
      <c r="B2404" s="194" t="str">
        <f t="shared" si="929"/>
        <v xml:space="preserve">Procurement of LTSH coils for unit no. 1 &amp; 2 and Procurement of Reheater outlet header stub bends for unit no. 1 to 2  </v>
      </c>
      <c r="C2404" s="9">
        <f t="shared" si="935"/>
        <v>0</v>
      </c>
      <c r="D2404" s="65" t="str">
        <f t="shared" si="935"/>
        <v>-</v>
      </c>
      <c r="E2404" s="58">
        <f t="shared" si="935"/>
        <v>0</v>
      </c>
      <c r="F2404" s="58">
        <f t="shared" si="931"/>
        <v>0</v>
      </c>
      <c r="G2404" s="58">
        <f t="shared" si="932"/>
        <v>0</v>
      </c>
      <c r="H2404" s="58">
        <f t="shared" si="933"/>
        <v>0</v>
      </c>
      <c r="I2404" s="123">
        <f>'F4.2'!Z274</f>
        <v>0</v>
      </c>
      <c r="J2404" s="123">
        <f>'F4.2'!AT274</f>
        <v>0</v>
      </c>
      <c r="K2404" s="58"/>
      <c r="L2404" s="58"/>
      <c r="M2404" s="58">
        <f t="shared" si="928"/>
        <v>0</v>
      </c>
      <c r="N2404" s="58">
        <f t="shared" si="934"/>
        <v>0</v>
      </c>
    </row>
    <row r="2405" spans="1:14" ht="45" hidden="1" outlineLevel="1" x14ac:dyDescent="0.25">
      <c r="A2405" s="9">
        <f t="shared" si="930"/>
        <v>30.3</v>
      </c>
      <c r="B2405" s="194" t="str">
        <f t="shared" si="929"/>
        <v xml:space="preserve">Procurement of LTSH coils for unit no. 3 &amp; 4 and Procurement of Reheater outlet header stub bends for unit no. 3 to 4  </v>
      </c>
      <c r="C2405" s="9">
        <f t="shared" si="935"/>
        <v>0</v>
      </c>
      <c r="D2405" s="65" t="str">
        <f t="shared" si="935"/>
        <v>-</v>
      </c>
      <c r="E2405" s="58">
        <f t="shared" si="935"/>
        <v>0</v>
      </c>
      <c r="F2405" s="58">
        <f t="shared" si="931"/>
        <v>0</v>
      </c>
      <c r="G2405" s="58">
        <f t="shared" si="932"/>
        <v>0</v>
      </c>
      <c r="H2405" s="58">
        <f t="shared" si="933"/>
        <v>0</v>
      </c>
      <c r="I2405" s="123">
        <f>'F4.2'!Z275</f>
        <v>0</v>
      </c>
      <c r="J2405" s="123">
        <f>'F4.2'!AT275</f>
        <v>0</v>
      </c>
      <c r="K2405" s="58"/>
      <c r="L2405" s="58"/>
      <c r="M2405" s="58">
        <f t="shared" si="928"/>
        <v>0</v>
      </c>
      <c r="N2405" s="58">
        <f t="shared" si="934"/>
        <v>0</v>
      </c>
    </row>
    <row r="2406" spans="1:14" ht="47.25" hidden="1" outlineLevel="1" x14ac:dyDescent="0.25">
      <c r="A2406" s="27">
        <f t="shared" si="930"/>
        <v>31</v>
      </c>
      <c r="B2406" s="27" t="str">
        <f t="shared" si="929"/>
        <v>DPR FOR SUPPLY &amp; REPLACMENT OF THERMAL INSULATION OF BOILER AND DUCT AT UNIT 1 TO 4 KHAPERKHEDA TPS</v>
      </c>
      <c r="C2406" s="9">
        <f t="shared" si="935"/>
        <v>0</v>
      </c>
      <c r="D2406" s="65" t="str">
        <f t="shared" si="935"/>
        <v>-</v>
      </c>
      <c r="E2406" s="58">
        <f t="shared" si="935"/>
        <v>0</v>
      </c>
      <c r="F2406" s="58">
        <f t="shared" si="931"/>
        <v>0</v>
      </c>
      <c r="G2406" s="58">
        <f t="shared" si="932"/>
        <v>0</v>
      </c>
      <c r="H2406" s="58">
        <f t="shared" si="933"/>
        <v>0</v>
      </c>
      <c r="I2406" s="123">
        <f>'F4.2'!Z276</f>
        <v>0</v>
      </c>
      <c r="J2406" s="123">
        <f>'F4.2'!AT276</f>
        <v>0</v>
      </c>
      <c r="K2406" s="58"/>
      <c r="L2406" s="58"/>
      <c r="M2406" s="58">
        <f t="shared" si="928"/>
        <v>0</v>
      </c>
      <c r="N2406" s="58">
        <f t="shared" si="934"/>
        <v>0</v>
      </c>
    </row>
    <row r="2407" spans="1:14" ht="45" hidden="1" outlineLevel="1" x14ac:dyDescent="0.25">
      <c r="A2407" s="9">
        <f t="shared" si="930"/>
        <v>31.1</v>
      </c>
      <c r="B2407" s="194" t="str">
        <f t="shared" si="929"/>
        <v>SUPPLY &amp; REPLACMENT OF THERMAL INSULATION OF  BOILER AND DUCT  AT UNIT 1 TO 2KHAPERKHEDA TPS</v>
      </c>
      <c r="C2407" s="9">
        <f t="shared" si="935"/>
        <v>0</v>
      </c>
      <c r="D2407" s="65" t="str">
        <f t="shared" si="935"/>
        <v>-</v>
      </c>
      <c r="E2407" s="58">
        <f t="shared" si="935"/>
        <v>0</v>
      </c>
      <c r="F2407" s="58">
        <f t="shared" si="931"/>
        <v>0</v>
      </c>
      <c r="G2407" s="58">
        <f t="shared" si="932"/>
        <v>0</v>
      </c>
      <c r="H2407" s="58">
        <f t="shared" si="933"/>
        <v>0</v>
      </c>
      <c r="I2407" s="123">
        <f>'F4.2'!Z277</f>
        <v>20</v>
      </c>
      <c r="J2407" s="123">
        <f>'F4.2'!AT277</f>
        <v>20</v>
      </c>
      <c r="K2407" s="58"/>
      <c r="L2407" s="58"/>
      <c r="M2407" s="58">
        <f t="shared" si="928"/>
        <v>20</v>
      </c>
      <c r="N2407" s="58">
        <f t="shared" si="934"/>
        <v>0</v>
      </c>
    </row>
    <row r="2408" spans="1:14" ht="45" hidden="1" outlineLevel="1" x14ac:dyDescent="0.25">
      <c r="A2408" s="9">
        <f t="shared" si="930"/>
        <v>31.2</v>
      </c>
      <c r="B2408" s="194" t="str">
        <f t="shared" si="929"/>
        <v xml:space="preserve">  SUPPLY &amp; REPLACMENT OF THERMAL INSULATION OF  BOILER AND DUCT  AT UNIT 3 TO 4 KHAPERKHEDA TPS</v>
      </c>
      <c r="C2408" s="9">
        <f t="shared" si="935"/>
        <v>0</v>
      </c>
      <c r="D2408" s="65" t="str">
        <f t="shared" si="935"/>
        <v>-</v>
      </c>
      <c r="E2408" s="58">
        <f t="shared" si="935"/>
        <v>0</v>
      </c>
      <c r="F2408" s="58">
        <f t="shared" si="931"/>
        <v>0</v>
      </c>
      <c r="G2408" s="58">
        <f t="shared" si="932"/>
        <v>0</v>
      </c>
      <c r="H2408" s="58">
        <f t="shared" si="933"/>
        <v>0</v>
      </c>
      <c r="I2408" s="123">
        <f>'F4.2'!Z278</f>
        <v>10</v>
      </c>
      <c r="J2408" s="123">
        <f>'F4.2'!AT278</f>
        <v>10</v>
      </c>
      <c r="K2408" s="58"/>
      <c r="L2408" s="58"/>
      <c r="M2408" s="58">
        <f t="shared" si="928"/>
        <v>10</v>
      </c>
      <c r="N2408" s="58">
        <f t="shared" si="934"/>
        <v>0</v>
      </c>
    </row>
    <row r="2409" spans="1:14" ht="31.5" hidden="1" outlineLevel="1" x14ac:dyDescent="0.25">
      <c r="A2409" s="27">
        <f t="shared" si="930"/>
        <v>32</v>
      </c>
      <c r="B2409" s="27" t="str">
        <f t="shared" si="929"/>
        <v>DPR FOR COAL CYCLE IMPROVEMENT IN UNIT NO.1 TO 4</v>
      </c>
      <c r="C2409" s="9">
        <f t="shared" si="935"/>
        <v>0</v>
      </c>
      <c r="D2409" s="65" t="str">
        <f t="shared" si="935"/>
        <v>-</v>
      </c>
      <c r="E2409" s="58">
        <f t="shared" si="935"/>
        <v>0</v>
      </c>
      <c r="F2409" s="58">
        <f t="shared" si="931"/>
        <v>0</v>
      </c>
      <c r="G2409" s="58">
        <f t="shared" si="932"/>
        <v>0</v>
      </c>
      <c r="H2409" s="58">
        <f t="shared" si="933"/>
        <v>0</v>
      </c>
      <c r="I2409" s="123">
        <f>'F4.2'!Z279</f>
        <v>0</v>
      </c>
      <c r="J2409" s="123">
        <f>'F4.2'!AT279</f>
        <v>0</v>
      </c>
      <c r="K2409" s="58"/>
      <c r="L2409" s="58"/>
      <c r="M2409" s="58">
        <f t="shared" si="928"/>
        <v>0</v>
      </c>
      <c r="N2409" s="58">
        <f t="shared" si="934"/>
        <v>0</v>
      </c>
    </row>
    <row r="2410" spans="1:14" ht="30" hidden="1" outlineLevel="1" x14ac:dyDescent="0.25">
      <c r="A2410" s="9">
        <f t="shared" si="930"/>
        <v>32.1</v>
      </c>
      <c r="B2410" s="194" t="str">
        <f t="shared" si="929"/>
        <v xml:space="preserve">Procurement of Complete Journal Assembly for 803 ½ HP  Coal Mills of Unit No. 1 To 2  </v>
      </c>
      <c r="C2410" s="9">
        <f t="shared" si="935"/>
        <v>0</v>
      </c>
      <c r="D2410" s="65" t="str">
        <f t="shared" si="935"/>
        <v>-</v>
      </c>
      <c r="E2410" s="58">
        <f t="shared" si="935"/>
        <v>0</v>
      </c>
      <c r="F2410" s="58">
        <f t="shared" si="931"/>
        <v>0</v>
      </c>
      <c r="G2410" s="58">
        <f t="shared" si="932"/>
        <v>0</v>
      </c>
      <c r="H2410" s="58">
        <f t="shared" si="933"/>
        <v>0</v>
      </c>
      <c r="I2410" s="123">
        <f>'F4.2'!Z280</f>
        <v>3</v>
      </c>
      <c r="J2410" s="123">
        <f>'F4.2'!AT280</f>
        <v>3</v>
      </c>
      <c r="K2410" s="58"/>
      <c r="L2410" s="58"/>
      <c r="M2410" s="58">
        <f t="shared" si="928"/>
        <v>3</v>
      </c>
      <c r="N2410" s="58">
        <f t="shared" si="934"/>
        <v>0</v>
      </c>
    </row>
    <row r="2411" spans="1:14" ht="30" hidden="1" outlineLevel="1" x14ac:dyDescent="0.25">
      <c r="A2411" s="9">
        <f t="shared" si="930"/>
        <v>32.200000000000003</v>
      </c>
      <c r="B2411" s="194" t="str">
        <f t="shared" si="929"/>
        <v xml:space="preserve">Procurement of Complete Journal Assembly for XRP 883 Coal Mills of Unit No. 3 To 4,  </v>
      </c>
      <c r="C2411" s="9">
        <f t="shared" si="935"/>
        <v>0</v>
      </c>
      <c r="D2411" s="65" t="str">
        <f t="shared" si="935"/>
        <v>-</v>
      </c>
      <c r="E2411" s="58">
        <f t="shared" si="935"/>
        <v>0</v>
      </c>
      <c r="F2411" s="58">
        <f t="shared" si="931"/>
        <v>0</v>
      </c>
      <c r="G2411" s="58">
        <f t="shared" si="932"/>
        <v>0</v>
      </c>
      <c r="H2411" s="58">
        <f t="shared" si="933"/>
        <v>0</v>
      </c>
      <c r="I2411" s="123">
        <f>'F4.2'!Z281</f>
        <v>0</v>
      </c>
      <c r="J2411" s="123">
        <f>'F4.2'!AT281</f>
        <v>0</v>
      </c>
      <c r="K2411" s="58"/>
      <c r="L2411" s="58"/>
      <c r="M2411" s="58">
        <f t="shared" si="928"/>
        <v>0</v>
      </c>
      <c r="N2411" s="58">
        <f t="shared" si="934"/>
        <v>0</v>
      </c>
    </row>
    <row r="2412" spans="1:14" ht="30" hidden="1" outlineLevel="1" x14ac:dyDescent="0.25">
      <c r="A2412" s="9">
        <f t="shared" si="930"/>
        <v>32.299999999999997</v>
      </c>
      <c r="B2412" s="194" t="str">
        <f t="shared" si="929"/>
        <v xml:space="preserve"> Procurement of assembly of worm shaft &amp; worm wheel with hub for unit no. 3 &amp; 4  </v>
      </c>
      <c r="C2412" s="9">
        <f t="shared" si="935"/>
        <v>0</v>
      </c>
      <c r="D2412" s="65" t="str">
        <f t="shared" si="935"/>
        <v>-</v>
      </c>
      <c r="E2412" s="58">
        <f t="shared" si="935"/>
        <v>0</v>
      </c>
      <c r="F2412" s="58">
        <f t="shared" si="931"/>
        <v>0</v>
      </c>
      <c r="G2412" s="58">
        <f t="shared" si="932"/>
        <v>0</v>
      </c>
      <c r="H2412" s="58">
        <f t="shared" si="933"/>
        <v>0</v>
      </c>
      <c r="I2412" s="123">
        <f>'F4.2'!Z282</f>
        <v>2.5</v>
      </c>
      <c r="J2412" s="123">
        <f>'F4.2'!AT282</f>
        <v>2.5</v>
      </c>
      <c r="K2412" s="58"/>
      <c r="L2412" s="58"/>
      <c r="M2412" s="58">
        <f t="shared" si="928"/>
        <v>2.5</v>
      </c>
      <c r="N2412" s="58">
        <f t="shared" si="934"/>
        <v>0</v>
      </c>
    </row>
    <row r="2413" spans="1:14" ht="45" hidden="1" outlineLevel="1" x14ac:dyDescent="0.25">
      <c r="A2413" s="9">
        <f t="shared" si="930"/>
        <v>32.4</v>
      </c>
      <c r="B2413" s="194" t="str">
        <f t="shared" si="929"/>
        <v>PROCUREMENT OF COMPLETE GEAR BOX ASSEMBLIES OF COAL MILLS XRP 803 ½ HP   FOR UNIT # 1 TO 2  AT KHAPERKHEDA TPS</v>
      </c>
      <c r="C2413" s="9">
        <f t="shared" si="935"/>
        <v>0</v>
      </c>
      <c r="D2413" s="65" t="str">
        <f t="shared" si="935"/>
        <v>-</v>
      </c>
      <c r="E2413" s="58">
        <f t="shared" si="935"/>
        <v>0</v>
      </c>
      <c r="F2413" s="58">
        <f t="shared" si="931"/>
        <v>0</v>
      </c>
      <c r="G2413" s="58">
        <f t="shared" si="932"/>
        <v>0</v>
      </c>
      <c r="H2413" s="58">
        <f t="shared" si="933"/>
        <v>0</v>
      </c>
      <c r="I2413" s="123">
        <f>'F4.2'!Z283</f>
        <v>7.5</v>
      </c>
      <c r="J2413" s="123">
        <f>'F4.2'!AT283</f>
        <v>7.5</v>
      </c>
      <c r="K2413" s="58"/>
      <c r="L2413" s="58"/>
      <c r="M2413" s="58">
        <f t="shared" si="928"/>
        <v>7.5</v>
      </c>
      <c r="N2413" s="58">
        <f t="shared" si="934"/>
        <v>0</v>
      </c>
    </row>
    <row r="2414" spans="1:14" ht="45" hidden="1" outlineLevel="1" x14ac:dyDescent="0.25">
      <c r="A2414" s="9">
        <f t="shared" si="930"/>
        <v>32.5</v>
      </c>
      <c r="B2414" s="194" t="str">
        <f t="shared" si="929"/>
        <v>PROCUREMENT OF COMPLETE GEAR BOX ASSEMBLIES OF COAL MILLS  XRP 883  FOR UNIT # 3 TO 4  AT KHAPERKHEDA TPS</v>
      </c>
      <c r="C2414" s="9">
        <f t="shared" si="935"/>
        <v>0</v>
      </c>
      <c r="D2414" s="65" t="str">
        <f t="shared" si="935"/>
        <v>-</v>
      </c>
      <c r="E2414" s="58">
        <f t="shared" si="935"/>
        <v>0</v>
      </c>
      <c r="F2414" s="58">
        <f t="shared" si="931"/>
        <v>0</v>
      </c>
      <c r="G2414" s="58">
        <f t="shared" si="932"/>
        <v>0</v>
      </c>
      <c r="H2414" s="58">
        <f t="shared" si="933"/>
        <v>0</v>
      </c>
      <c r="I2414" s="123">
        <f>'F4.2'!Z284</f>
        <v>7.5</v>
      </c>
      <c r="J2414" s="123">
        <f>'F4.2'!AT284</f>
        <v>7.5</v>
      </c>
      <c r="K2414" s="58"/>
      <c r="L2414" s="58"/>
      <c r="M2414" s="58">
        <f t="shared" si="928"/>
        <v>7.5</v>
      </c>
      <c r="N2414" s="58">
        <f t="shared" si="934"/>
        <v>0</v>
      </c>
    </row>
    <row r="2415" spans="1:14" ht="47.25" hidden="1" outlineLevel="1" x14ac:dyDescent="0.25">
      <c r="A2415" s="9">
        <f t="shared" si="930"/>
        <v>33</v>
      </c>
      <c r="B2415" s="27" t="str">
        <f t="shared" si="929"/>
        <v>DPR FOR PERFORMANCE IMPROVEMENT OF BOILER PA FAN, ID FAN AND FD FAN IN UNIT NO. 1 TO 4</v>
      </c>
      <c r="C2415" s="9">
        <f t="shared" si="935"/>
        <v>0</v>
      </c>
      <c r="D2415" s="65" t="str">
        <f t="shared" si="935"/>
        <v>-</v>
      </c>
      <c r="E2415" s="58">
        <f t="shared" si="935"/>
        <v>0</v>
      </c>
      <c r="F2415" s="58">
        <f t="shared" si="931"/>
        <v>0</v>
      </c>
      <c r="G2415" s="58">
        <f t="shared" si="932"/>
        <v>0</v>
      </c>
      <c r="H2415" s="58">
        <f t="shared" si="933"/>
        <v>0</v>
      </c>
      <c r="I2415" s="123">
        <f>'F4.2'!Z285</f>
        <v>0</v>
      </c>
      <c r="J2415" s="123">
        <f>'F4.2'!AT285</f>
        <v>0</v>
      </c>
      <c r="K2415" s="58"/>
      <c r="L2415" s="58"/>
      <c r="M2415" s="58">
        <f t="shared" si="928"/>
        <v>0</v>
      </c>
      <c r="N2415" s="58">
        <f t="shared" si="934"/>
        <v>0</v>
      </c>
    </row>
    <row r="2416" spans="1:14" ht="30" hidden="1" outlineLevel="1" x14ac:dyDescent="0.25">
      <c r="A2416" s="9">
        <f t="shared" si="930"/>
        <v>33.1</v>
      </c>
      <c r="B2416" s="194" t="str">
        <f t="shared" si="929"/>
        <v xml:space="preserve"> Procurement of PA fan Casings along with Dampers in Unit- 1 &amp; 2, at Khaperkheda TPS</v>
      </c>
      <c r="C2416" s="9">
        <f t="shared" si="935"/>
        <v>0</v>
      </c>
      <c r="D2416" s="65" t="str">
        <f t="shared" si="935"/>
        <v>-</v>
      </c>
      <c r="E2416" s="58">
        <f t="shared" si="935"/>
        <v>0</v>
      </c>
      <c r="F2416" s="58">
        <f t="shared" si="931"/>
        <v>0</v>
      </c>
      <c r="G2416" s="58">
        <f t="shared" si="932"/>
        <v>0</v>
      </c>
      <c r="H2416" s="58">
        <f t="shared" si="933"/>
        <v>0</v>
      </c>
      <c r="I2416" s="123">
        <f>'F4.2'!Z286</f>
        <v>17.75</v>
      </c>
      <c r="J2416" s="123">
        <f>'F4.2'!AT286</f>
        <v>17.75</v>
      </c>
      <c r="K2416" s="58"/>
      <c r="L2416" s="58"/>
      <c r="M2416" s="58">
        <f t="shared" si="928"/>
        <v>17.75</v>
      </c>
      <c r="N2416" s="58">
        <f t="shared" si="934"/>
        <v>0</v>
      </c>
    </row>
    <row r="2417" spans="1:14" ht="45" hidden="1" outlineLevel="1" x14ac:dyDescent="0.25">
      <c r="A2417" s="9">
        <f t="shared" si="930"/>
        <v>33.200000000000003</v>
      </c>
      <c r="B2417" s="194" t="str">
        <f t="shared" si="929"/>
        <v>PROCUREMENT OF COMPLETE ROTOR ASSEMBLY ALONG WITH MOTOR FOR NDZV 31 SIDOR IN UNIT NO. 1 &amp; 2 KHAPERKHEDA TPS (ID FAN)</v>
      </c>
      <c r="C2417" s="9">
        <f t="shared" si="935"/>
        <v>0</v>
      </c>
      <c r="D2417" s="65" t="str">
        <f t="shared" si="935"/>
        <v>-</v>
      </c>
      <c r="E2417" s="58">
        <f t="shared" si="935"/>
        <v>0</v>
      </c>
      <c r="F2417" s="58">
        <f t="shared" si="931"/>
        <v>0</v>
      </c>
      <c r="G2417" s="58">
        <f t="shared" si="932"/>
        <v>0</v>
      </c>
      <c r="H2417" s="58">
        <f t="shared" si="933"/>
        <v>0</v>
      </c>
      <c r="I2417" s="123">
        <f>'F4.2'!Z287</f>
        <v>25</v>
      </c>
      <c r="J2417" s="123">
        <f>'F4.2'!AT287</f>
        <v>25</v>
      </c>
      <c r="K2417" s="58"/>
      <c r="L2417" s="58"/>
      <c r="M2417" s="58">
        <f t="shared" si="928"/>
        <v>25</v>
      </c>
      <c r="N2417" s="58">
        <f t="shared" si="934"/>
        <v>0</v>
      </c>
    </row>
    <row r="2418" spans="1:14" ht="60" hidden="1" outlineLevel="1" x14ac:dyDescent="0.25">
      <c r="A2418" s="9">
        <f t="shared" si="930"/>
        <v>33.299999999999997</v>
      </c>
      <c r="B2418" s="194" t="str">
        <f t="shared" si="929"/>
        <v xml:space="preserve"> PROCUREMENT OF FD FAN (BHEL AP 1-20 / 11) ASSEMBLY ALONG WITH DRIVE UNIT(MOTOR) FOR UNIT 1 &amp; 2 AT KHAPERKHEDA TPS UNDER OEM NATURE ITEMS</v>
      </c>
      <c r="C2418" s="9">
        <f t="shared" si="935"/>
        <v>0</v>
      </c>
      <c r="D2418" s="65" t="str">
        <f t="shared" si="935"/>
        <v>-</v>
      </c>
      <c r="E2418" s="58">
        <f t="shared" si="935"/>
        <v>0</v>
      </c>
      <c r="F2418" s="58">
        <f t="shared" si="931"/>
        <v>0</v>
      </c>
      <c r="G2418" s="58">
        <f t="shared" si="932"/>
        <v>0</v>
      </c>
      <c r="H2418" s="58">
        <f t="shared" si="933"/>
        <v>0</v>
      </c>
      <c r="I2418" s="123">
        <f>'F4.2'!Z288</f>
        <v>10</v>
      </c>
      <c r="J2418" s="123">
        <f>'F4.2'!AT288</f>
        <v>10</v>
      </c>
      <c r="K2418" s="58"/>
      <c r="L2418" s="58"/>
      <c r="M2418" s="58">
        <f t="shared" si="928"/>
        <v>10</v>
      </c>
      <c r="N2418" s="58">
        <f t="shared" si="934"/>
        <v>0</v>
      </c>
    </row>
    <row r="2419" spans="1:14" ht="60" hidden="1" outlineLevel="1" x14ac:dyDescent="0.25">
      <c r="A2419" s="9">
        <f t="shared" si="930"/>
        <v>33.4</v>
      </c>
      <c r="B2419" s="194" t="str">
        <f t="shared" si="929"/>
        <v xml:space="preserve"> PROCUREMENT OF FD FAN (BHEL AP 1-20 / 11) ASSEMBLY ALONG WITH DRIVE UNIT(MOTOR) FOR UNIT 3&amp; 4 AT KHAPERKHEDA TPS UNDER OEM NATURE ITEMS</v>
      </c>
      <c r="C2419" s="9">
        <f t="shared" si="935"/>
        <v>0</v>
      </c>
      <c r="D2419" s="65" t="str">
        <f t="shared" si="935"/>
        <v>-</v>
      </c>
      <c r="E2419" s="58">
        <f t="shared" si="935"/>
        <v>0</v>
      </c>
      <c r="F2419" s="58">
        <f t="shared" si="931"/>
        <v>0</v>
      </c>
      <c r="G2419" s="58">
        <f t="shared" si="932"/>
        <v>0</v>
      </c>
      <c r="H2419" s="58">
        <f t="shared" si="933"/>
        <v>0</v>
      </c>
      <c r="I2419" s="123">
        <f>'F4.2'!Z289</f>
        <v>0</v>
      </c>
      <c r="J2419" s="123">
        <f>'F4.2'!AT289</f>
        <v>0</v>
      </c>
      <c r="K2419" s="58"/>
      <c r="L2419" s="58"/>
      <c r="M2419" s="58">
        <f t="shared" si="928"/>
        <v>0</v>
      </c>
      <c r="N2419" s="58">
        <f t="shared" si="934"/>
        <v>0</v>
      </c>
    </row>
    <row r="2420" spans="1:14" ht="30" hidden="1" outlineLevel="1" x14ac:dyDescent="0.25">
      <c r="A2420" s="9">
        <f t="shared" si="930"/>
        <v>33.5</v>
      </c>
      <c r="B2420" s="194" t="str">
        <f t="shared" si="929"/>
        <v xml:space="preserve"> NDZV 33 SIDOR ID Fan Impeller Assembly for Unit 3 &amp; 4 at TPS, Khaperkheda</v>
      </c>
      <c r="C2420" s="9">
        <f t="shared" si="935"/>
        <v>0</v>
      </c>
      <c r="D2420" s="65" t="str">
        <f t="shared" si="935"/>
        <v>-</v>
      </c>
      <c r="E2420" s="58">
        <f t="shared" si="935"/>
        <v>0</v>
      </c>
      <c r="F2420" s="58">
        <f t="shared" si="931"/>
        <v>0</v>
      </c>
      <c r="G2420" s="58">
        <f t="shared" si="932"/>
        <v>0</v>
      </c>
      <c r="H2420" s="58">
        <f t="shared" si="933"/>
        <v>0</v>
      </c>
      <c r="I2420" s="123">
        <f>'F4.2'!Z290</f>
        <v>0</v>
      </c>
      <c r="J2420" s="123">
        <f>'F4.2'!AT290</f>
        <v>0</v>
      </c>
      <c r="K2420" s="58"/>
      <c r="L2420" s="58"/>
      <c r="M2420" s="58">
        <f t="shared" si="928"/>
        <v>0</v>
      </c>
      <c r="N2420" s="58">
        <f t="shared" si="934"/>
        <v>0</v>
      </c>
    </row>
    <row r="2421" spans="1:14" ht="60" hidden="1" outlineLevel="1" x14ac:dyDescent="0.25">
      <c r="A2421" s="9">
        <f t="shared" si="930"/>
        <v>33.6</v>
      </c>
      <c r="B2421" s="194" t="str">
        <f t="shared" si="929"/>
        <v>Design, Engineering, Manufacturing, Supply &amp; Commissioning including civil works for installation of 70 LPM lubricant ystems for PA Fans in unit no. 1&amp;2.</v>
      </c>
      <c r="C2421" s="9">
        <f t="shared" si="935"/>
        <v>0</v>
      </c>
      <c r="D2421" s="65" t="str">
        <f t="shared" si="935"/>
        <v>-</v>
      </c>
      <c r="E2421" s="58">
        <f t="shared" si="935"/>
        <v>0</v>
      </c>
      <c r="F2421" s="58">
        <f t="shared" si="931"/>
        <v>0</v>
      </c>
      <c r="G2421" s="58">
        <f t="shared" si="932"/>
        <v>0</v>
      </c>
      <c r="H2421" s="58">
        <f t="shared" si="933"/>
        <v>0</v>
      </c>
      <c r="I2421" s="123">
        <f>'F4.2'!Z291</f>
        <v>0</v>
      </c>
      <c r="J2421" s="123">
        <f>'F4.2'!AT291</f>
        <v>0</v>
      </c>
      <c r="K2421" s="58"/>
      <c r="L2421" s="58"/>
      <c r="M2421" s="58">
        <f t="shared" si="928"/>
        <v>0</v>
      </c>
      <c r="N2421" s="58">
        <f t="shared" si="934"/>
        <v>0</v>
      </c>
    </row>
    <row r="2422" spans="1:14" ht="30" hidden="1" outlineLevel="1" x14ac:dyDescent="0.25">
      <c r="A2422" s="9">
        <f t="shared" si="930"/>
        <v>33.700000000000003</v>
      </c>
      <c r="B2422" s="194" t="str">
        <f t="shared" si="929"/>
        <v>Supply and installation of ID and PA foundation deck spring for unit no. 3 &amp; 4</v>
      </c>
      <c r="C2422" s="9">
        <f t="shared" ref="C2422:E2441" si="936">C1996</f>
        <v>0</v>
      </c>
      <c r="D2422" s="65" t="str">
        <f t="shared" si="936"/>
        <v>-</v>
      </c>
      <c r="E2422" s="58">
        <f t="shared" si="936"/>
        <v>0</v>
      </c>
      <c r="F2422" s="58">
        <f t="shared" si="931"/>
        <v>0</v>
      </c>
      <c r="G2422" s="58">
        <f t="shared" si="932"/>
        <v>0</v>
      </c>
      <c r="H2422" s="58">
        <f t="shared" si="933"/>
        <v>0</v>
      </c>
      <c r="I2422" s="123">
        <f>'F4.2'!Z292</f>
        <v>0</v>
      </c>
      <c r="J2422" s="123">
        <f>'F4.2'!AT292</f>
        <v>0</v>
      </c>
      <c r="K2422" s="58"/>
      <c r="L2422" s="58"/>
      <c r="M2422" s="58">
        <f t="shared" si="928"/>
        <v>0</v>
      </c>
      <c r="N2422" s="58">
        <f t="shared" si="934"/>
        <v>0</v>
      </c>
    </row>
    <row r="2423" spans="1:14" ht="31.5" hidden="1" outlineLevel="1" x14ac:dyDescent="0.25">
      <c r="A2423" s="9">
        <f t="shared" si="930"/>
        <v>34</v>
      </c>
      <c r="B2423" s="27" t="str">
        <f t="shared" si="929"/>
        <v xml:space="preserve">VARIOUS SCHEMES FOR BOILER PERFORMANCE IMPROVEMENT </v>
      </c>
      <c r="C2423" s="9">
        <f t="shared" si="936"/>
        <v>0</v>
      </c>
      <c r="D2423" s="65" t="str">
        <f t="shared" si="936"/>
        <v>-</v>
      </c>
      <c r="E2423" s="58">
        <f t="shared" si="936"/>
        <v>0</v>
      </c>
      <c r="F2423" s="58">
        <f t="shared" si="931"/>
        <v>0</v>
      </c>
      <c r="G2423" s="58">
        <f t="shared" si="932"/>
        <v>0</v>
      </c>
      <c r="H2423" s="58">
        <f t="shared" si="933"/>
        <v>0</v>
      </c>
      <c r="I2423" s="123">
        <f>'F4.2'!Z293</f>
        <v>0</v>
      </c>
      <c r="J2423" s="123">
        <f>'F4.2'!AT293</f>
        <v>0</v>
      </c>
      <c r="K2423" s="58"/>
      <c r="L2423" s="58"/>
      <c r="M2423" s="58">
        <f t="shared" si="928"/>
        <v>0</v>
      </c>
      <c r="N2423" s="58">
        <f t="shared" si="934"/>
        <v>0</v>
      </c>
    </row>
    <row r="2424" spans="1:14" ht="45" hidden="1" outlineLevel="1" x14ac:dyDescent="0.25">
      <c r="A2424" s="9">
        <f t="shared" si="930"/>
        <v>34.1</v>
      </c>
      <c r="B2424" s="194" t="str">
        <f t="shared" si="929"/>
        <v>SUPPLY OF COAL MILL SEPERATOR &amp; SCRAPPER BODIES FOR XRP-803 1/2 HP COAL MILLS IN UNIT 1 &amp; 2</v>
      </c>
      <c r="C2424" s="9">
        <f t="shared" si="936"/>
        <v>0</v>
      </c>
      <c r="D2424" s="65" t="str">
        <f t="shared" si="936"/>
        <v>-</v>
      </c>
      <c r="E2424" s="58">
        <f t="shared" si="936"/>
        <v>0</v>
      </c>
      <c r="F2424" s="58">
        <f t="shared" si="931"/>
        <v>0</v>
      </c>
      <c r="G2424" s="58">
        <f t="shared" si="932"/>
        <v>0</v>
      </c>
      <c r="H2424" s="58">
        <f t="shared" si="933"/>
        <v>0</v>
      </c>
      <c r="I2424" s="123">
        <f>'F4.2'!Z294</f>
        <v>17.28</v>
      </c>
      <c r="J2424" s="123">
        <f>'F4.2'!AT294</f>
        <v>17.28</v>
      </c>
      <c r="K2424" s="58"/>
      <c r="L2424" s="58"/>
      <c r="M2424" s="58">
        <f t="shared" si="928"/>
        <v>17.28</v>
      </c>
      <c r="N2424" s="58">
        <f t="shared" si="934"/>
        <v>0</v>
      </c>
    </row>
    <row r="2425" spans="1:14" ht="75" hidden="1" outlineLevel="1" x14ac:dyDescent="0.25">
      <c r="A2425" s="9">
        <f t="shared" si="930"/>
        <v>34.200000000000003</v>
      </c>
      <c r="B2425" s="194" t="str">
        <f t="shared" si="929"/>
        <v xml:space="preserve"> MODIFICATION OF EXISTING COAL BUNKER AND COMMISSIONING OF BUNKER CHUTE ASSEMBLY WITH VIBRATING MOTOR TO AVOID BUNKER MOUTH COAL CHOKE UP FOR UNIT 1 &amp; 2AT KHAPERKHEDA TPS.</v>
      </c>
      <c r="C2425" s="9">
        <f t="shared" si="936"/>
        <v>0</v>
      </c>
      <c r="D2425" s="65" t="str">
        <f t="shared" si="936"/>
        <v>-</v>
      </c>
      <c r="E2425" s="58">
        <f t="shared" si="936"/>
        <v>0</v>
      </c>
      <c r="F2425" s="58">
        <f t="shared" si="931"/>
        <v>0</v>
      </c>
      <c r="G2425" s="58">
        <f t="shared" si="932"/>
        <v>0</v>
      </c>
      <c r="H2425" s="58">
        <f t="shared" si="933"/>
        <v>0</v>
      </c>
      <c r="I2425" s="123">
        <f>'F4.2'!Z295</f>
        <v>0</v>
      </c>
      <c r="J2425" s="123">
        <f>'F4.2'!AT295</f>
        <v>0</v>
      </c>
      <c r="K2425" s="58"/>
      <c r="L2425" s="58"/>
      <c r="M2425" s="58">
        <f t="shared" si="928"/>
        <v>0</v>
      </c>
      <c r="N2425" s="58">
        <f t="shared" si="934"/>
        <v>0</v>
      </c>
    </row>
    <row r="2426" spans="1:14" ht="75" hidden="1" outlineLevel="1" x14ac:dyDescent="0.25">
      <c r="A2426" s="9">
        <f t="shared" si="930"/>
        <v>34.299999999999997</v>
      </c>
      <c r="B2426" s="194" t="str">
        <f t="shared" si="929"/>
        <v xml:space="preserve"> MODIFICATION OF EXISTING COAL BUNKER AND COMMISSIONING OF BUNKER CHUTE ASSEMBLY WITH VIBRATING MOTOR TO AVOID BUNKER MOUTH COAL CHOKE UP FOR UNIT 3 &amp; 4 AT KHAPERKHEDA TPS.</v>
      </c>
      <c r="C2426" s="9">
        <f t="shared" si="936"/>
        <v>0</v>
      </c>
      <c r="D2426" s="65" t="str">
        <f t="shared" si="936"/>
        <v>-</v>
      </c>
      <c r="E2426" s="58">
        <f t="shared" si="936"/>
        <v>0</v>
      </c>
      <c r="F2426" s="58">
        <f t="shared" si="931"/>
        <v>0</v>
      </c>
      <c r="G2426" s="58">
        <f t="shared" si="932"/>
        <v>0</v>
      </c>
      <c r="H2426" s="58">
        <f t="shared" si="933"/>
        <v>0</v>
      </c>
      <c r="I2426" s="123">
        <f>'F4.2'!Z296</f>
        <v>9</v>
      </c>
      <c r="J2426" s="123">
        <f>'F4.2'!AT296</f>
        <v>9</v>
      </c>
      <c r="K2426" s="58"/>
      <c r="L2426" s="58"/>
      <c r="M2426" s="58">
        <f t="shared" si="928"/>
        <v>9</v>
      </c>
      <c r="N2426" s="58">
        <f t="shared" si="934"/>
        <v>0</v>
      </c>
    </row>
    <row r="2427" spans="1:14" ht="30" hidden="1" outlineLevel="1" x14ac:dyDescent="0.25">
      <c r="A2427" s="9">
        <f t="shared" si="930"/>
        <v>34.4</v>
      </c>
      <c r="B2427" s="194" t="str">
        <f t="shared" si="929"/>
        <v>DESIGN, DEVELOPMENT, COMMISIONING OF SEAL AIR FAN ASSEMBLIES IN UNIT 1 &amp; 2</v>
      </c>
      <c r="C2427" s="9">
        <f t="shared" si="936"/>
        <v>0</v>
      </c>
      <c r="D2427" s="65" t="str">
        <f t="shared" si="936"/>
        <v>-</v>
      </c>
      <c r="E2427" s="58">
        <f t="shared" si="936"/>
        <v>0</v>
      </c>
      <c r="F2427" s="58">
        <f t="shared" si="931"/>
        <v>0</v>
      </c>
      <c r="G2427" s="58">
        <f t="shared" si="932"/>
        <v>0</v>
      </c>
      <c r="H2427" s="58">
        <f t="shared" si="933"/>
        <v>0</v>
      </c>
      <c r="I2427" s="123">
        <f>'F4.2'!Z297</f>
        <v>4</v>
      </c>
      <c r="J2427" s="123">
        <f>'F4.2'!AT297</f>
        <v>4</v>
      </c>
      <c r="K2427" s="58"/>
      <c r="L2427" s="58"/>
      <c r="M2427" s="58">
        <f t="shared" si="928"/>
        <v>4</v>
      </c>
      <c r="N2427" s="58">
        <f t="shared" si="934"/>
        <v>0</v>
      </c>
    </row>
    <row r="2428" spans="1:14" ht="60" hidden="1" outlineLevel="1" x14ac:dyDescent="0.25">
      <c r="A2428" s="9">
        <f t="shared" si="930"/>
        <v>34.5</v>
      </c>
      <c r="B2428" s="194" t="str">
        <f t="shared" si="929"/>
        <v>Procurement of sub body assembly of control valve in unit no. 1 &amp; 2 actuating main gear unit part electrical actuator in unit no. 1 to 4 Khaperkheda TPS</v>
      </c>
      <c r="C2428" s="9">
        <f t="shared" si="936"/>
        <v>0</v>
      </c>
      <c r="D2428" s="65" t="str">
        <f t="shared" si="936"/>
        <v>-</v>
      </c>
      <c r="E2428" s="58">
        <f t="shared" si="936"/>
        <v>0</v>
      </c>
      <c r="F2428" s="58">
        <f t="shared" si="931"/>
        <v>0</v>
      </c>
      <c r="G2428" s="58">
        <f t="shared" si="932"/>
        <v>0</v>
      </c>
      <c r="H2428" s="58">
        <f t="shared" si="933"/>
        <v>0</v>
      </c>
      <c r="I2428" s="123">
        <f>'F4.2'!Z298</f>
        <v>4</v>
      </c>
      <c r="J2428" s="123">
        <f>'F4.2'!AT298</f>
        <v>4</v>
      </c>
      <c r="K2428" s="58"/>
      <c r="L2428" s="58"/>
      <c r="M2428" s="58">
        <f t="shared" si="928"/>
        <v>4</v>
      </c>
      <c r="N2428" s="58">
        <f t="shared" si="934"/>
        <v>0</v>
      </c>
    </row>
    <row r="2429" spans="1:14" ht="31.5" hidden="1" outlineLevel="1" x14ac:dyDescent="0.25">
      <c r="A2429" s="9">
        <f t="shared" si="930"/>
        <v>35</v>
      </c>
      <c r="B2429" s="27" t="str">
        <f t="shared" si="929"/>
        <v>Construction of A, B, C, D &amp; E type stilt + 6 floor buildings  at TPS Khaperkheda.</v>
      </c>
      <c r="C2429" s="9">
        <f t="shared" si="936"/>
        <v>0</v>
      </c>
      <c r="D2429" s="65" t="str">
        <f t="shared" si="936"/>
        <v>-</v>
      </c>
      <c r="E2429" s="58">
        <f t="shared" si="936"/>
        <v>0</v>
      </c>
      <c r="F2429" s="58">
        <f t="shared" si="931"/>
        <v>0</v>
      </c>
      <c r="G2429" s="58">
        <f t="shared" si="932"/>
        <v>0</v>
      </c>
      <c r="H2429" s="58">
        <f t="shared" si="933"/>
        <v>0</v>
      </c>
      <c r="I2429" s="123">
        <f>'F4.2'!Z299</f>
        <v>0</v>
      </c>
      <c r="J2429" s="123">
        <f>'F4.2'!AT299</f>
        <v>0</v>
      </c>
      <c r="K2429" s="58"/>
      <c r="L2429" s="58"/>
      <c r="M2429" s="58">
        <f t="shared" si="928"/>
        <v>0</v>
      </c>
      <c r="N2429" s="58">
        <f t="shared" si="934"/>
        <v>0</v>
      </c>
    </row>
    <row r="2430" spans="1:14" ht="30" hidden="1" outlineLevel="1" x14ac:dyDescent="0.25">
      <c r="A2430" s="9">
        <f t="shared" si="930"/>
        <v>35.1</v>
      </c>
      <c r="B2430" s="194" t="str">
        <f t="shared" si="929"/>
        <v>Construction of A, B, C, D &amp; E type stilt + 6 floor buildings  at TPS Khaperkheda.</v>
      </c>
      <c r="C2430" s="9">
        <f t="shared" si="936"/>
        <v>0</v>
      </c>
      <c r="D2430" s="65" t="str">
        <f t="shared" si="936"/>
        <v>-</v>
      </c>
      <c r="E2430" s="58">
        <f t="shared" si="936"/>
        <v>0</v>
      </c>
      <c r="F2430" s="58">
        <f t="shared" si="931"/>
        <v>0</v>
      </c>
      <c r="G2430" s="58">
        <f t="shared" si="932"/>
        <v>0</v>
      </c>
      <c r="H2430" s="58">
        <f t="shared" si="933"/>
        <v>0</v>
      </c>
      <c r="I2430" s="123">
        <f>'F4.2'!Z300</f>
        <v>180</v>
      </c>
      <c r="J2430" s="123">
        <f>'F4.2'!AT300</f>
        <v>180</v>
      </c>
      <c r="K2430" s="58"/>
      <c r="L2430" s="58"/>
      <c r="M2430" s="58">
        <f t="shared" si="928"/>
        <v>180</v>
      </c>
      <c r="N2430" s="58">
        <f t="shared" si="934"/>
        <v>0</v>
      </c>
    </row>
    <row r="2431" spans="1:14" ht="110.25" hidden="1" outlineLevel="1" x14ac:dyDescent="0.25">
      <c r="A2431" s="9">
        <f t="shared" si="930"/>
        <v>36</v>
      </c>
      <c r="B2431" s="27" t="str">
        <f t="shared" si="929"/>
        <v xml:space="preserve"> Enhancement &amp; Renovation of existing building, Construction of Market building,  Construction of club building community hall, 
Construction of school building, 
&amp; Enhancement of existing domestic plant providing V wire 3 MLD at Colony TPS Khaperkheda.</v>
      </c>
      <c r="C2431" s="9">
        <f t="shared" si="936"/>
        <v>0</v>
      </c>
      <c r="D2431" s="65" t="str">
        <f t="shared" si="936"/>
        <v>-</v>
      </c>
      <c r="E2431" s="58">
        <f t="shared" si="936"/>
        <v>0</v>
      </c>
      <c r="F2431" s="58">
        <f t="shared" si="931"/>
        <v>0</v>
      </c>
      <c r="G2431" s="58">
        <f t="shared" si="932"/>
        <v>0</v>
      </c>
      <c r="H2431" s="58">
        <f t="shared" si="933"/>
        <v>0</v>
      </c>
      <c r="I2431" s="123">
        <f>'F4.2'!Z301</f>
        <v>0</v>
      </c>
      <c r="J2431" s="123">
        <f>'F4.2'!AT301</f>
        <v>0</v>
      </c>
      <c r="K2431" s="58"/>
      <c r="L2431" s="58"/>
      <c r="M2431" s="58">
        <f t="shared" si="928"/>
        <v>0</v>
      </c>
      <c r="N2431" s="58">
        <f t="shared" si="934"/>
        <v>0</v>
      </c>
    </row>
    <row r="2432" spans="1:14" ht="45" hidden="1" outlineLevel="1" x14ac:dyDescent="0.25">
      <c r="A2432" s="9">
        <f t="shared" si="930"/>
        <v>36.1</v>
      </c>
      <c r="B2432" s="194" t="str">
        <f t="shared" si="929"/>
        <v>Enhancement / Renovation &amp; strengthening of existing building &amp; allied works in colony TPS Khaperkhda.</v>
      </c>
      <c r="C2432" s="9">
        <f t="shared" si="936"/>
        <v>0</v>
      </c>
      <c r="D2432" s="65" t="str">
        <f t="shared" si="936"/>
        <v>-</v>
      </c>
      <c r="E2432" s="58">
        <f t="shared" si="936"/>
        <v>0</v>
      </c>
      <c r="F2432" s="58">
        <f t="shared" si="931"/>
        <v>28</v>
      </c>
      <c r="G2432" s="58">
        <f t="shared" si="932"/>
        <v>28</v>
      </c>
      <c r="H2432" s="58">
        <f t="shared" si="933"/>
        <v>0</v>
      </c>
      <c r="I2432" s="123">
        <f>'F4.2'!Z302</f>
        <v>0</v>
      </c>
      <c r="J2432" s="123">
        <f>'F4.2'!AT302</f>
        <v>0</v>
      </c>
      <c r="K2432" s="58"/>
      <c r="L2432" s="58"/>
      <c r="M2432" s="58">
        <f t="shared" si="928"/>
        <v>0</v>
      </c>
      <c r="N2432" s="58">
        <f t="shared" si="934"/>
        <v>0</v>
      </c>
    </row>
    <row r="2433" spans="1:14" ht="45" hidden="1" outlineLevel="1" x14ac:dyDescent="0.25">
      <c r="A2433" s="9">
        <f t="shared" si="930"/>
        <v>36.200000000000003</v>
      </c>
      <c r="B2433" s="194" t="str">
        <f t="shared" si="929"/>
        <v>Construction of Market building including approach road, drainage arrangement &amp; electrification at colony TPS Khaperkheda</v>
      </c>
      <c r="C2433" s="9">
        <f t="shared" si="936"/>
        <v>0</v>
      </c>
      <c r="D2433" s="65" t="str">
        <f t="shared" si="936"/>
        <v>-</v>
      </c>
      <c r="E2433" s="58">
        <f t="shared" si="936"/>
        <v>0</v>
      </c>
      <c r="F2433" s="58">
        <f t="shared" si="931"/>
        <v>6</v>
      </c>
      <c r="G2433" s="58">
        <f t="shared" si="932"/>
        <v>6</v>
      </c>
      <c r="H2433" s="58">
        <f t="shared" si="933"/>
        <v>0</v>
      </c>
      <c r="I2433" s="123">
        <f>'F4.2'!Z303</f>
        <v>0</v>
      </c>
      <c r="J2433" s="123">
        <f>'F4.2'!AT303</f>
        <v>0</v>
      </c>
      <c r="K2433" s="58"/>
      <c r="L2433" s="58"/>
      <c r="M2433" s="58">
        <f t="shared" si="928"/>
        <v>0</v>
      </c>
      <c r="N2433" s="58">
        <f t="shared" si="934"/>
        <v>0</v>
      </c>
    </row>
    <row r="2434" spans="1:14" ht="15.75" hidden="1" outlineLevel="1" x14ac:dyDescent="0.25">
      <c r="A2434" s="9">
        <f t="shared" si="930"/>
        <v>36.299999999999997</v>
      </c>
      <c r="B2434" s="194" t="str">
        <f t="shared" si="929"/>
        <v>Construction of club building / community hall</v>
      </c>
      <c r="C2434" s="9">
        <f t="shared" si="936"/>
        <v>0</v>
      </c>
      <c r="D2434" s="65" t="str">
        <f t="shared" si="936"/>
        <v>-</v>
      </c>
      <c r="E2434" s="58">
        <f t="shared" si="936"/>
        <v>0</v>
      </c>
      <c r="F2434" s="58">
        <f t="shared" si="931"/>
        <v>0</v>
      </c>
      <c r="G2434" s="58">
        <f t="shared" si="932"/>
        <v>0</v>
      </c>
      <c r="H2434" s="58">
        <f t="shared" si="933"/>
        <v>0</v>
      </c>
      <c r="I2434" s="123">
        <f>'F4.2'!Z304</f>
        <v>8</v>
      </c>
      <c r="J2434" s="123">
        <f>'F4.2'!AT304</f>
        <v>8</v>
      </c>
      <c r="K2434" s="58"/>
      <c r="L2434" s="58"/>
      <c r="M2434" s="58">
        <f t="shared" si="928"/>
        <v>8</v>
      </c>
      <c r="N2434" s="58">
        <f t="shared" si="934"/>
        <v>0</v>
      </c>
    </row>
    <row r="2435" spans="1:14" ht="15.75" hidden="1" outlineLevel="1" x14ac:dyDescent="0.25">
      <c r="A2435" s="9">
        <f t="shared" si="930"/>
        <v>36.4</v>
      </c>
      <c r="B2435" s="194" t="str">
        <f t="shared" si="929"/>
        <v>Construction of school building</v>
      </c>
      <c r="C2435" s="9">
        <f t="shared" si="936"/>
        <v>0</v>
      </c>
      <c r="D2435" s="65" t="str">
        <f t="shared" si="936"/>
        <v>-</v>
      </c>
      <c r="E2435" s="58">
        <f t="shared" si="936"/>
        <v>0</v>
      </c>
      <c r="F2435" s="58">
        <f t="shared" si="931"/>
        <v>0</v>
      </c>
      <c r="G2435" s="58">
        <f t="shared" si="932"/>
        <v>0</v>
      </c>
      <c r="H2435" s="58">
        <f t="shared" si="933"/>
        <v>0</v>
      </c>
      <c r="I2435" s="123">
        <f>'F4.2'!Z305</f>
        <v>3</v>
      </c>
      <c r="J2435" s="123">
        <f>'F4.2'!AT305</f>
        <v>3</v>
      </c>
      <c r="K2435" s="58"/>
      <c r="L2435" s="58"/>
      <c r="M2435" s="58">
        <f t="shared" si="928"/>
        <v>3</v>
      </c>
      <c r="N2435" s="58">
        <f t="shared" si="934"/>
        <v>0</v>
      </c>
    </row>
    <row r="2436" spans="1:14" ht="30" hidden="1" outlineLevel="1" x14ac:dyDescent="0.25">
      <c r="A2436" s="9">
        <f t="shared" si="930"/>
        <v>36.5</v>
      </c>
      <c r="B2436" s="194" t="str">
        <f t="shared" si="929"/>
        <v xml:space="preserve">Enhancement of existing domestic plant providing V wire 3 MLD </v>
      </c>
      <c r="C2436" s="9">
        <f t="shared" si="936"/>
        <v>0</v>
      </c>
      <c r="D2436" s="65" t="str">
        <f t="shared" si="936"/>
        <v>-</v>
      </c>
      <c r="E2436" s="58">
        <f t="shared" si="936"/>
        <v>0</v>
      </c>
      <c r="F2436" s="58">
        <f t="shared" si="931"/>
        <v>3</v>
      </c>
      <c r="G2436" s="58">
        <f t="shared" si="932"/>
        <v>3</v>
      </c>
      <c r="H2436" s="58">
        <f t="shared" si="933"/>
        <v>0</v>
      </c>
      <c r="I2436" s="123">
        <f>'F4.2'!Z306</f>
        <v>0</v>
      </c>
      <c r="J2436" s="123">
        <f>'F4.2'!AT306</f>
        <v>0</v>
      </c>
      <c r="K2436" s="58"/>
      <c r="L2436" s="58"/>
      <c r="M2436" s="58">
        <f t="shared" si="928"/>
        <v>0</v>
      </c>
      <c r="N2436" s="58">
        <f t="shared" si="934"/>
        <v>0</v>
      </c>
    </row>
    <row r="2437" spans="1:14" ht="94.5" hidden="1" outlineLevel="1" x14ac:dyDescent="0.25">
      <c r="A2437" s="9">
        <f t="shared" si="930"/>
        <v>37</v>
      </c>
      <c r="B2437" s="27" t="str">
        <f t="shared" si="929"/>
        <v>Enhancement / Renovation of Saudamini Administrative Building,  Construction of VIP Guest House, Construction of roads at Prakashnagar Colony and Providing various civil works related to coal transport railway lines of khaperkheda TPSTPS Khaperkheda.</v>
      </c>
      <c r="C2437" s="9">
        <f t="shared" si="936"/>
        <v>0</v>
      </c>
      <c r="D2437" s="65" t="str">
        <f t="shared" si="936"/>
        <v>-</v>
      </c>
      <c r="E2437" s="58">
        <f t="shared" si="936"/>
        <v>0</v>
      </c>
      <c r="F2437" s="58">
        <f t="shared" si="931"/>
        <v>0</v>
      </c>
      <c r="G2437" s="58">
        <f t="shared" si="932"/>
        <v>0</v>
      </c>
      <c r="H2437" s="58">
        <f t="shared" si="933"/>
        <v>0</v>
      </c>
      <c r="I2437" s="123">
        <f>'F4.2'!Z307</f>
        <v>0</v>
      </c>
      <c r="J2437" s="123">
        <f>'F4.2'!AT307</f>
        <v>0</v>
      </c>
      <c r="K2437" s="58"/>
      <c r="L2437" s="58"/>
      <c r="M2437" s="58">
        <f t="shared" si="928"/>
        <v>0</v>
      </c>
      <c r="N2437" s="58">
        <f t="shared" si="934"/>
        <v>0</v>
      </c>
    </row>
    <row r="2438" spans="1:14" ht="15.75" hidden="1" outlineLevel="1" x14ac:dyDescent="0.25">
      <c r="A2438" s="9">
        <f t="shared" si="930"/>
        <v>37.1</v>
      </c>
      <c r="B2438" s="194" t="str">
        <f t="shared" si="929"/>
        <v>Enhancement / Renovation of Saudamini building</v>
      </c>
      <c r="C2438" s="9">
        <f t="shared" si="936"/>
        <v>0</v>
      </c>
      <c r="D2438" s="65" t="str">
        <f t="shared" si="936"/>
        <v>-</v>
      </c>
      <c r="E2438" s="58">
        <f t="shared" si="936"/>
        <v>0</v>
      </c>
      <c r="F2438" s="58">
        <f t="shared" si="931"/>
        <v>7</v>
      </c>
      <c r="G2438" s="58">
        <f t="shared" si="932"/>
        <v>7</v>
      </c>
      <c r="H2438" s="58">
        <f t="shared" si="933"/>
        <v>0</v>
      </c>
      <c r="I2438" s="123">
        <f>'F4.2'!Z308</f>
        <v>0</v>
      </c>
      <c r="J2438" s="123">
        <f>'F4.2'!AT308</f>
        <v>0</v>
      </c>
      <c r="K2438" s="58"/>
      <c r="L2438" s="58"/>
      <c r="M2438" s="58">
        <f t="shared" si="928"/>
        <v>0</v>
      </c>
      <c r="N2438" s="58">
        <f t="shared" si="934"/>
        <v>0</v>
      </c>
    </row>
    <row r="2439" spans="1:14" ht="15.75" hidden="1" outlineLevel="1" x14ac:dyDescent="0.25">
      <c r="A2439" s="9">
        <f t="shared" si="930"/>
        <v>37.200000000000003</v>
      </c>
      <c r="B2439" s="194" t="str">
        <f t="shared" si="929"/>
        <v>Construction of VIP guest house TPS Khaperkheda.</v>
      </c>
      <c r="C2439" s="9">
        <f t="shared" si="936"/>
        <v>0</v>
      </c>
      <c r="D2439" s="65" t="str">
        <f t="shared" si="936"/>
        <v>-</v>
      </c>
      <c r="E2439" s="58">
        <f t="shared" si="936"/>
        <v>0</v>
      </c>
      <c r="F2439" s="58">
        <f t="shared" si="931"/>
        <v>5</v>
      </c>
      <c r="G2439" s="58">
        <f t="shared" si="932"/>
        <v>5</v>
      </c>
      <c r="H2439" s="58">
        <f t="shared" si="933"/>
        <v>0</v>
      </c>
      <c r="I2439" s="123">
        <f>'F4.2'!Z309</f>
        <v>0</v>
      </c>
      <c r="J2439" s="123">
        <f>'F4.2'!AT309</f>
        <v>0</v>
      </c>
      <c r="K2439" s="58"/>
      <c r="L2439" s="58"/>
      <c r="M2439" s="58">
        <f t="shared" si="928"/>
        <v>0</v>
      </c>
      <c r="N2439" s="58">
        <f t="shared" si="934"/>
        <v>0</v>
      </c>
    </row>
    <row r="2440" spans="1:14" ht="15.75" hidden="1" outlineLevel="1" x14ac:dyDescent="0.25">
      <c r="A2440" s="9">
        <f t="shared" si="930"/>
        <v>37.299999999999997</v>
      </c>
      <c r="B2440" s="194" t="str">
        <f t="shared" si="929"/>
        <v>Construction of Roads</v>
      </c>
      <c r="C2440" s="9">
        <f t="shared" si="936"/>
        <v>0</v>
      </c>
      <c r="D2440" s="65" t="str">
        <f t="shared" si="936"/>
        <v>-</v>
      </c>
      <c r="E2440" s="58">
        <f t="shared" si="936"/>
        <v>0</v>
      </c>
      <c r="F2440" s="58">
        <f t="shared" si="931"/>
        <v>13</v>
      </c>
      <c r="G2440" s="58">
        <f t="shared" si="932"/>
        <v>13</v>
      </c>
      <c r="H2440" s="58">
        <f t="shared" si="933"/>
        <v>0</v>
      </c>
      <c r="I2440" s="123">
        <f>'F4.2'!Z310</f>
        <v>0</v>
      </c>
      <c r="J2440" s="123">
        <f>'F4.2'!AT310</f>
        <v>0</v>
      </c>
      <c r="K2440" s="58"/>
      <c r="L2440" s="58"/>
      <c r="M2440" s="58">
        <f t="shared" si="928"/>
        <v>0</v>
      </c>
      <c r="N2440" s="58">
        <f t="shared" si="934"/>
        <v>0</v>
      </c>
    </row>
    <row r="2441" spans="1:14" ht="30" hidden="1" outlineLevel="1" x14ac:dyDescent="0.25">
      <c r="A2441" s="9">
        <f t="shared" si="930"/>
        <v>37.4</v>
      </c>
      <c r="B2441" s="194" t="str">
        <f t="shared" si="929"/>
        <v>Construction of office building &amp; store for electrical maintenance &amp; Civil at KPKD</v>
      </c>
      <c r="C2441" s="9">
        <f t="shared" si="936"/>
        <v>0</v>
      </c>
      <c r="D2441" s="65" t="str">
        <f t="shared" si="936"/>
        <v>-</v>
      </c>
      <c r="E2441" s="58">
        <f t="shared" si="936"/>
        <v>0</v>
      </c>
      <c r="F2441" s="58">
        <f t="shared" si="931"/>
        <v>2.5</v>
      </c>
      <c r="G2441" s="58">
        <f t="shared" si="932"/>
        <v>2.5</v>
      </c>
      <c r="H2441" s="58">
        <f t="shared" si="933"/>
        <v>0</v>
      </c>
      <c r="I2441" s="123">
        <f>'F4.2'!Z311</f>
        <v>0</v>
      </c>
      <c r="J2441" s="123">
        <f>'F4.2'!AT311</f>
        <v>0</v>
      </c>
      <c r="K2441" s="58"/>
      <c r="L2441" s="58"/>
      <c r="M2441" s="58">
        <f t="shared" si="928"/>
        <v>0</v>
      </c>
      <c r="N2441" s="58">
        <f t="shared" si="934"/>
        <v>0</v>
      </c>
    </row>
    <row r="2442" spans="1:14" ht="45" hidden="1" outlineLevel="1" x14ac:dyDescent="0.25">
      <c r="A2442" s="9">
        <f t="shared" si="930"/>
        <v>37.5</v>
      </c>
      <c r="B2442" s="194" t="str">
        <f t="shared" si="929"/>
        <v>Providing Special repair &amp; retrofitting work of river bridge no.09 on Khaperkheda - Kalumna railway siding of TPS Khaperkheda.</v>
      </c>
      <c r="C2442" s="9">
        <f t="shared" ref="C2442:E2461" si="937">C2016</f>
        <v>0</v>
      </c>
      <c r="D2442" s="65" t="str">
        <f t="shared" si="937"/>
        <v>-</v>
      </c>
      <c r="E2442" s="58">
        <f t="shared" si="937"/>
        <v>0</v>
      </c>
      <c r="F2442" s="58">
        <f t="shared" si="931"/>
        <v>1.5</v>
      </c>
      <c r="G2442" s="58">
        <f t="shared" si="932"/>
        <v>1.5</v>
      </c>
      <c r="H2442" s="58">
        <f t="shared" si="933"/>
        <v>0</v>
      </c>
      <c r="I2442" s="123">
        <f>'F4.2'!Z312</f>
        <v>0</v>
      </c>
      <c r="J2442" s="123">
        <f>'F4.2'!AT312</f>
        <v>0</v>
      </c>
      <c r="K2442" s="58"/>
      <c r="L2442" s="58"/>
      <c r="M2442" s="58">
        <f t="shared" si="928"/>
        <v>0</v>
      </c>
      <c r="N2442" s="58">
        <f t="shared" si="934"/>
        <v>0</v>
      </c>
    </row>
    <row r="2443" spans="1:14" ht="45" hidden="1" outlineLevel="1" x14ac:dyDescent="0.25">
      <c r="A2443" s="9">
        <f t="shared" si="930"/>
        <v>37.6</v>
      </c>
      <c r="B2443" s="194" t="str">
        <f t="shared" si="929"/>
        <v>Construction &amp; repairing  of drains &amp; culverts along  coal Transporting Railway lines &amp; approach road of  TPS Khaperkheda.</v>
      </c>
      <c r="C2443" s="9">
        <f t="shared" si="937"/>
        <v>0</v>
      </c>
      <c r="D2443" s="65" t="str">
        <f t="shared" si="937"/>
        <v>-</v>
      </c>
      <c r="E2443" s="58">
        <f t="shared" si="937"/>
        <v>0</v>
      </c>
      <c r="F2443" s="58">
        <f t="shared" si="931"/>
        <v>2.5</v>
      </c>
      <c r="G2443" s="58">
        <f t="shared" si="932"/>
        <v>2.5</v>
      </c>
      <c r="H2443" s="58">
        <f t="shared" si="933"/>
        <v>0</v>
      </c>
      <c r="I2443" s="123">
        <f>'F4.2'!Z313</f>
        <v>0</v>
      </c>
      <c r="J2443" s="123">
        <f>'F4.2'!AT313</f>
        <v>0</v>
      </c>
      <c r="K2443" s="58"/>
      <c r="L2443" s="58"/>
      <c r="M2443" s="58">
        <f t="shared" si="928"/>
        <v>0</v>
      </c>
      <c r="N2443" s="58">
        <f t="shared" si="934"/>
        <v>0</v>
      </c>
    </row>
    <row r="2444" spans="1:14" ht="75" hidden="1" outlineLevel="1" x14ac:dyDescent="0.25">
      <c r="A2444" s="9">
        <f t="shared" si="930"/>
        <v>37.700000000000003</v>
      </c>
      <c r="B2444" s="194" t="str">
        <f t="shared" si="929"/>
        <v>Repairing, providing &amp; applying Epoxy Painting and Structural Steel Works to steel structural bridges on kpkd to Kaluma and kpkd to Saoner railway lines as per recommendation of structural stability report at TPS Khaperkheda.</v>
      </c>
      <c r="C2444" s="9">
        <f t="shared" si="937"/>
        <v>0</v>
      </c>
      <c r="D2444" s="65" t="str">
        <f t="shared" si="937"/>
        <v>-</v>
      </c>
      <c r="E2444" s="58">
        <f t="shared" si="937"/>
        <v>0</v>
      </c>
      <c r="F2444" s="58">
        <f t="shared" si="931"/>
        <v>1</v>
      </c>
      <c r="G2444" s="58">
        <f t="shared" si="932"/>
        <v>1</v>
      </c>
      <c r="H2444" s="58">
        <f t="shared" si="933"/>
        <v>0</v>
      </c>
      <c r="I2444" s="123">
        <f>'F4.2'!Z314</f>
        <v>0</v>
      </c>
      <c r="J2444" s="123">
        <f>'F4.2'!AT314</f>
        <v>0</v>
      </c>
      <c r="K2444" s="58"/>
      <c r="L2444" s="58"/>
      <c r="M2444" s="58">
        <f t="shared" si="928"/>
        <v>0</v>
      </c>
      <c r="N2444" s="58">
        <f t="shared" si="934"/>
        <v>0</v>
      </c>
    </row>
    <row r="2445" spans="1:14" ht="15.75" hidden="1" outlineLevel="1" x14ac:dyDescent="0.25">
      <c r="A2445" s="9">
        <f t="shared" si="930"/>
        <v>37.799999999999997</v>
      </c>
      <c r="B2445" s="194" t="str">
        <f t="shared" si="929"/>
        <v>Construction of  compound wall KPKD Colony</v>
      </c>
      <c r="C2445" s="9">
        <f t="shared" si="937"/>
        <v>0</v>
      </c>
      <c r="D2445" s="65" t="str">
        <f t="shared" si="937"/>
        <v>-</v>
      </c>
      <c r="E2445" s="58">
        <f t="shared" si="937"/>
        <v>0</v>
      </c>
      <c r="F2445" s="58">
        <f t="shared" si="931"/>
        <v>2.5</v>
      </c>
      <c r="G2445" s="58">
        <f t="shared" si="932"/>
        <v>2.5</v>
      </c>
      <c r="H2445" s="58">
        <f t="shared" si="933"/>
        <v>0</v>
      </c>
      <c r="I2445" s="123">
        <f>'F4.2'!Z315</f>
        <v>0</v>
      </c>
      <c r="J2445" s="123">
        <f>'F4.2'!AT315</f>
        <v>0</v>
      </c>
      <c r="K2445" s="58"/>
      <c r="L2445" s="58"/>
      <c r="M2445" s="58">
        <f t="shared" si="928"/>
        <v>0</v>
      </c>
      <c r="N2445" s="58">
        <f t="shared" si="934"/>
        <v>0</v>
      </c>
    </row>
    <row r="2446" spans="1:14" ht="63" hidden="1" outlineLevel="1" x14ac:dyDescent="0.25">
      <c r="A2446" s="9">
        <f t="shared" si="930"/>
        <v>38</v>
      </c>
      <c r="B2446" s="27" t="str">
        <f t="shared" si="929"/>
        <v xml:space="preserve">Work of Strengthening and modification of Main Plant,   construction of roads, strengthening of IDCT 1 to 4  in plant area, 4x210 MW, TPS, Khaperkheda. </v>
      </c>
      <c r="C2446" s="9">
        <f t="shared" si="937"/>
        <v>0</v>
      </c>
      <c r="D2446" s="65" t="str">
        <f t="shared" si="937"/>
        <v>-</v>
      </c>
      <c r="E2446" s="58">
        <f t="shared" si="937"/>
        <v>0</v>
      </c>
      <c r="F2446" s="58">
        <f t="shared" si="931"/>
        <v>0</v>
      </c>
      <c r="G2446" s="58">
        <f t="shared" si="932"/>
        <v>0</v>
      </c>
      <c r="H2446" s="58">
        <f t="shared" si="933"/>
        <v>0</v>
      </c>
      <c r="I2446" s="123">
        <f>'F4.2'!Z316</f>
        <v>0</v>
      </c>
      <c r="J2446" s="123">
        <f>'F4.2'!AT316</f>
        <v>0</v>
      </c>
      <c r="K2446" s="58"/>
      <c r="L2446" s="58"/>
      <c r="M2446" s="58">
        <f t="shared" si="928"/>
        <v>0</v>
      </c>
      <c r="N2446" s="58">
        <f t="shared" si="934"/>
        <v>0</v>
      </c>
    </row>
    <row r="2447" spans="1:14" ht="60" hidden="1" outlineLevel="1" x14ac:dyDescent="0.25">
      <c r="A2447" s="9">
        <f t="shared" si="930"/>
        <v>38.1</v>
      </c>
      <c r="B2447" s="194" t="str">
        <f t="shared" si="929"/>
        <v>Work of attending additional works based on structural report at Induced Draft Cooling Towers(IDCT) unit 1,2,3 &amp; 4 at 4 x 210MW, TPS, Khaperkheda.</v>
      </c>
      <c r="C2447" s="9">
        <f t="shared" si="937"/>
        <v>0</v>
      </c>
      <c r="D2447" s="65" t="str">
        <f t="shared" si="937"/>
        <v>-</v>
      </c>
      <c r="E2447" s="58">
        <f t="shared" si="937"/>
        <v>0</v>
      </c>
      <c r="F2447" s="58">
        <f t="shared" si="931"/>
        <v>1.21</v>
      </c>
      <c r="G2447" s="58">
        <f t="shared" si="932"/>
        <v>1.21</v>
      </c>
      <c r="H2447" s="58">
        <f t="shared" si="933"/>
        <v>0</v>
      </c>
      <c r="I2447" s="123">
        <f>'F4.2'!Z317</f>
        <v>0</v>
      </c>
      <c r="J2447" s="123">
        <f>'F4.2'!AT317</f>
        <v>0</v>
      </c>
      <c r="K2447" s="58"/>
      <c r="L2447" s="58"/>
      <c r="M2447" s="58">
        <f t="shared" si="928"/>
        <v>0</v>
      </c>
      <c r="N2447" s="58">
        <f t="shared" si="934"/>
        <v>0</v>
      </c>
    </row>
    <row r="2448" spans="1:14" ht="45" hidden="1" outlineLevel="1" x14ac:dyDescent="0.25">
      <c r="A2448" s="9">
        <f t="shared" si="930"/>
        <v>38.200000000000003</v>
      </c>
      <c r="B2448" s="194" t="str">
        <f t="shared" si="929"/>
        <v>Work of constructon of roadside drains from VIP gate no.3 to IDCT No.1 at 4 x 210MW TPS Khaperkheda.</v>
      </c>
      <c r="C2448" s="9">
        <f t="shared" si="937"/>
        <v>0</v>
      </c>
      <c r="D2448" s="65" t="str">
        <f t="shared" si="937"/>
        <v>-</v>
      </c>
      <c r="E2448" s="58">
        <f t="shared" si="937"/>
        <v>0</v>
      </c>
      <c r="F2448" s="58">
        <f t="shared" si="931"/>
        <v>3.61</v>
      </c>
      <c r="G2448" s="58">
        <f t="shared" si="932"/>
        <v>3.61</v>
      </c>
      <c r="H2448" s="58">
        <f t="shared" si="933"/>
        <v>0</v>
      </c>
      <c r="I2448" s="123">
        <f>'F4.2'!Z318</f>
        <v>0</v>
      </c>
      <c r="J2448" s="123">
        <f>'F4.2'!AT318</f>
        <v>0</v>
      </c>
      <c r="K2448" s="58"/>
      <c r="L2448" s="58"/>
      <c r="M2448" s="58">
        <f t="shared" si="928"/>
        <v>0</v>
      </c>
      <c r="N2448" s="58">
        <f t="shared" si="934"/>
        <v>0</v>
      </c>
    </row>
    <row r="2449" spans="1:14" ht="45" hidden="1" outlineLevel="1" x14ac:dyDescent="0.25">
      <c r="A2449" s="9">
        <f t="shared" si="930"/>
        <v>38.299999999999997</v>
      </c>
      <c r="B2449" s="194" t="str">
        <f t="shared" si="929"/>
        <v>Construction of bituminous macadam road from Administrative Building to GCR Road near Service Building of 4X210MW TPS Khaperkheda.</v>
      </c>
      <c r="C2449" s="9">
        <f t="shared" si="937"/>
        <v>0</v>
      </c>
      <c r="D2449" s="65" t="str">
        <f t="shared" si="937"/>
        <v>-</v>
      </c>
      <c r="E2449" s="58">
        <f t="shared" si="937"/>
        <v>0</v>
      </c>
      <c r="F2449" s="58">
        <f t="shared" si="931"/>
        <v>2.7</v>
      </c>
      <c r="G2449" s="58">
        <f t="shared" si="932"/>
        <v>2.7</v>
      </c>
      <c r="H2449" s="58">
        <f t="shared" si="933"/>
        <v>0</v>
      </c>
      <c r="I2449" s="123">
        <f>'F4.2'!Z319</f>
        <v>0</v>
      </c>
      <c r="J2449" s="123">
        <f>'F4.2'!AT319</f>
        <v>0</v>
      </c>
      <c r="K2449" s="58"/>
      <c r="L2449" s="58"/>
      <c r="M2449" s="58">
        <f t="shared" si="928"/>
        <v>0</v>
      </c>
      <c r="N2449" s="58">
        <f t="shared" si="934"/>
        <v>0</v>
      </c>
    </row>
    <row r="2450" spans="1:14" ht="60" hidden="1" outlineLevel="1" x14ac:dyDescent="0.25">
      <c r="A2450" s="9">
        <f t="shared" si="930"/>
        <v>38.4</v>
      </c>
      <c r="B2450" s="194" t="str">
        <f t="shared" si="929"/>
        <v>Work for Construction of cement concrete road for equipment movement for salt lagoon (WTP-I), FGD(System), H2(cylinders) plant etc. inside plant premises in 4x  210MW, TPS, Khaperkheda.</v>
      </c>
      <c r="C2450" s="9">
        <f t="shared" si="937"/>
        <v>0</v>
      </c>
      <c r="D2450" s="65" t="str">
        <f t="shared" si="937"/>
        <v>-</v>
      </c>
      <c r="E2450" s="58">
        <f t="shared" si="937"/>
        <v>0</v>
      </c>
      <c r="F2450" s="58">
        <f t="shared" si="931"/>
        <v>3.63</v>
      </c>
      <c r="G2450" s="58">
        <f t="shared" si="932"/>
        <v>3.63</v>
      </c>
      <c r="H2450" s="58">
        <f t="shared" si="933"/>
        <v>0</v>
      </c>
      <c r="I2450" s="123">
        <f>'F4.2'!Z320</f>
        <v>0</v>
      </c>
      <c r="J2450" s="123">
        <f>'F4.2'!AT320</f>
        <v>0</v>
      </c>
      <c r="K2450" s="58"/>
      <c r="L2450" s="58"/>
      <c r="M2450" s="58">
        <f t="shared" si="928"/>
        <v>0</v>
      </c>
      <c r="N2450" s="58">
        <f t="shared" si="934"/>
        <v>0</v>
      </c>
    </row>
    <row r="2451" spans="1:14" ht="30" hidden="1" outlineLevel="1" x14ac:dyDescent="0.25">
      <c r="A2451" s="9">
        <f t="shared" si="930"/>
        <v>38.5</v>
      </c>
      <c r="B2451" s="194" t="str">
        <f t="shared" si="929"/>
        <v>Construction of cement concrete road outside BTG area of Power Plant 4 x 210MW TPS Khaperkheda.</v>
      </c>
      <c r="C2451" s="9">
        <f t="shared" si="937"/>
        <v>0</v>
      </c>
      <c r="D2451" s="65" t="str">
        <f t="shared" si="937"/>
        <v>-</v>
      </c>
      <c r="E2451" s="58">
        <f t="shared" si="937"/>
        <v>0</v>
      </c>
      <c r="F2451" s="58">
        <f t="shared" si="931"/>
        <v>8.92</v>
      </c>
      <c r="G2451" s="58">
        <f t="shared" si="932"/>
        <v>8.92</v>
      </c>
      <c r="H2451" s="58">
        <f t="shared" si="933"/>
        <v>0</v>
      </c>
      <c r="I2451" s="123">
        <f>'F4.2'!Z321</f>
        <v>0</v>
      </c>
      <c r="J2451" s="123">
        <f>'F4.2'!AT321</f>
        <v>0</v>
      </c>
      <c r="K2451" s="58"/>
      <c r="L2451" s="58"/>
      <c r="M2451" s="58">
        <f t="shared" si="928"/>
        <v>0</v>
      </c>
      <c r="N2451" s="58">
        <f t="shared" si="934"/>
        <v>0</v>
      </c>
    </row>
    <row r="2452" spans="1:14" ht="45" hidden="1" outlineLevel="1" x14ac:dyDescent="0.25">
      <c r="A2452" s="9">
        <f t="shared" si="930"/>
        <v>38.6</v>
      </c>
      <c r="B2452" s="194" t="str">
        <f t="shared" si="929"/>
        <v>Construction of cement concrete road for material transportation from D-Point CHP to reject coal Dumping yard in 4x  210MW, TPS, Khaperkheda.</v>
      </c>
      <c r="C2452" s="9">
        <f t="shared" si="937"/>
        <v>0</v>
      </c>
      <c r="D2452" s="65" t="str">
        <f t="shared" si="937"/>
        <v>-</v>
      </c>
      <c r="E2452" s="58">
        <f t="shared" si="937"/>
        <v>0</v>
      </c>
      <c r="F2452" s="58">
        <f t="shared" si="931"/>
        <v>5.94</v>
      </c>
      <c r="G2452" s="58">
        <f t="shared" si="932"/>
        <v>5.94</v>
      </c>
      <c r="H2452" s="58">
        <f t="shared" si="933"/>
        <v>0</v>
      </c>
      <c r="I2452" s="123">
        <f>'F4.2'!Z322</f>
        <v>0</v>
      </c>
      <c r="J2452" s="123">
        <f>'F4.2'!AT322</f>
        <v>0</v>
      </c>
      <c r="K2452" s="58"/>
      <c r="L2452" s="58"/>
      <c r="M2452" s="58">
        <f t="shared" si="928"/>
        <v>0</v>
      </c>
      <c r="N2452" s="58">
        <f t="shared" si="934"/>
        <v>0</v>
      </c>
    </row>
    <row r="2453" spans="1:14" ht="45" hidden="1" outlineLevel="1" x14ac:dyDescent="0.25">
      <c r="A2453" s="9">
        <f t="shared" si="930"/>
        <v>38.700000000000003</v>
      </c>
      <c r="B2453" s="194" t="str">
        <f t="shared" si="929"/>
        <v xml:space="preserve">Work of Strengthening and modification of Main Plant,  Major Stores,  Auxiliary  in plant area, 4x210 MW, TPS, Khaperkheda. </v>
      </c>
      <c r="C2453" s="9">
        <f t="shared" si="937"/>
        <v>0</v>
      </c>
      <c r="D2453" s="65" t="str">
        <f t="shared" si="937"/>
        <v>-</v>
      </c>
      <c r="E2453" s="58">
        <f t="shared" si="937"/>
        <v>0</v>
      </c>
      <c r="F2453" s="58">
        <f t="shared" si="931"/>
        <v>10</v>
      </c>
      <c r="G2453" s="58">
        <f t="shared" si="932"/>
        <v>10</v>
      </c>
      <c r="H2453" s="58">
        <f t="shared" si="933"/>
        <v>0</v>
      </c>
      <c r="I2453" s="123">
        <f>'F4.2'!Z323</f>
        <v>0</v>
      </c>
      <c r="J2453" s="123">
        <f>'F4.2'!AT323</f>
        <v>0</v>
      </c>
      <c r="K2453" s="58"/>
      <c r="L2453" s="58"/>
      <c r="M2453" s="58">
        <f t="shared" si="928"/>
        <v>0</v>
      </c>
      <c r="N2453" s="58">
        <f t="shared" si="934"/>
        <v>0</v>
      </c>
    </row>
    <row r="2454" spans="1:14" ht="30" hidden="1" outlineLevel="1" x14ac:dyDescent="0.25">
      <c r="A2454" s="9">
        <f t="shared" si="930"/>
        <v>38.799999999999997</v>
      </c>
      <c r="B2454" s="194" t="str">
        <f t="shared" si="929"/>
        <v xml:space="preserve">Construction of diversion road along with RCC bridge from rejct coal yard CHP-I &amp; CHP-II </v>
      </c>
      <c r="C2454" s="9">
        <f t="shared" si="937"/>
        <v>0</v>
      </c>
      <c r="D2454" s="65" t="str">
        <f t="shared" si="937"/>
        <v>-</v>
      </c>
      <c r="E2454" s="58">
        <f t="shared" si="937"/>
        <v>0</v>
      </c>
      <c r="F2454" s="58">
        <f t="shared" si="931"/>
        <v>15</v>
      </c>
      <c r="G2454" s="58">
        <f t="shared" si="932"/>
        <v>15</v>
      </c>
      <c r="H2454" s="58">
        <f t="shared" si="933"/>
        <v>0</v>
      </c>
      <c r="I2454" s="123">
        <f>'F4.2'!Z324</f>
        <v>0</v>
      </c>
      <c r="J2454" s="123">
        <f>'F4.2'!AT324</f>
        <v>0</v>
      </c>
      <c r="K2454" s="58"/>
      <c r="L2454" s="58"/>
      <c r="M2454" s="58">
        <f t="shared" si="928"/>
        <v>0</v>
      </c>
      <c r="N2454" s="58">
        <f t="shared" si="934"/>
        <v>0</v>
      </c>
    </row>
    <row r="2455" spans="1:14" ht="30" hidden="1" outlineLevel="1" x14ac:dyDescent="0.25">
      <c r="A2455" s="9">
        <f t="shared" si="930"/>
        <v>38.9</v>
      </c>
      <c r="B2455" s="194" t="str">
        <f t="shared" si="929"/>
        <v>Upgradation of existing ETP plant consist civil works, electrification and pumps.</v>
      </c>
      <c r="C2455" s="9">
        <f t="shared" si="937"/>
        <v>0</v>
      </c>
      <c r="D2455" s="65" t="str">
        <f t="shared" si="937"/>
        <v>-</v>
      </c>
      <c r="E2455" s="58">
        <f t="shared" si="937"/>
        <v>0</v>
      </c>
      <c r="F2455" s="58">
        <f t="shared" si="931"/>
        <v>3</v>
      </c>
      <c r="G2455" s="58">
        <f t="shared" si="932"/>
        <v>3</v>
      </c>
      <c r="H2455" s="58">
        <f t="shared" si="933"/>
        <v>0</v>
      </c>
      <c r="I2455" s="123">
        <f>'F4.2'!Z325</f>
        <v>0</v>
      </c>
      <c r="J2455" s="123">
        <f>'F4.2'!AT325</f>
        <v>0</v>
      </c>
      <c r="K2455" s="58"/>
      <c r="L2455" s="58"/>
      <c r="M2455" s="58">
        <f t="shared" si="928"/>
        <v>0</v>
      </c>
      <c r="N2455" s="58">
        <f t="shared" si="934"/>
        <v>0</v>
      </c>
    </row>
    <row r="2456" spans="1:14" ht="31.5" hidden="1" outlineLevel="1" x14ac:dyDescent="0.25">
      <c r="A2456" s="9">
        <f t="shared" si="930"/>
        <v>39</v>
      </c>
      <c r="B2456" s="27" t="str">
        <f t="shared" si="929"/>
        <v xml:space="preserve">Work of 5th Raising of Waregaon Ash Bund,   4x210 MW, TPS, Khaperkheda. </v>
      </c>
      <c r="C2456" s="9">
        <f t="shared" si="937"/>
        <v>0</v>
      </c>
      <c r="D2456" s="65" t="str">
        <f t="shared" si="937"/>
        <v>-</v>
      </c>
      <c r="E2456" s="58">
        <f t="shared" si="937"/>
        <v>0</v>
      </c>
      <c r="F2456" s="58">
        <f t="shared" si="931"/>
        <v>0</v>
      </c>
      <c r="G2456" s="58">
        <f t="shared" si="932"/>
        <v>0</v>
      </c>
      <c r="H2456" s="58">
        <f t="shared" si="933"/>
        <v>0</v>
      </c>
      <c r="I2456" s="123">
        <f>'F4.2'!Z326</f>
        <v>0</v>
      </c>
      <c r="J2456" s="123">
        <f>'F4.2'!AT326</f>
        <v>0</v>
      </c>
      <c r="K2456" s="58"/>
      <c r="L2456" s="58"/>
      <c r="M2456" s="58">
        <f t="shared" ref="M2456:M2519" si="938">SUM(J2456:L2456)</f>
        <v>0</v>
      </c>
      <c r="N2456" s="58">
        <f t="shared" si="934"/>
        <v>0</v>
      </c>
    </row>
    <row r="2457" spans="1:14" ht="30" hidden="1" outlineLevel="1" x14ac:dyDescent="0.25">
      <c r="A2457" s="9">
        <f t="shared" si="930"/>
        <v>39.1</v>
      </c>
      <c r="B2457" s="194" t="str">
        <f t="shared" si="929"/>
        <v xml:space="preserve">Work of 5th Raising of Waregaon Ash Bund,   4x210 MW, TPS, Khaperkheda. </v>
      </c>
      <c r="C2457" s="9">
        <f t="shared" si="937"/>
        <v>0</v>
      </c>
      <c r="D2457" s="65" t="str">
        <f t="shared" si="937"/>
        <v>-</v>
      </c>
      <c r="E2457" s="58">
        <f t="shared" si="937"/>
        <v>0</v>
      </c>
      <c r="F2457" s="58">
        <f t="shared" si="931"/>
        <v>150</v>
      </c>
      <c r="G2457" s="58">
        <f t="shared" si="932"/>
        <v>150</v>
      </c>
      <c r="H2457" s="58">
        <f t="shared" si="933"/>
        <v>0</v>
      </c>
      <c r="I2457" s="123">
        <f>'F4.2'!Z327</f>
        <v>0</v>
      </c>
      <c r="J2457" s="123">
        <f>'F4.2'!AT327</f>
        <v>0</v>
      </c>
      <c r="K2457" s="58"/>
      <c r="L2457" s="58"/>
      <c r="M2457" s="58">
        <f t="shared" si="938"/>
        <v>0</v>
      </c>
      <c r="N2457" s="58">
        <f t="shared" si="934"/>
        <v>0</v>
      </c>
    </row>
    <row r="2458" spans="1:14" ht="63" hidden="1" outlineLevel="1" x14ac:dyDescent="0.25">
      <c r="A2458" s="9">
        <f t="shared" si="930"/>
        <v>40</v>
      </c>
      <c r="B2458" s="27" t="str">
        <f t="shared" ref="B2458:B2521" si="939">B2032</f>
        <v>Work of CTR(Complete Track Removal),TTR(TRAIN TRAVLER REGULATOR) and Yard Remoulding incl. misc. works at Mahagenco Khaperkheda Plant.</v>
      </c>
      <c r="C2458" s="9">
        <f t="shared" si="937"/>
        <v>0</v>
      </c>
      <c r="D2458" s="65" t="str">
        <f t="shared" si="937"/>
        <v>-</v>
      </c>
      <c r="E2458" s="58">
        <f t="shared" si="937"/>
        <v>0</v>
      </c>
      <c r="F2458" s="58">
        <f t="shared" si="931"/>
        <v>0</v>
      </c>
      <c r="G2458" s="58">
        <f t="shared" si="932"/>
        <v>0</v>
      </c>
      <c r="H2458" s="58">
        <f t="shared" si="933"/>
        <v>0</v>
      </c>
      <c r="I2458" s="123">
        <f>'F4.2'!Z328</f>
        <v>0</v>
      </c>
      <c r="J2458" s="123">
        <f>'F4.2'!AT328</f>
        <v>0</v>
      </c>
      <c r="K2458" s="58"/>
      <c r="L2458" s="58"/>
      <c r="M2458" s="58">
        <f t="shared" si="938"/>
        <v>0</v>
      </c>
      <c r="N2458" s="58">
        <f t="shared" si="934"/>
        <v>0</v>
      </c>
    </row>
    <row r="2459" spans="1:14" ht="45" hidden="1" outlineLevel="1" x14ac:dyDescent="0.25">
      <c r="A2459" s="9">
        <f t="shared" si="930"/>
        <v>40.1</v>
      </c>
      <c r="B2459" s="194" t="str">
        <f t="shared" si="939"/>
        <v>Work of CTR(Complete Track Removal),TTR(TRAIN TRAVLER REGULATOR) and Yard Remoulding incl. misc. works at Mahagenco Khaperkheda Plant.</v>
      </c>
      <c r="C2459" s="9">
        <f t="shared" si="937"/>
        <v>0</v>
      </c>
      <c r="D2459" s="65" t="str">
        <f t="shared" si="937"/>
        <v>-</v>
      </c>
      <c r="E2459" s="58">
        <f t="shared" si="937"/>
        <v>0</v>
      </c>
      <c r="F2459" s="58">
        <f t="shared" si="931"/>
        <v>178</v>
      </c>
      <c r="G2459" s="58">
        <f t="shared" si="932"/>
        <v>178</v>
      </c>
      <c r="H2459" s="58">
        <f t="shared" si="933"/>
        <v>0</v>
      </c>
      <c r="I2459" s="123">
        <f>'F4.2'!Z329</f>
        <v>0</v>
      </c>
      <c r="J2459" s="123">
        <f>'F4.2'!AT329</f>
        <v>0</v>
      </c>
      <c r="K2459" s="58"/>
      <c r="L2459" s="58"/>
      <c r="M2459" s="58">
        <f t="shared" si="938"/>
        <v>0</v>
      </c>
      <c r="N2459" s="58">
        <f t="shared" si="934"/>
        <v>0</v>
      </c>
    </row>
    <row r="2460" spans="1:14" ht="78.75" hidden="1" outlineLevel="1" x14ac:dyDescent="0.25">
      <c r="A2460" s="9">
        <f t="shared" si="930"/>
        <v>41</v>
      </c>
      <c r="B2460" s="27" t="str">
        <f t="shared" si="939"/>
        <v>Various WTP 210MW improvement schemes i.e. Up-gradation of SWAS SYSTEM UNIT- 1 to 4 at WTP-I 210 MW along with coal sampling lab upgradation, Comissioning of  CW Chemical Dosing system etc</v>
      </c>
      <c r="C2460" s="9">
        <f t="shared" si="937"/>
        <v>0</v>
      </c>
      <c r="D2460" s="65" t="str">
        <f t="shared" si="937"/>
        <v>-</v>
      </c>
      <c r="E2460" s="58">
        <f t="shared" si="937"/>
        <v>0</v>
      </c>
      <c r="F2460" s="58">
        <f t="shared" si="931"/>
        <v>0</v>
      </c>
      <c r="G2460" s="58">
        <f t="shared" si="932"/>
        <v>0</v>
      </c>
      <c r="H2460" s="58">
        <f t="shared" si="933"/>
        <v>0</v>
      </c>
      <c r="I2460" s="123">
        <f>'F4.2'!Z330</f>
        <v>0</v>
      </c>
      <c r="J2460" s="123">
        <f>'F4.2'!AT330</f>
        <v>0</v>
      </c>
      <c r="K2460" s="58"/>
      <c r="L2460" s="58"/>
      <c r="M2460" s="58">
        <f t="shared" si="938"/>
        <v>0</v>
      </c>
      <c r="N2460" s="58">
        <f t="shared" si="934"/>
        <v>0</v>
      </c>
    </row>
    <row r="2461" spans="1:14" ht="45" hidden="1" outlineLevel="1" x14ac:dyDescent="0.25">
      <c r="A2461" s="9">
        <f t="shared" si="930"/>
        <v>41.1</v>
      </c>
      <c r="B2461" s="194" t="str">
        <f t="shared" si="939"/>
        <v>Upgradation of Existing ETP system viz. Plate Settler, Settling tank, Sludge Drying bed, Chemical dosing system etc.)as per MPCB consent condition</v>
      </c>
      <c r="C2461" s="9">
        <f t="shared" si="937"/>
        <v>0</v>
      </c>
      <c r="D2461" s="65" t="str">
        <f t="shared" si="937"/>
        <v>-</v>
      </c>
      <c r="E2461" s="58">
        <f t="shared" si="937"/>
        <v>0</v>
      </c>
      <c r="F2461" s="58">
        <f t="shared" si="931"/>
        <v>5</v>
      </c>
      <c r="G2461" s="58">
        <f t="shared" si="932"/>
        <v>5</v>
      </c>
      <c r="H2461" s="58">
        <f t="shared" si="933"/>
        <v>0</v>
      </c>
      <c r="I2461" s="123">
        <f>'F4.2'!Z331</f>
        <v>0</v>
      </c>
      <c r="J2461" s="123">
        <f>'F4.2'!AT331</f>
        <v>0</v>
      </c>
      <c r="K2461" s="58"/>
      <c r="L2461" s="58"/>
      <c r="M2461" s="58">
        <f t="shared" si="938"/>
        <v>0</v>
      </c>
      <c r="N2461" s="58">
        <f t="shared" si="934"/>
        <v>0</v>
      </c>
    </row>
    <row r="2462" spans="1:14" ht="15.75" hidden="1" outlineLevel="1" x14ac:dyDescent="0.25">
      <c r="A2462" s="9">
        <f t="shared" ref="A2462:A2525" si="940">A2036</f>
        <v>41.2</v>
      </c>
      <c r="B2462" s="194" t="str">
        <f t="shared" si="939"/>
        <v>Upgradation of SWAS Lab 3&amp; 4 at WTP-210 MW</v>
      </c>
      <c r="C2462" s="9">
        <f t="shared" ref="C2462:E2481" si="941">C2036</f>
        <v>0</v>
      </c>
      <c r="D2462" s="65" t="str">
        <f t="shared" si="941"/>
        <v>-</v>
      </c>
      <c r="E2462" s="58">
        <f t="shared" si="941"/>
        <v>0</v>
      </c>
      <c r="F2462" s="58">
        <f t="shared" ref="F2462:F2525" si="942">F2036+I2036</f>
        <v>9</v>
      </c>
      <c r="G2462" s="58">
        <f t="shared" ref="G2462:G2525" si="943">G2036+M2036</f>
        <v>9</v>
      </c>
      <c r="H2462" s="58">
        <f t="shared" si="933"/>
        <v>0</v>
      </c>
      <c r="I2462" s="123">
        <f>'F4.2'!Z332</f>
        <v>0</v>
      </c>
      <c r="J2462" s="123">
        <f>'F4.2'!AT332</f>
        <v>0</v>
      </c>
      <c r="K2462" s="58"/>
      <c r="L2462" s="58"/>
      <c r="M2462" s="58">
        <f t="shared" si="938"/>
        <v>0</v>
      </c>
      <c r="N2462" s="58">
        <f t="shared" si="934"/>
        <v>0</v>
      </c>
    </row>
    <row r="2463" spans="1:14" ht="90" hidden="1" outlineLevel="1" x14ac:dyDescent="0.25">
      <c r="A2463" s="9">
        <f t="shared" si="940"/>
        <v>41.3</v>
      </c>
      <c r="B2463" s="194" t="str">
        <f t="shared" si="939"/>
        <v>Revamping of Chlorination Plant Stream  (A+ B) &amp;  Installation, Comissioning of  CW Chemical Dosing system (Viz. Scale inhibitor, Scale Dispersant, Biodispersant, Corossion Inhibitor &amp; H2SO4 dosing) and Online CW Chemical parameter monitoring system at KPKD TPS</v>
      </c>
      <c r="C2463" s="9">
        <f t="shared" si="941"/>
        <v>0</v>
      </c>
      <c r="D2463" s="65" t="str">
        <f t="shared" si="941"/>
        <v>-</v>
      </c>
      <c r="E2463" s="58">
        <f t="shared" si="941"/>
        <v>0</v>
      </c>
      <c r="F2463" s="58">
        <f t="shared" si="942"/>
        <v>7</v>
      </c>
      <c r="G2463" s="58">
        <f t="shared" si="943"/>
        <v>7</v>
      </c>
      <c r="H2463" s="58">
        <f t="shared" ref="H2463:H2526" si="944">F2463-G2463</f>
        <v>0</v>
      </c>
      <c r="I2463" s="123">
        <f>'F4.2'!Z333</f>
        <v>0</v>
      </c>
      <c r="J2463" s="123">
        <f>'F4.2'!AT333</f>
        <v>0</v>
      </c>
      <c r="K2463" s="58"/>
      <c r="L2463" s="58"/>
      <c r="M2463" s="58">
        <f t="shared" si="938"/>
        <v>0</v>
      </c>
      <c r="N2463" s="58">
        <f t="shared" ref="N2463:N2526" si="945">H2463+I2463-M2463</f>
        <v>0</v>
      </c>
    </row>
    <row r="2464" spans="1:14" ht="15.75" hidden="1" outlineLevel="1" x14ac:dyDescent="0.25">
      <c r="A2464" s="9">
        <f t="shared" si="940"/>
        <v>41.4</v>
      </c>
      <c r="B2464" s="194" t="str">
        <f t="shared" si="939"/>
        <v>Upgradation of SWAS Lab 1&amp; 2 at WTP-210 MW</v>
      </c>
      <c r="C2464" s="9">
        <f t="shared" si="941"/>
        <v>0</v>
      </c>
      <c r="D2464" s="65" t="str">
        <f t="shared" si="941"/>
        <v>-</v>
      </c>
      <c r="E2464" s="58">
        <f t="shared" si="941"/>
        <v>0</v>
      </c>
      <c r="F2464" s="58">
        <f t="shared" si="942"/>
        <v>9</v>
      </c>
      <c r="G2464" s="58">
        <f t="shared" si="943"/>
        <v>9</v>
      </c>
      <c r="H2464" s="58">
        <f t="shared" si="944"/>
        <v>0</v>
      </c>
      <c r="I2464" s="123">
        <f>'F4.2'!Z334</f>
        <v>0</v>
      </c>
      <c r="J2464" s="123">
        <f>'F4.2'!AT334</f>
        <v>0</v>
      </c>
      <c r="K2464" s="58"/>
      <c r="L2464" s="58"/>
      <c r="M2464" s="58">
        <f t="shared" si="938"/>
        <v>0</v>
      </c>
      <c r="N2464" s="58">
        <f t="shared" si="945"/>
        <v>0</v>
      </c>
    </row>
    <row r="2465" spans="1:14" ht="75" hidden="1" outlineLevel="1" x14ac:dyDescent="0.25">
      <c r="A2465" s="9">
        <f t="shared" si="940"/>
        <v>41.5</v>
      </c>
      <c r="B2465" s="194" t="str">
        <f t="shared" si="939"/>
        <v>Upgradation of Water &amp;Coal testing Lab at WTP-210 MW &amp;Procurement of Coal Lab Instruments and upgradation of  coal sampling Room  &amp;   Instruments related to Coal sample Preparation. at WTP-210 MW</v>
      </c>
      <c r="C2465" s="9">
        <f t="shared" si="941"/>
        <v>0</v>
      </c>
      <c r="D2465" s="65" t="str">
        <f t="shared" si="941"/>
        <v>-</v>
      </c>
      <c r="E2465" s="58">
        <f t="shared" si="941"/>
        <v>0</v>
      </c>
      <c r="F2465" s="58">
        <f t="shared" si="942"/>
        <v>0</v>
      </c>
      <c r="G2465" s="58">
        <f t="shared" si="943"/>
        <v>0</v>
      </c>
      <c r="H2465" s="58">
        <f t="shared" si="944"/>
        <v>0</v>
      </c>
      <c r="I2465" s="123">
        <f>'F4.2'!Z335</f>
        <v>8.5</v>
      </c>
      <c r="J2465" s="123">
        <f>'F4.2'!AT335</f>
        <v>8.5</v>
      </c>
      <c r="K2465" s="58"/>
      <c r="L2465" s="58"/>
      <c r="M2465" s="58">
        <f t="shared" si="938"/>
        <v>8.5</v>
      </c>
      <c r="N2465" s="58">
        <f t="shared" si="945"/>
        <v>0</v>
      </c>
    </row>
    <row r="2466" spans="1:14" ht="126" hidden="1" outlineLevel="1" x14ac:dyDescent="0.25">
      <c r="A2466" s="9">
        <f t="shared" si="940"/>
        <v>42</v>
      </c>
      <c r="B2466" s="215" t="str">
        <f t="shared" si="939"/>
        <v>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v>
      </c>
      <c r="C2466" s="9">
        <f t="shared" si="941"/>
        <v>0</v>
      </c>
      <c r="D2466" s="65" t="str">
        <f t="shared" si="941"/>
        <v>-</v>
      </c>
      <c r="E2466" s="58">
        <f t="shared" si="941"/>
        <v>0</v>
      </c>
      <c r="F2466" s="58">
        <f t="shared" si="942"/>
        <v>0</v>
      </c>
      <c r="G2466" s="58">
        <f t="shared" si="943"/>
        <v>0</v>
      </c>
      <c r="H2466" s="58">
        <f t="shared" si="944"/>
        <v>0</v>
      </c>
      <c r="I2466" s="123">
        <f>'F4.2'!Z336</f>
        <v>0</v>
      </c>
      <c r="J2466" s="123">
        <f>'F4.2'!AT336</f>
        <v>0</v>
      </c>
      <c r="K2466" s="58"/>
      <c r="L2466" s="58"/>
      <c r="M2466" s="58">
        <f t="shared" si="938"/>
        <v>0</v>
      </c>
      <c r="N2466" s="58">
        <f t="shared" si="945"/>
        <v>0</v>
      </c>
    </row>
    <row r="2467" spans="1:14" ht="30" hidden="1" outlineLevel="1" x14ac:dyDescent="0.25">
      <c r="A2467" s="9">
        <f t="shared" si="940"/>
        <v>42.1</v>
      </c>
      <c r="B2467" s="194" t="str">
        <f t="shared" si="939"/>
        <v xml:space="preserve"> Revamping/ refurbishment, capacity restoration and upgradation for beetle charger No. 1 </v>
      </c>
      <c r="C2467" s="9">
        <f t="shared" si="941"/>
        <v>0</v>
      </c>
      <c r="D2467" s="65" t="str">
        <f t="shared" si="941"/>
        <v>-</v>
      </c>
      <c r="E2467" s="58">
        <f t="shared" si="941"/>
        <v>0</v>
      </c>
      <c r="F2467" s="58">
        <f t="shared" si="942"/>
        <v>3</v>
      </c>
      <c r="G2467" s="58">
        <f t="shared" si="943"/>
        <v>3</v>
      </c>
      <c r="H2467" s="58">
        <f t="shared" si="944"/>
        <v>0</v>
      </c>
      <c r="I2467" s="123">
        <f>'F4.2'!Z337</f>
        <v>0</v>
      </c>
      <c r="J2467" s="123">
        <f>'F4.2'!AT337</f>
        <v>0</v>
      </c>
      <c r="K2467" s="58"/>
      <c r="L2467" s="58"/>
      <c r="M2467" s="58">
        <f t="shared" si="938"/>
        <v>0</v>
      </c>
      <c r="N2467" s="58">
        <f t="shared" si="945"/>
        <v>0</v>
      </c>
    </row>
    <row r="2468" spans="1:14" ht="30" hidden="1" outlineLevel="1" x14ac:dyDescent="0.25">
      <c r="A2468" s="9">
        <f t="shared" si="940"/>
        <v>42.2</v>
      </c>
      <c r="B2468" s="194" t="str">
        <f t="shared" si="939"/>
        <v xml:space="preserve">Revamping/ refurbishment, capacity restoration and upgradation for Wagon Tippler No. 1 </v>
      </c>
      <c r="C2468" s="9">
        <f t="shared" si="941"/>
        <v>0</v>
      </c>
      <c r="D2468" s="65" t="str">
        <f t="shared" si="941"/>
        <v>-</v>
      </c>
      <c r="E2468" s="58">
        <f t="shared" si="941"/>
        <v>0</v>
      </c>
      <c r="F2468" s="58">
        <f t="shared" si="942"/>
        <v>6</v>
      </c>
      <c r="G2468" s="58">
        <f t="shared" si="943"/>
        <v>6</v>
      </c>
      <c r="H2468" s="58">
        <f t="shared" si="944"/>
        <v>0</v>
      </c>
      <c r="I2468" s="123">
        <f>'F4.2'!Z338</f>
        <v>0</v>
      </c>
      <c r="J2468" s="123">
        <f>'F4.2'!AT338</f>
        <v>0</v>
      </c>
      <c r="K2468" s="58"/>
      <c r="L2468" s="58"/>
      <c r="M2468" s="58">
        <f t="shared" si="938"/>
        <v>0</v>
      </c>
      <c r="N2468" s="58">
        <f t="shared" si="945"/>
        <v>0</v>
      </c>
    </row>
    <row r="2469" spans="1:14" ht="30" hidden="1" outlineLevel="1" x14ac:dyDescent="0.25">
      <c r="A2469" s="9">
        <f t="shared" si="940"/>
        <v>42.3</v>
      </c>
      <c r="B2469" s="194" t="str">
        <f t="shared" si="939"/>
        <v xml:space="preserve">Revamping/ refurbishment, capacity restoration and upgradation for Apron Feeder No. 1 </v>
      </c>
      <c r="C2469" s="9">
        <f t="shared" si="941"/>
        <v>0</v>
      </c>
      <c r="D2469" s="65" t="str">
        <f t="shared" si="941"/>
        <v>-</v>
      </c>
      <c r="E2469" s="58">
        <f t="shared" si="941"/>
        <v>0</v>
      </c>
      <c r="F2469" s="58">
        <f t="shared" si="942"/>
        <v>3</v>
      </c>
      <c r="G2469" s="58">
        <f t="shared" si="943"/>
        <v>3</v>
      </c>
      <c r="H2469" s="58">
        <f t="shared" si="944"/>
        <v>0</v>
      </c>
      <c r="I2469" s="123">
        <f>'F4.2'!Z339</f>
        <v>0</v>
      </c>
      <c r="J2469" s="123">
        <f>'F4.2'!AT339</f>
        <v>0</v>
      </c>
      <c r="K2469" s="58"/>
      <c r="L2469" s="58"/>
      <c r="M2469" s="58">
        <f t="shared" si="938"/>
        <v>0</v>
      </c>
      <c r="N2469" s="58">
        <f t="shared" si="945"/>
        <v>0</v>
      </c>
    </row>
    <row r="2470" spans="1:14" ht="45" hidden="1" outlineLevel="1" x14ac:dyDescent="0.25">
      <c r="A2470" s="9">
        <f t="shared" si="940"/>
        <v>42.4</v>
      </c>
      <c r="B2470" s="194" t="str">
        <f t="shared" si="939"/>
        <v xml:space="preserve">Work of complete revamping/ refurbishment, capacity restoration and upgradation for conveyor system from Conv. 2C, 3A, 4A, 8A, 9 </v>
      </c>
      <c r="C2470" s="9">
        <f t="shared" si="941"/>
        <v>0</v>
      </c>
      <c r="D2470" s="65" t="str">
        <f t="shared" si="941"/>
        <v>-</v>
      </c>
      <c r="E2470" s="58">
        <f t="shared" si="941"/>
        <v>0</v>
      </c>
      <c r="F2470" s="58">
        <f t="shared" si="942"/>
        <v>25</v>
      </c>
      <c r="G2470" s="58">
        <f t="shared" si="943"/>
        <v>25</v>
      </c>
      <c r="H2470" s="58">
        <f t="shared" si="944"/>
        <v>0</v>
      </c>
      <c r="I2470" s="123">
        <f>'F4.2'!Z340</f>
        <v>0</v>
      </c>
      <c r="J2470" s="123">
        <f>'F4.2'!AT340</f>
        <v>0</v>
      </c>
      <c r="K2470" s="58"/>
      <c r="L2470" s="58"/>
      <c r="M2470" s="58">
        <f t="shared" si="938"/>
        <v>0</v>
      </c>
      <c r="N2470" s="58">
        <f t="shared" si="945"/>
        <v>0</v>
      </c>
    </row>
    <row r="2471" spans="1:14" ht="45" hidden="1" outlineLevel="1" x14ac:dyDescent="0.25">
      <c r="A2471" s="9">
        <f t="shared" si="940"/>
        <v>42.5</v>
      </c>
      <c r="B2471" s="194" t="str">
        <f t="shared" si="939"/>
        <v xml:space="preserve">Work of complete revamping/ refurbishment, capacity restoration and upgradation for impact crusher and wobbler feeder No. 1 &amp; 3 </v>
      </c>
      <c r="C2471" s="9">
        <f t="shared" si="941"/>
        <v>0</v>
      </c>
      <c r="D2471" s="65" t="str">
        <f t="shared" si="941"/>
        <v>-</v>
      </c>
      <c r="E2471" s="58">
        <f t="shared" si="941"/>
        <v>0</v>
      </c>
      <c r="F2471" s="58">
        <f t="shared" si="942"/>
        <v>7</v>
      </c>
      <c r="G2471" s="58">
        <f t="shared" si="943"/>
        <v>7</v>
      </c>
      <c r="H2471" s="58">
        <f t="shared" si="944"/>
        <v>0</v>
      </c>
      <c r="I2471" s="123">
        <f>'F4.2'!Z341</f>
        <v>0</v>
      </c>
      <c r="J2471" s="123">
        <f>'F4.2'!AT341</f>
        <v>0</v>
      </c>
      <c r="K2471" s="58"/>
      <c r="L2471" s="58"/>
      <c r="M2471" s="58">
        <f t="shared" si="938"/>
        <v>0</v>
      </c>
      <c r="N2471" s="58">
        <f t="shared" si="945"/>
        <v>0</v>
      </c>
    </row>
    <row r="2472" spans="1:14" ht="45" hidden="1" outlineLevel="1" x14ac:dyDescent="0.25">
      <c r="A2472" s="9">
        <f t="shared" si="940"/>
        <v>42.6</v>
      </c>
      <c r="B2472" s="194" t="str">
        <f t="shared" si="939"/>
        <v>Work of complete revamping/ refurbishment, capacity restoration and upgradation for Stacker/Reclaimer No. 1.</v>
      </c>
      <c r="C2472" s="9">
        <f t="shared" si="941"/>
        <v>0</v>
      </c>
      <c r="D2472" s="65" t="str">
        <f t="shared" si="941"/>
        <v>-</v>
      </c>
      <c r="E2472" s="58">
        <f t="shared" si="941"/>
        <v>0</v>
      </c>
      <c r="F2472" s="58">
        <f t="shared" si="942"/>
        <v>10</v>
      </c>
      <c r="G2472" s="58">
        <f t="shared" si="943"/>
        <v>10</v>
      </c>
      <c r="H2472" s="58">
        <f t="shared" si="944"/>
        <v>0</v>
      </c>
      <c r="I2472" s="123">
        <f>'F4.2'!Z342</f>
        <v>0</v>
      </c>
      <c r="J2472" s="123">
        <f>'F4.2'!AT342</f>
        <v>0</v>
      </c>
      <c r="K2472" s="58"/>
      <c r="L2472" s="58"/>
      <c r="M2472" s="58">
        <f t="shared" si="938"/>
        <v>0</v>
      </c>
      <c r="N2472" s="58">
        <f t="shared" si="945"/>
        <v>0</v>
      </c>
    </row>
    <row r="2473" spans="1:14" ht="90" hidden="1" outlineLevel="1" x14ac:dyDescent="0.25">
      <c r="A2473" s="9">
        <f t="shared" si="940"/>
        <v>42.7</v>
      </c>
      <c r="B2473" s="194" t="str">
        <f t="shared" si="939"/>
        <v>Design, development, modification, manufacturing, supply, erection and commissioning of modular chutes for Conv. 3C to 3A, Conv. 3A to 4A, Conv. 4A to 8A and Conv. 9 by using Anti-wear Tungsten Carbide Plates in CHP-I (4 x 210 MW), TPS Khaperkheda</v>
      </c>
      <c r="C2473" s="9">
        <f t="shared" si="941"/>
        <v>0</v>
      </c>
      <c r="D2473" s="65" t="str">
        <f t="shared" si="941"/>
        <v>-</v>
      </c>
      <c r="E2473" s="58">
        <f t="shared" si="941"/>
        <v>0</v>
      </c>
      <c r="F2473" s="58">
        <f t="shared" si="942"/>
        <v>10</v>
      </c>
      <c r="G2473" s="58">
        <f t="shared" si="943"/>
        <v>10</v>
      </c>
      <c r="H2473" s="58">
        <f t="shared" si="944"/>
        <v>0</v>
      </c>
      <c r="I2473" s="123">
        <f>'F4.2'!Z343</f>
        <v>0</v>
      </c>
      <c r="J2473" s="123">
        <f>'F4.2'!AT343</f>
        <v>0</v>
      </c>
      <c r="K2473" s="58"/>
      <c r="L2473" s="58"/>
      <c r="M2473" s="58">
        <f t="shared" si="938"/>
        <v>0</v>
      </c>
      <c r="N2473" s="58">
        <f t="shared" si="945"/>
        <v>0</v>
      </c>
    </row>
    <row r="2474" spans="1:14" ht="90" hidden="1" outlineLevel="1" x14ac:dyDescent="0.25">
      <c r="A2474" s="9">
        <f t="shared" si="940"/>
        <v>42.8</v>
      </c>
      <c r="B2474" s="194" t="str">
        <f t="shared" si="939"/>
        <v>Design, Supply, Erection, Commissioning and Upgradation of complete electrical system for drive units of beetle Charger, wagon tippler, apron feeder, covneyors (Conv. 2C, 3A, 4A, 8A, 9), crushers/ wobbler feeder No. 1 &amp; 3 and Stacker/Reclaimer No. 1 in CHP-1 (4 x 210 MW)</v>
      </c>
      <c r="C2474" s="9">
        <f t="shared" si="941"/>
        <v>0</v>
      </c>
      <c r="D2474" s="65" t="str">
        <f t="shared" si="941"/>
        <v>-</v>
      </c>
      <c r="E2474" s="58">
        <f t="shared" si="941"/>
        <v>0</v>
      </c>
      <c r="F2474" s="58">
        <f t="shared" si="942"/>
        <v>20</v>
      </c>
      <c r="G2474" s="58">
        <f t="shared" si="943"/>
        <v>20</v>
      </c>
      <c r="H2474" s="58">
        <f t="shared" si="944"/>
        <v>0</v>
      </c>
      <c r="I2474" s="123">
        <f>'F4.2'!Z344</f>
        <v>0</v>
      </c>
      <c r="J2474" s="123">
        <f>'F4.2'!AT344</f>
        <v>0</v>
      </c>
      <c r="K2474" s="58"/>
      <c r="L2474" s="58"/>
      <c r="M2474" s="58">
        <f t="shared" si="938"/>
        <v>0</v>
      </c>
      <c r="N2474" s="58">
        <f t="shared" si="945"/>
        <v>0</v>
      </c>
    </row>
    <row r="2475" spans="1:14" ht="47.25" hidden="1" outlineLevel="1" x14ac:dyDescent="0.25">
      <c r="A2475" s="9">
        <f t="shared" si="940"/>
        <v>43</v>
      </c>
      <c r="B2475" s="215" t="str">
        <f t="shared" si="939"/>
        <v>DPR fo Capacity restoration of bunkering stream from Conv. 5A to 7A/B/C/D including shuttle conveyors in CHP-I (4 x 210 MW)</v>
      </c>
      <c r="C2475" s="9">
        <f t="shared" si="941"/>
        <v>0</v>
      </c>
      <c r="D2475" s="65" t="str">
        <f t="shared" si="941"/>
        <v>-</v>
      </c>
      <c r="E2475" s="58">
        <f t="shared" si="941"/>
        <v>0</v>
      </c>
      <c r="F2475" s="58">
        <f t="shared" si="942"/>
        <v>0</v>
      </c>
      <c r="G2475" s="58">
        <f t="shared" si="943"/>
        <v>0</v>
      </c>
      <c r="H2475" s="58">
        <f t="shared" si="944"/>
        <v>0</v>
      </c>
      <c r="I2475" s="123">
        <f>'F4.2'!Z345</f>
        <v>0</v>
      </c>
      <c r="J2475" s="123">
        <f>'F4.2'!AT345</f>
        <v>0</v>
      </c>
      <c r="K2475" s="58"/>
      <c r="L2475" s="58"/>
      <c r="M2475" s="58">
        <f t="shared" si="938"/>
        <v>0</v>
      </c>
      <c r="N2475" s="58">
        <f t="shared" si="945"/>
        <v>0</v>
      </c>
    </row>
    <row r="2476" spans="1:14" ht="60" hidden="1" outlineLevel="1" x14ac:dyDescent="0.25">
      <c r="A2476" s="9">
        <f t="shared" si="940"/>
        <v>43.1</v>
      </c>
      <c r="B2476" s="194" t="str">
        <f t="shared" si="939"/>
        <v xml:space="preserve">Work of complete revamping/ refurbishment, capacity restoration and upgradation for conveyor system from Conv. 5A, 6B, 7A, 7B, 7C, 7D and Shuttle Conv. 1 to 4 in CHP-I (4 x 210 MW) </v>
      </c>
      <c r="C2476" s="9">
        <f t="shared" si="941"/>
        <v>0</v>
      </c>
      <c r="D2476" s="65" t="str">
        <f t="shared" si="941"/>
        <v>-</v>
      </c>
      <c r="E2476" s="58">
        <f t="shared" si="941"/>
        <v>0</v>
      </c>
      <c r="F2476" s="58">
        <f t="shared" si="942"/>
        <v>25</v>
      </c>
      <c r="G2476" s="58">
        <f t="shared" si="943"/>
        <v>25</v>
      </c>
      <c r="H2476" s="58">
        <f t="shared" si="944"/>
        <v>0</v>
      </c>
      <c r="I2476" s="123">
        <f>'F4.2'!Z346</f>
        <v>0</v>
      </c>
      <c r="J2476" s="123">
        <f>'F4.2'!AT346</f>
        <v>0</v>
      </c>
      <c r="K2476" s="58"/>
      <c r="L2476" s="58"/>
      <c r="M2476" s="58">
        <f t="shared" si="938"/>
        <v>0</v>
      </c>
      <c r="N2476" s="58">
        <f t="shared" si="945"/>
        <v>0</v>
      </c>
    </row>
    <row r="2477" spans="1:14" ht="105" hidden="1" outlineLevel="1" x14ac:dyDescent="0.25">
      <c r="A2477" s="13">
        <f t="shared" si="940"/>
        <v>43.2</v>
      </c>
      <c r="B2477" s="194" t="str">
        <f t="shared" si="939"/>
        <v>Design, development, modification, manufacturing, supply, erection and commissioning of modular chutes for Conv.Conv. 4D to 5A/B , 5A to 6B, Conv. 6B to 7A &amp; 7B, Conv. 7B to 7D upto shuttle conveyor, Conv. 7A to 7C upto shuttle conveyor by using Anti-wear Tungsten Carbide Plates in CHP-I (4 x 210 MW), TPS Khaperkheda</v>
      </c>
      <c r="C2477" s="9">
        <f t="shared" si="941"/>
        <v>0</v>
      </c>
      <c r="D2477" s="65" t="str">
        <f t="shared" si="941"/>
        <v>-</v>
      </c>
      <c r="E2477" s="58">
        <f t="shared" si="941"/>
        <v>0</v>
      </c>
      <c r="F2477" s="58">
        <f t="shared" si="942"/>
        <v>10</v>
      </c>
      <c r="G2477" s="58">
        <f t="shared" si="943"/>
        <v>10</v>
      </c>
      <c r="H2477" s="58">
        <f t="shared" si="944"/>
        <v>0</v>
      </c>
      <c r="I2477" s="123">
        <f>'F4.2'!Z347</f>
        <v>0</v>
      </c>
      <c r="J2477" s="123">
        <f>'F4.2'!AT347</f>
        <v>0</v>
      </c>
      <c r="K2477" s="58"/>
      <c r="L2477" s="58"/>
      <c r="M2477" s="58">
        <f t="shared" si="938"/>
        <v>0</v>
      </c>
      <c r="N2477" s="58">
        <f t="shared" si="945"/>
        <v>0</v>
      </c>
    </row>
    <row r="2478" spans="1:14" ht="60" hidden="1" outlineLevel="1" x14ac:dyDescent="0.25">
      <c r="A2478" s="9">
        <f t="shared" si="940"/>
        <v>43.3</v>
      </c>
      <c r="B2478" s="194" t="str">
        <f t="shared" si="939"/>
        <v>Design, Supply, Erection, Commissioning and Upgradation of complete electrical system for drive units of covneyors (Conv. 5A, 6B, 7A/B/C/D &amp; Shuttle Conv. 1 to 4 in CHP-1 (4 x 210 MW)</v>
      </c>
      <c r="C2478" s="9">
        <f t="shared" si="941"/>
        <v>0</v>
      </c>
      <c r="D2478" s="65" t="str">
        <f t="shared" si="941"/>
        <v>-</v>
      </c>
      <c r="E2478" s="58">
        <f t="shared" si="941"/>
        <v>0</v>
      </c>
      <c r="F2478" s="58">
        <f t="shared" si="942"/>
        <v>10</v>
      </c>
      <c r="G2478" s="58">
        <f t="shared" si="943"/>
        <v>10</v>
      </c>
      <c r="H2478" s="58">
        <f t="shared" si="944"/>
        <v>0</v>
      </c>
      <c r="I2478" s="123">
        <f>'F4.2'!Z348</f>
        <v>0</v>
      </c>
      <c r="J2478" s="123">
        <f>'F4.2'!AT348</f>
        <v>0</v>
      </c>
      <c r="K2478" s="58"/>
      <c r="L2478" s="58"/>
      <c r="M2478" s="58">
        <f t="shared" si="938"/>
        <v>0</v>
      </c>
      <c r="N2478" s="58">
        <f t="shared" si="945"/>
        <v>0</v>
      </c>
    </row>
    <row r="2479" spans="1:14" ht="63" hidden="1" outlineLevel="1" x14ac:dyDescent="0.25">
      <c r="A2479" s="9">
        <f t="shared" si="940"/>
        <v>44</v>
      </c>
      <c r="B2479" s="215" t="str">
        <f t="shared" si="939"/>
        <v>Work of capacity restoration of unloading stream from Beetle Charger No. 2 to Stacker/Reclaimer No. 2 for perfromance improvement of CHP-I (4 x 210 MW).</v>
      </c>
      <c r="C2479" s="9">
        <f t="shared" si="941"/>
        <v>0</v>
      </c>
      <c r="D2479" s="65" t="str">
        <f t="shared" si="941"/>
        <v>-</v>
      </c>
      <c r="E2479" s="58">
        <f t="shared" si="941"/>
        <v>0</v>
      </c>
      <c r="F2479" s="58">
        <f t="shared" si="942"/>
        <v>0</v>
      </c>
      <c r="G2479" s="58">
        <f t="shared" si="943"/>
        <v>0</v>
      </c>
      <c r="H2479" s="58">
        <f t="shared" si="944"/>
        <v>0</v>
      </c>
      <c r="I2479" s="123">
        <f>'F4.2'!Z349</f>
        <v>0</v>
      </c>
      <c r="J2479" s="123">
        <f>'F4.2'!AT349</f>
        <v>0</v>
      </c>
      <c r="K2479" s="58"/>
      <c r="L2479" s="58"/>
      <c r="M2479" s="58">
        <f t="shared" si="938"/>
        <v>0</v>
      </c>
      <c r="N2479" s="58">
        <f t="shared" si="945"/>
        <v>0</v>
      </c>
    </row>
    <row r="2480" spans="1:14" ht="45" hidden="1" outlineLevel="1" x14ac:dyDescent="0.25">
      <c r="A2480" s="9">
        <f t="shared" si="940"/>
        <v>44.1</v>
      </c>
      <c r="B2480" s="194" t="str">
        <f t="shared" si="939"/>
        <v xml:space="preserve">Work of complete revamping/ refurbishment, capacity restoration and upgradation for beetle charger No. 2 </v>
      </c>
      <c r="C2480" s="9">
        <f t="shared" si="941"/>
        <v>0</v>
      </c>
      <c r="D2480" s="65" t="str">
        <f t="shared" si="941"/>
        <v>-</v>
      </c>
      <c r="E2480" s="58">
        <f t="shared" si="941"/>
        <v>0</v>
      </c>
      <c r="F2480" s="58">
        <f t="shared" si="942"/>
        <v>3</v>
      </c>
      <c r="G2480" s="58">
        <f t="shared" si="943"/>
        <v>3</v>
      </c>
      <c r="H2480" s="58">
        <f t="shared" si="944"/>
        <v>0</v>
      </c>
      <c r="I2480" s="123">
        <f>'F4.2'!Z350</f>
        <v>0</v>
      </c>
      <c r="J2480" s="123">
        <f>'F4.2'!AT350</f>
        <v>0</v>
      </c>
      <c r="K2480" s="58"/>
      <c r="L2480" s="58"/>
      <c r="M2480" s="58">
        <f t="shared" si="938"/>
        <v>0</v>
      </c>
      <c r="N2480" s="58">
        <f t="shared" si="945"/>
        <v>0</v>
      </c>
    </row>
    <row r="2481" spans="1:14" ht="45" hidden="1" outlineLevel="1" x14ac:dyDescent="0.25">
      <c r="A2481" s="9">
        <f t="shared" si="940"/>
        <v>44.2</v>
      </c>
      <c r="B2481" s="194" t="str">
        <f t="shared" si="939"/>
        <v xml:space="preserve">Work of complete revamping/ refurbishment, capacity restoration and upgradation for Wagon Tippler No. 2 </v>
      </c>
      <c r="C2481" s="9">
        <f t="shared" si="941"/>
        <v>0</v>
      </c>
      <c r="D2481" s="65" t="str">
        <f t="shared" si="941"/>
        <v>-</v>
      </c>
      <c r="E2481" s="58">
        <f t="shared" si="941"/>
        <v>0</v>
      </c>
      <c r="F2481" s="58">
        <f t="shared" si="942"/>
        <v>6</v>
      </c>
      <c r="G2481" s="58">
        <f t="shared" si="943"/>
        <v>6</v>
      </c>
      <c r="H2481" s="58">
        <f t="shared" si="944"/>
        <v>0</v>
      </c>
      <c r="I2481" s="123">
        <f>'F4.2'!Z351</f>
        <v>0</v>
      </c>
      <c r="J2481" s="123">
        <f>'F4.2'!AT351</f>
        <v>0</v>
      </c>
      <c r="K2481" s="58"/>
      <c r="L2481" s="58"/>
      <c r="M2481" s="58">
        <f t="shared" si="938"/>
        <v>0</v>
      </c>
      <c r="N2481" s="58">
        <f t="shared" si="945"/>
        <v>0</v>
      </c>
    </row>
    <row r="2482" spans="1:14" ht="45" hidden="1" outlineLevel="1" x14ac:dyDescent="0.25">
      <c r="A2482" s="9">
        <f t="shared" si="940"/>
        <v>44.3</v>
      </c>
      <c r="B2482" s="194" t="str">
        <f t="shared" si="939"/>
        <v xml:space="preserve">Work of complete revamping/ refurbishment, capacity restoration and upgradation for Apron Feeder No. 2 </v>
      </c>
      <c r="C2482" s="9">
        <f t="shared" ref="C2482:E2501" si="946">C2056</f>
        <v>0</v>
      </c>
      <c r="D2482" s="65" t="str">
        <f t="shared" si="946"/>
        <v>-</v>
      </c>
      <c r="E2482" s="58">
        <f t="shared" si="946"/>
        <v>0</v>
      </c>
      <c r="F2482" s="58">
        <f t="shared" si="942"/>
        <v>3</v>
      </c>
      <c r="G2482" s="58">
        <f t="shared" si="943"/>
        <v>3</v>
      </c>
      <c r="H2482" s="58">
        <f t="shared" si="944"/>
        <v>0</v>
      </c>
      <c r="I2482" s="123">
        <f>'F4.2'!Z352</f>
        <v>0</v>
      </c>
      <c r="J2482" s="123">
        <f>'F4.2'!AT352</f>
        <v>0</v>
      </c>
      <c r="K2482" s="58"/>
      <c r="L2482" s="58"/>
      <c r="M2482" s="58">
        <f t="shared" si="938"/>
        <v>0</v>
      </c>
      <c r="N2482" s="58">
        <f t="shared" si="945"/>
        <v>0</v>
      </c>
    </row>
    <row r="2483" spans="1:14" ht="45" hidden="1" outlineLevel="1" x14ac:dyDescent="0.25">
      <c r="A2483" s="13">
        <f t="shared" si="940"/>
        <v>44.4</v>
      </c>
      <c r="B2483" s="194" t="str">
        <f t="shared" si="939"/>
        <v xml:space="preserve">Work of complete revamping/ refurbishment, capacity restoration and upgradation for conveyor system from Conv. 2D, 3B, 4B, 8B, 10 </v>
      </c>
      <c r="C2483" s="9">
        <f t="shared" si="946"/>
        <v>0</v>
      </c>
      <c r="D2483" s="65" t="str">
        <f t="shared" si="946"/>
        <v>-</v>
      </c>
      <c r="E2483" s="58">
        <f t="shared" si="946"/>
        <v>0</v>
      </c>
      <c r="F2483" s="58">
        <f t="shared" si="942"/>
        <v>25</v>
      </c>
      <c r="G2483" s="58">
        <f t="shared" si="943"/>
        <v>25</v>
      </c>
      <c r="H2483" s="58">
        <f t="shared" si="944"/>
        <v>0</v>
      </c>
      <c r="I2483" s="123">
        <f>'F4.2'!Z353</f>
        <v>0</v>
      </c>
      <c r="J2483" s="123">
        <f>'F4.2'!AT353</f>
        <v>0</v>
      </c>
      <c r="K2483" s="58"/>
      <c r="L2483" s="58"/>
      <c r="M2483" s="58">
        <f t="shared" si="938"/>
        <v>0</v>
      </c>
      <c r="N2483" s="58">
        <f t="shared" si="945"/>
        <v>0</v>
      </c>
    </row>
    <row r="2484" spans="1:14" ht="45" hidden="1" outlineLevel="1" x14ac:dyDescent="0.25">
      <c r="A2484" s="13">
        <f t="shared" si="940"/>
        <v>44.5</v>
      </c>
      <c r="B2484" s="194" t="str">
        <f t="shared" si="939"/>
        <v xml:space="preserve">Work of complete revamping/ refurbishment, capacity restoration and upgradation for impact crusher and wobbler feeder No. 2 &amp; 4 </v>
      </c>
      <c r="C2484" s="9">
        <f t="shared" si="946"/>
        <v>0</v>
      </c>
      <c r="D2484" s="65" t="str">
        <f t="shared" si="946"/>
        <v>-</v>
      </c>
      <c r="E2484" s="58">
        <f t="shared" si="946"/>
        <v>0</v>
      </c>
      <c r="F2484" s="58">
        <f t="shared" si="942"/>
        <v>7</v>
      </c>
      <c r="G2484" s="58">
        <f t="shared" si="943"/>
        <v>7</v>
      </c>
      <c r="H2484" s="58">
        <f t="shared" si="944"/>
        <v>0</v>
      </c>
      <c r="I2484" s="123">
        <f>'F4.2'!Z354</f>
        <v>0</v>
      </c>
      <c r="J2484" s="123">
        <f>'F4.2'!AT354</f>
        <v>0</v>
      </c>
      <c r="K2484" s="58"/>
      <c r="L2484" s="58"/>
      <c r="M2484" s="58">
        <f t="shared" si="938"/>
        <v>0</v>
      </c>
      <c r="N2484" s="58">
        <f t="shared" si="945"/>
        <v>0</v>
      </c>
    </row>
    <row r="2485" spans="1:14" ht="45" hidden="1" outlineLevel="1" x14ac:dyDescent="0.25">
      <c r="A2485" s="9">
        <f t="shared" si="940"/>
        <v>44.6</v>
      </c>
      <c r="B2485" s="194" t="str">
        <f t="shared" si="939"/>
        <v>Work of complete revamping/ refurbishment, capacity restoration and upgradation for Stacker/Reclaimer No. 2.</v>
      </c>
      <c r="C2485" s="9">
        <f t="shared" si="946"/>
        <v>0</v>
      </c>
      <c r="D2485" s="65" t="str">
        <f t="shared" si="946"/>
        <v>-</v>
      </c>
      <c r="E2485" s="58">
        <f t="shared" si="946"/>
        <v>0</v>
      </c>
      <c r="F2485" s="58">
        <f t="shared" si="942"/>
        <v>10</v>
      </c>
      <c r="G2485" s="58">
        <f t="shared" si="943"/>
        <v>10</v>
      </c>
      <c r="H2485" s="58">
        <f t="shared" si="944"/>
        <v>0</v>
      </c>
      <c r="I2485" s="123">
        <f>'F4.2'!Z355</f>
        <v>0</v>
      </c>
      <c r="J2485" s="123">
        <f>'F4.2'!AT355</f>
        <v>0</v>
      </c>
      <c r="K2485" s="58"/>
      <c r="L2485" s="58"/>
      <c r="M2485" s="58">
        <f t="shared" si="938"/>
        <v>0</v>
      </c>
      <c r="N2485" s="58">
        <f t="shared" si="945"/>
        <v>0</v>
      </c>
    </row>
    <row r="2486" spans="1:14" ht="90" hidden="1" outlineLevel="1" x14ac:dyDescent="0.25">
      <c r="A2486" s="9">
        <f t="shared" si="940"/>
        <v>44.7</v>
      </c>
      <c r="B2486" s="194" t="str">
        <f t="shared" si="939"/>
        <v>Design, development, modification, manufacturing, supply, erection and commissioning of modular chutes for Conv. 2D to 3B, Conv. 3B to 4B, Conv. 4B to 8B and Conv. 10 by using Anti-wear Tungsten Carbide Plates in CHP-I (4 x 210 MW), TPS Khaperkheda</v>
      </c>
      <c r="C2486" s="9">
        <f t="shared" si="946"/>
        <v>0</v>
      </c>
      <c r="D2486" s="65" t="str">
        <f t="shared" si="946"/>
        <v>-</v>
      </c>
      <c r="E2486" s="58">
        <f t="shared" si="946"/>
        <v>0</v>
      </c>
      <c r="F2486" s="58">
        <f t="shared" si="942"/>
        <v>10</v>
      </c>
      <c r="G2486" s="58">
        <f t="shared" si="943"/>
        <v>10</v>
      </c>
      <c r="H2486" s="58">
        <f t="shared" si="944"/>
        <v>0</v>
      </c>
      <c r="I2486" s="123">
        <f>'F4.2'!Z356</f>
        <v>0</v>
      </c>
      <c r="J2486" s="123">
        <f>'F4.2'!AT356</f>
        <v>0</v>
      </c>
      <c r="K2486" s="58"/>
      <c r="L2486" s="58"/>
      <c r="M2486" s="58">
        <f t="shared" si="938"/>
        <v>0</v>
      </c>
      <c r="N2486" s="58">
        <f t="shared" si="945"/>
        <v>0</v>
      </c>
    </row>
    <row r="2487" spans="1:14" ht="90" hidden="1" outlineLevel="1" x14ac:dyDescent="0.25">
      <c r="A2487" s="9">
        <f t="shared" si="940"/>
        <v>44.8</v>
      </c>
      <c r="B2487" s="194" t="str">
        <f t="shared" si="939"/>
        <v>Design, Supply, Erection, Commissioning and Upgradation of complete electrical system for drive units of beetle Charger, wagon tippler, apron feeder, covneyors (Conv. 2D, 3B, 4B, 8B, 10), crushers/ wobbler feeder No. 2 &amp; 4 and Stacker/Reclaimer No. 2 in CHP-1 (4 x 210 MW)</v>
      </c>
      <c r="C2487" s="9">
        <f t="shared" si="946"/>
        <v>0</v>
      </c>
      <c r="D2487" s="65" t="str">
        <f t="shared" si="946"/>
        <v>-</v>
      </c>
      <c r="E2487" s="58">
        <f t="shared" si="946"/>
        <v>0</v>
      </c>
      <c r="F2487" s="58">
        <f t="shared" si="942"/>
        <v>10</v>
      </c>
      <c r="G2487" s="58">
        <f t="shared" si="943"/>
        <v>10</v>
      </c>
      <c r="H2487" s="58">
        <f t="shared" si="944"/>
        <v>0</v>
      </c>
      <c r="I2487" s="123">
        <f>'F4.2'!Z357</f>
        <v>0</v>
      </c>
      <c r="J2487" s="123">
        <f>'F4.2'!AT357</f>
        <v>0</v>
      </c>
      <c r="K2487" s="58"/>
      <c r="L2487" s="58"/>
      <c r="M2487" s="58">
        <f t="shared" si="938"/>
        <v>0</v>
      </c>
      <c r="N2487" s="58">
        <f t="shared" si="945"/>
        <v>0</v>
      </c>
    </row>
    <row r="2488" spans="1:14" ht="63" hidden="1" outlineLevel="1" x14ac:dyDescent="0.25">
      <c r="A2488" s="27">
        <f t="shared" si="940"/>
        <v>45</v>
      </c>
      <c r="B2488" s="215" t="str">
        <f t="shared" si="939"/>
        <v>Work of capacity restoration of bunkering stream from Conv. 1A/B, 2A/B, 5B to 7E/F/G/H including shuttle conveyors in CHP-I (4 x 210 MW)</v>
      </c>
      <c r="C2488" s="9">
        <f t="shared" si="946"/>
        <v>0</v>
      </c>
      <c r="D2488" s="65" t="str">
        <f t="shared" si="946"/>
        <v>-</v>
      </c>
      <c r="E2488" s="58">
        <f t="shared" si="946"/>
        <v>0</v>
      </c>
      <c r="F2488" s="58">
        <f t="shared" si="942"/>
        <v>0</v>
      </c>
      <c r="G2488" s="58">
        <f t="shared" si="943"/>
        <v>0</v>
      </c>
      <c r="H2488" s="58">
        <f t="shared" si="944"/>
        <v>0</v>
      </c>
      <c r="I2488" s="123">
        <f>'F4.2'!Z358</f>
        <v>0</v>
      </c>
      <c r="J2488" s="123">
        <f>'F4.2'!AT358</f>
        <v>0</v>
      </c>
      <c r="K2488" s="58"/>
      <c r="L2488" s="58"/>
      <c r="M2488" s="58">
        <f t="shared" si="938"/>
        <v>0</v>
      </c>
      <c r="N2488" s="58">
        <f t="shared" si="945"/>
        <v>0</v>
      </c>
    </row>
    <row r="2489" spans="1:14" ht="60" hidden="1" outlineLevel="1" x14ac:dyDescent="0.25">
      <c r="A2489" s="9">
        <f t="shared" si="940"/>
        <v>45.1</v>
      </c>
      <c r="B2489" s="194" t="str">
        <f t="shared" si="939"/>
        <v>Work of complete revamping/ refurbishment, capacity restoration and upgradation for conveyor system from Conv. 1A/B, 2A/B, 5B, 6A, 7E, 7F, 7G, 7H and Shuttle Conv. 5 to 8 in CHP-I (4 x 210 MW)</v>
      </c>
      <c r="C2489" s="9">
        <f t="shared" si="946"/>
        <v>0</v>
      </c>
      <c r="D2489" s="65" t="str">
        <f t="shared" si="946"/>
        <v>-</v>
      </c>
      <c r="E2489" s="58">
        <f t="shared" si="946"/>
        <v>0</v>
      </c>
      <c r="F2489" s="58">
        <f t="shared" si="942"/>
        <v>30</v>
      </c>
      <c r="G2489" s="58">
        <f t="shared" si="943"/>
        <v>30</v>
      </c>
      <c r="H2489" s="58">
        <f t="shared" si="944"/>
        <v>0</v>
      </c>
      <c r="I2489" s="123">
        <f>'F4.2'!Z359</f>
        <v>0</v>
      </c>
      <c r="J2489" s="123">
        <f>'F4.2'!AT359</f>
        <v>0</v>
      </c>
      <c r="K2489" s="58"/>
      <c r="L2489" s="58"/>
      <c r="M2489" s="58">
        <f t="shared" si="938"/>
        <v>0</v>
      </c>
      <c r="N2489" s="58">
        <f t="shared" si="945"/>
        <v>0</v>
      </c>
    </row>
    <row r="2490" spans="1:14" ht="120" hidden="1" outlineLevel="1" x14ac:dyDescent="0.25">
      <c r="A2490" s="13">
        <f t="shared" si="940"/>
        <v>45.2</v>
      </c>
      <c r="B2490" s="194" t="str">
        <f t="shared" si="939"/>
        <v>Design, development, modification, manufacturing, supply, erection and commissioning of modular chutes for Conv. 1A/b to 2A/B,Conv. 4C to 5A/B, Conv. 5B to 6A, Conv. 6A to 7E &amp; 7F, Conv. 7E to 7G upto shuttle conveyor, Conv. 7F to 7H upto shuttle conveyor by using Anti-wear Tungsten Carbide Plates in CHP-I (4 x 210 MW), TPS Khaperkheda</v>
      </c>
      <c r="C2490" s="9">
        <f t="shared" si="946"/>
        <v>0</v>
      </c>
      <c r="D2490" s="65" t="str">
        <f t="shared" si="946"/>
        <v>-</v>
      </c>
      <c r="E2490" s="58">
        <f t="shared" si="946"/>
        <v>0</v>
      </c>
      <c r="F2490" s="58">
        <f t="shared" si="942"/>
        <v>15</v>
      </c>
      <c r="G2490" s="58">
        <f t="shared" si="943"/>
        <v>15</v>
      </c>
      <c r="H2490" s="58">
        <f t="shared" si="944"/>
        <v>0</v>
      </c>
      <c r="I2490" s="123">
        <f>'F4.2'!Z360</f>
        <v>0</v>
      </c>
      <c r="J2490" s="123">
        <f>'F4.2'!AT360</f>
        <v>0</v>
      </c>
      <c r="K2490" s="58"/>
      <c r="L2490" s="58"/>
      <c r="M2490" s="58">
        <f t="shared" si="938"/>
        <v>0</v>
      </c>
      <c r="N2490" s="58">
        <f t="shared" si="945"/>
        <v>0</v>
      </c>
    </row>
    <row r="2491" spans="1:14" ht="75" hidden="1" outlineLevel="1" x14ac:dyDescent="0.25">
      <c r="A2491" s="13">
        <f t="shared" si="940"/>
        <v>45.3</v>
      </c>
      <c r="B2491" s="194" t="str">
        <f t="shared" si="939"/>
        <v>Design, Supply, Erection, Commissioning and Upgradation of complete electrical system for drive units of conveyor system from Conv. 1A/B, 2A/B, 5B, 6A, 7E, 7F, 7G, 7H and Shuttle Conv. 5 to 8 in CHP-1 (4 x 210 MW)</v>
      </c>
      <c r="C2491" s="9">
        <f t="shared" si="946"/>
        <v>0</v>
      </c>
      <c r="D2491" s="65" t="str">
        <f t="shared" si="946"/>
        <v>-</v>
      </c>
      <c r="E2491" s="58">
        <f t="shared" si="946"/>
        <v>0</v>
      </c>
      <c r="F2491" s="58">
        <f t="shared" si="942"/>
        <v>20</v>
      </c>
      <c r="G2491" s="58">
        <f t="shared" si="943"/>
        <v>20</v>
      </c>
      <c r="H2491" s="58">
        <f t="shared" si="944"/>
        <v>0</v>
      </c>
      <c r="I2491" s="123">
        <f>'F4.2'!Z361</f>
        <v>0</v>
      </c>
      <c r="J2491" s="123">
        <f>'F4.2'!AT361</f>
        <v>0</v>
      </c>
      <c r="K2491" s="58"/>
      <c r="L2491" s="58"/>
      <c r="M2491" s="58">
        <f t="shared" si="938"/>
        <v>0</v>
      </c>
      <c r="N2491" s="58">
        <f t="shared" si="945"/>
        <v>0</v>
      </c>
    </row>
    <row r="2492" spans="1:14" ht="60" hidden="1" outlineLevel="1" x14ac:dyDescent="0.25">
      <c r="A2492" s="9">
        <f t="shared" si="940"/>
        <v>45.4</v>
      </c>
      <c r="B2492" s="194" t="str">
        <f t="shared" si="939"/>
        <v xml:space="preserve">Work of complete revamping/ refurbishment, capacity restoration and upgradation for Paddel Feeder No. 1 to 4 and truck hopper in CHP-I (4 x 210 MW) </v>
      </c>
      <c r="C2492" s="9">
        <f t="shared" si="946"/>
        <v>0</v>
      </c>
      <c r="D2492" s="65" t="str">
        <f t="shared" si="946"/>
        <v>-</v>
      </c>
      <c r="E2492" s="58">
        <f t="shared" si="946"/>
        <v>0</v>
      </c>
      <c r="F2492" s="58">
        <f t="shared" si="942"/>
        <v>10</v>
      </c>
      <c r="G2492" s="58">
        <f t="shared" si="943"/>
        <v>10</v>
      </c>
      <c r="H2492" s="58">
        <f t="shared" si="944"/>
        <v>0</v>
      </c>
      <c r="I2492" s="123">
        <f>'F4.2'!Z362</f>
        <v>0</v>
      </c>
      <c r="J2492" s="123">
        <f>'F4.2'!AT362</f>
        <v>0</v>
      </c>
      <c r="K2492" s="58"/>
      <c r="L2492" s="58"/>
      <c r="M2492" s="58">
        <f t="shared" si="938"/>
        <v>0</v>
      </c>
      <c r="N2492" s="58">
        <f t="shared" si="945"/>
        <v>0</v>
      </c>
    </row>
    <row r="2493" spans="1:14" ht="94.5" hidden="1" outlineLevel="1" x14ac:dyDescent="0.25">
      <c r="A2493" s="27">
        <f t="shared" si="940"/>
        <v>46</v>
      </c>
      <c r="B2493" s="27" t="str">
        <f t="shared" si="939"/>
        <v>Renovation and upgradation of various electrical system for CHP-I (4 x 210 MW) improvement &amp; 
Renovation and upgradation of various electrical system for CHP-I (4 x 210 MW) improvement.</v>
      </c>
      <c r="C2493" s="9">
        <f t="shared" si="946"/>
        <v>0</v>
      </c>
      <c r="D2493" s="65" t="str">
        <f t="shared" si="946"/>
        <v>-</v>
      </c>
      <c r="E2493" s="58">
        <f t="shared" si="946"/>
        <v>0</v>
      </c>
      <c r="F2493" s="58">
        <f t="shared" si="942"/>
        <v>0</v>
      </c>
      <c r="G2493" s="58">
        <f t="shared" si="943"/>
        <v>0</v>
      </c>
      <c r="H2493" s="58">
        <f t="shared" si="944"/>
        <v>0</v>
      </c>
      <c r="I2493" s="123">
        <f>'F4.2'!Z363</f>
        <v>0</v>
      </c>
      <c r="J2493" s="123">
        <f>'F4.2'!AT363</f>
        <v>0</v>
      </c>
      <c r="K2493" s="58"/>
      <c r="L2493" s="58"/>
      <c r="M2493" s="58">
        <f t="shared" si="938"/>
        <v>0</v>
      </c>
      <c r="N2493" s="58">
        <f t="shared" si="945"/>
        <v>0</v>
      </c>
    </row>
    <row r="2494" spans="1:14" ht="30" hidden="1" outlineLevel="1" x14ac:dyDescent="0.25">
      <c r="A2494" s="9">
        <f t="shared" si="940"/>
        <v>46.1</v>
      </c>
      <c r="B2494" s="194" t="str">
        <f t="shared" si="939"/>
        <v xml:space="preserve">Design, development and upgradation with circuit breaker VFD of various LT MCC of CHP-I. </v>
      </c>
      <c r="C2494" s="9">
        <f t="shared" si="946"/>
        <v>0</v>
      </c>
      <c r="D2494" s="65" t="str">
        <f t="shared" si="946"/>
        <v>-</v>
      </c>
      <c r="E2494" s="58">
        <f t="shared" si="946"/>
        <v>0</v>
      </c>
      <c r="F2494" s="58">
        <f t="shared" si="942"/>
        <v>17</v>
      </c>
      <c r="G2494" s="58">
        <f t="shared" si="943"/>
        <v>17</v>
      </c>
      <c r="H2494" s="58">
        <f t="shared" si="944"/>
        <v>0</v>
      </c>
      <c r="I2494" s="123">
        <f>'F4.2'!Z364</f>
        <v>0</v>
      </c>
      <c r="J2494" s="123">
        <f>'F4.2'!AT364</f>
        <v>0</v>
      </c>
      <c r="K2494" s="58"/>
      <c r="L2494" s="58"/>
      <c r="M2494" s="58">
        <f t="shared" si="938"/>
        <v>0</v>
      </c>
      <c r="N2494" s="58">
        <f t="shared" si="945"/>
        <v>0</v>
      </c>
    </row>
    <row r="2495" spans="1:14" ht="60" hidden="1" outlineLevel="1" x14ac:dyDescent="0.25">
      <c r="A2495" s="9">
        <f t="shared" si="940"/>
        <v>46.2</v>
      </c>
      <c r="B2495" s="194" t="str">
        <f t="shared" si="939"/>
        <v>Design, Supply, Installation, Commissioning and Testing of Energy Chain System for Paddle Feeder, Shuttle Conveyor and Stacker/Reclaimers in CHP-1 (4 x 210 MW), Khaperkheda TPS.</v>
      </c>
      <c r="C2495" s="9">
        <f t="shared" si="946"/>
        <v>0</v>
      </c>
      <c r="D2495" s="65" t="str">
        <f t="shared" si="946"/>
        <v>-</v>
      </c>
      <c r="E2495" s="58">
        <f t="shared" si="946"/>
        <v>0</v>
      </c>
      <c r="F2495" s="58">
        <f t="shared" si="942"/>
        <v>10</v>
      </c>
      <c r="G2495" s="58">
        <f t="shared" si="943"/>
        <v>10</v>
      </c>
      <c r="H2495" s="58">
        <f t="shared" si="944"/>
        <v>0</v>
      </c>
      <c r="I2495" s="123">
        <f>'F4.2'!Z365</f>
        <v>0</v>
      </c>
      <c r="J2495" s="123">
        <f>'F4.2'!AT365</f>
        <v>0</v>
      </c>
      <c r="K2495" s="58"/>
      <c r="L2495" s="58"/>
      <c r="M2495" s="58">
        <f t="shared" si="938"/>
        <v>0</v>
      </c>
      <c r="N2495" s="58">
        <f t="shared" si="945"/>
        <v>0</v>
      </c>
    </row>
    <row r="2496" spans="1:14" ht="45" hidden="1" outlineLevel="1" x14ac:dyDescent="0.25">
      <c r="A2496" s="13">
        <f t="shared" si="940"/>
        <v>46.3</v>
      </c>
      <c r="B2496" s="194" t="str">
        <f t="shared" si="939"/>
        <v>Upgradation of relay logic system with PLC &amp; SCADA in CHP-I control room and Wagon Tipplers in CHP-1 (4 x 210 MW), Khaperkheda TPS.</v>
      </c>
      <c r="C2496" s="9">
        <f t="shared" si="946"/>
        <v>0</v>
      </c>
      <c r="D2496" s="65" t="str">
        <f t="shared" si="946"/>
        <v>-</v>
      </c>
      <c r="E2496" s="58">
        <f t="shared" si="946"/>
        <v>0</v>
      </c>
      <c r="F2496" s="58">
        <f t="shared" si="942"/>
        <v>8</v>
      </c>
      <c r="G2496" s="58">
        <f t="shared" si="943"/>
        <v>8</v>
      </c>
      <c r="H2496" s="58">
        <f t="shared" si="944"/>
        <v>0</v>
      </c>
      <c r="I2496" s="123">
        <f>'F4.2'!Z366</f>
        <v>0</v>
      </c>
      <c r="J2496" s="123">
        <f>'F4.2'!AT366</f>
        <v>0</v>
      </c>
      <c r="K2496" s="58"/>
      <c r="L2496" s="58"/>
      <c r="M2496" s="58">
        <f t="shared" si="938"/>
        <v>0</v>
      </c>
      <c r="N2496" s="58">
        <f t="shared" si="945"/>
        <v>0</v>
      </c>
    </row>
    <row r="2497" spans="1:14" ht="45" hidden="1" outlineLevel="1" x14ac:dyDescent="0.25">
      <c r="A2497" s="13">
        <f t="shared" si="940"/>
        <v>46.4</v>
      </c>
      <c r="B2497" s="194" t="str">
        <f t="shared" si="939"/>
        <v>Complete upgradation of conveyor lighting system with energey efficient LED lights for CHP-1 (4 x 210 MW), Khaperkheda TPS.</v>
      </c>
      <c r="C2497" s="9">
        <f t="shared" si="946"/>
        <v>0</v>
      </c>
      <c r="D2497" s="65" t="str">
        <f t="shared" si="946"/>
        <v>-</v>
      </c>
      <c r="E2497" s="58">
        <f t="shared" si="946"/>
        <v>0</v>
      </c>
      <c r="F2497" s="58">
        <f t="shared" si="942"/>
        <v>8</v>
      </c>
      <c r="G2497" s="58">
        <f t="shared" si="943"/>
        <v>8</v>
      </c>
      <c r="H2497" s="58">
        <f t="shared" si="944"/>
        <v>0</v>
      </c>
      <c r="I2497" s="123">
        <f>'F4.2'!Z367</f>
        <v>0</v>
      </c>
      <c r="J2497" s="123">
        <f>'F4.2'!AT367</f>
        <v>0</v>
      </c>
      <c r="K2497" s="58"/>
      <c r="L2497" s="58"/>
      <c r="M2497" s="58">
        <f t="shared" si="938"/>
        <v>0</v>
      </c>
      <c r="N2497" s="58">
        <f t="shared" si="945"/>
        <v>0</v>
      </c>
    </row>
    <row r="2498" spans="1:14" ht="60" hidden="1" outlineLevel="1" x14ac:dyDescent="0.25">
      <c r="A2498" s="9">
        <f t="shared" si="940"/>
        <v>46.5</v>
      </c>
      <c r="B2498" s="194" t="str">
        <f t="shared" si="939"/>
        <v>Providing, installation, testing commissioning, maintenance and operation of explosion proof &amp; weather proof surveillance system at CHP-I (4 X 210 MW), TPS Khaperkheda.</v>
      </c>
      <c r="C2498" s="9">
        <f t="shared" si="946"/>
        <v>0</v>
      </c>
      <c r="D2498" s="65" t="str">
        <f t="shared" si="946"/>
        <v>-</v>
      </c>
      <c r="E2498" s="58">
        <f t="shared" si="946"/>
        <v>0</v>
      </c>
      <c r="F2498" s="58">
        <f t="shared" si="942"/>
        <v>6</v>
      </c>
      <c r="G2498" s="58">
        <f t="shared" si="943"/>
        <v>6</v>
      </c>
      <c r="H2498" s="58">
        <f t="shared" si="944"/>
        <v>0</v>
      </c>
      <c r="I2498" s="123">
        <f>'F4.2'!Z368</f>
        <v>0</v>
      </c>
      <c r="J2498" s="123">
        <f>'F4.2'!AT368</f>
        <v>0</v>
      </c>
      <c r="K2498" s="58"/>
      <c r="L2498" s="58"/>
      <c r="M2498" s="58">
        <f t="shared" si="938"/>
        <v>0</v>
      </c>
      <c r="N2498" s="58">
        <f t="shared" si="945"/>
        <v>0</v>
      </c>
    </row>
    <row r="2499" spans="1:14" ht="45" hidden="1" outlineLevel="1" x14ac:dyDescent="0.25">
      <c r="A2499" s="9">
        <f t="shared" si="940"/>
        <v>46.6</v>
      </c>
      <c r="B2499" s="194" t="str">
        <f t="shared" si="939"/>
        <v>Complete revamping/refurbishment, upgradation and modification of various EOT cranes &amp; hoist installed at CHP-I (4 x 210 MW), TPS Khaperkheda.</v>
      </c>
      <c r="C2499" s="9">
        <f t="shared" si="946"/>
        <v>0</v>
      </c>
      <c r="D2499" s="65" t="str">
        <f t="shared" si="946"/>
        <v>-</v>
      </c>
      <c r="E2499" s="58">
        <f t="shared" si="946"/>
        <v>0</v>
      </c>
      <c r="F2499" s="58">
        <f t="shared" si="942"/>
        <v>12</v>
      </c>
      <c r="G2499" s="58">
        <f t="shared" si="943"/>
        <v>12</v>
      </c>
      <c r="H2499" s="58">
        <f t="shared" si="944"/>
        <v>0</v>
      </c>
      <c r="I2499" s="123">
        <f>'F4.2'!Z369</f>
        <v>0</v>
      </c>
      <c r="J2499" s="123">
        <f>'F4.2'!AT369</f>
        <v>0</v>
      </c>
      <c r="K2499" s="58"/>
      <c r="L2499" s="58"/>
      <c r="M2499" s="58">
        <f t="shared" si="938"/>
        <v>0</v>
      </c>
      <c r="N2499" s="58">
        <f t="shared" si="945"/>
        <v>0</v>
      </c>
    </row>
    <row r="2500" spans="1:14" ht="47.25" hidden="1" outlineLevel="1" x14ac:dyDescent="0.25">
      <c r="A2500" s="27">
        <f t="shared" si="940"/>
        <v>47</v>
      </c>
      <c r="B2500" s="215" t="str">
        <f t="shared" si="939"/>
        <v>Procurement of various capacity SAN make locomotives and BEML make loader &amp; bulldozer for CHP-I (4 x 210 MW)</v>
      </c>
      <c r="C2500" s="9">
        <f t="shared" si="946"/>
        <v>0</v>
      </c>
      <c r="D2500" s="65" t="str">
        <f t="shared" si="946"/>
        <v>-</v>
      </c>
      <c r="E2500" s="58">
        <f t="shared" si="946"/>
        <v>0</v>
      </c>
      <c r="F2500" s="58">
        <f t="shared" si="942"/>
        <v>0</v>
      </c>
      <c r="G2500" s="58">
        <f t="shared" si="943"/>
        <v>0</v>
      </c>
      <c r="H2500" s="58">
        <f t="shared" si="944"/>
        <v>0</v>
      </c>
      <c r="I2500" s="123">
        <f>'F4.2'!Z370</f>
        <v>0</v>
      </c>
      <c r="J2500" s="123">
        <f>'F4.2'!AT370</f>
        <v>0</v>
      </c>
      <c r="K2500" s="58"/>
      <c r="L2500" s="58"/>
      <c r="M2500" s="58">
        <f t="shared" si="938"/>
        <v>0</v>
      </c>
      <c r="N2500" s="58">
        <f t="shared" si="945"/>
        <v>0</v>
      </c>
    </row>
    <row r="2501" spans="1:14" ht="45" hidden="1" outlineLevel="1" x14ac:dyDescent="0.25">
      <c r="A2501" s="9">
        <f t="shared" si="940"/>
        <v>47.1</v>
      </c>
      <c r="B2501" s="194" t="str">
        <f t="shared" si="939"/>
        <v xml:space="preserve">Procurement of various capacity SAN make locomotives and BEML make loader &amp; bulldozer for CHP-I (4 x 210 MW) </v>
      </c>
      <c r="C2501" s="9">
        <f t="shared" si="946"/>
        <v>0</v>
      </c>
      <c r="D2501" s="65" t="str">
        <f t="shared" si="946"/>
        <v>-</v>
      </c>
      <c r="E2501" s="58">
        <f t="shared" si="946"/>
        <v>0</v>
      </c>
      <c r="F2501" s="58">
        <f t="shared" si="942"/>
        <v>25</v>
      </c>
      <c r="G2501" s="58">
        <f t="shared" si="943"/>
        <v>25</v>
      </c>
      <c r="H2501" s="58">
        <f t="shared" si="944"/>
        <v>0</v>
      </c>
      <c r="I2501" s="123">
        <f>'F4.2'!Z371</f>
        <v>0</v>
      </c>
      <c r="J2501" s="123">
        <f>'F4.2'!AT371</f>
        <v>0</v>
      </c>
      <c r="K2501" s="58"/>
      <c r="L2501" s="58"/>
      <c r="M2501" s="58">
        <f t="shared" si="938"/>
        <v>0</v>
      </c>
      <c r="N2501" s="58">
        <f t="shared" si="945"/>
        <v>0</v>
      </c>
    </row>
    <row r="2502" spans="1:14" ht="31.5" hidden="1" outlineLevel="1" x14ac:dyDescent="0.25">
      <c r="A2502" s="27">
        <f t="shared" si="940"/>
        <v>48</v>
      </c>
      <c r="B2502" s="27" t="str">
        <f t="shared" si="939"/>
        <v>CHP Improvement Schemesfor 4x 210 MW units</v>
      </c>
      <c r="C2502" s="9">
        <f t="shared" ref="C2502:E2521" si="947">C2076</f>
        <v>0</v>
      </c>
      <c r="D2502" s="65" t="str">
        <f t="shared" si="947"/>
        <v>-</v>
      </c>
      <c r="E2502" s="58">
        <f t="shared" si="947"/>
        <v>0</v>
      </c>
      <c r="F2502" s="58">
        <f t="shared" si="942"/>
        <v>0</v>
      </c>
      <c r="G2502" s="58">
        <f t="shared" si="943"/>
        <v>0</v>
      </c>
      <c r="H2502" s="58">
        <f t="shared" si="944"/>
        <v>0</v>
      </c>
      <c r="I2502" s="123">
        <f>'F4.2'!Z372</f>
        <v>0</v>
      </c>
      <c r="J2502" s="123">
        <f>'F4.2'!AT372</f>
        <v>0</v>
      </c>
      <c r="K2502" s="58"/>
      <c r="L2502" s="58"/>
      <c r="M2502" s="58">
        <f t="shared" si="938"/>
        <v>0</v>
      </c>
      <c r="N2502" s="58">
        <f t="shared" si="945"/>
        <v>0</v>
      </c>
    </row>
    <row r="2503" spans="1:14" ht="45" hidden="1" outlineLevel="1" x14ac:dyDescent="0.25">
      <c r="A2503" s="9">
        <f t="shared" si="940"/>
        <v>48.1</v>
      </c>
      <c r="B2503" s="194" t="str">
        <f t="shared" si="939"/>
        <v>Design, manufacture, supply and installation of suspended magnet for bunkering belts at CHP-I (4 x 210 MW), TPS Khaperkheda.</v>
      </c>
      <c r="C2503" s="9">
        <f t="shared" si="947"/>
        <v>0</v>
      </c>
      <c r="D2503" s="65" t="str">
        <f t="shared" si="947"/>
        <v>-</v>
      </c>
      <c r="E2503" s="58">
        <f t="shared" si="947"/>
        <v>0</v>
      </c>
      <c r="F2503" s="58">
        <f t="shared" si="942"/>
        <v>4</v>
      </c>
      <c r="G2503" s="58">
        <f t="shared" si="943"/>
        <v>4</v>
      </c>
      <c r="H2503" s="58">
        <f t="shared" si="944"/>
        <v>0</v>
      </c>
      <c r="I2503" s="123">
        <f>'F4.2'!Z373</f>
        <v>0</v>
      </c>
      <c r="J2503" s="123">
        <f>'F4.2'!AT373</f>
        <v>0</v>
      </c>
      <c r="K2503" s="58"/>
      <c r="L2503" s="58"/>
      <c r="M2503" s="58">
        <f t="shared" si="938"/>
        <v>0</v>
      </c>
      <c r="N2503" s="58">
        <f t="shared" si="945"/>
        <v>0</v>
      </c>
    </row>
    <row r="2504" spans="1:14" ht="45" hidden="1" outlineLevel="1" x14ac:dyDescent="0.25">
      <c r="A2504" s="9">
        <f t="shared" si="940"/>
        <v>48.2</v>
      </c>
      <c r="B2504" s="194" t="str">
        <f t="shared" si="939"/>
        <v>Design, manufacture, supply and installation of travel drive system for shuttle conveyors and conveyors at CHP-I (4 x 210 MW), TPS Khaperkheda.</v>
      </c>
      <c r="C2504" s="9">
        <f t="shared" si="947"/>
        <v>0</v>
      </c>
      <c r="D2504" s="65" t="str">
        <f t="shared" si="947"/>
        <v>-</v>
      </c>
      <c r="E2504" s="58">
        <f t="shared" si="947"/>
        <v>0</v>
      </c>
      <c r="F2504" s="58">
        <f t="shared" si="942"/>
        <v>5</v>
      </c>
      <c r="G2504" s="58">
        <f t="shared" si="943"/>
        <v>5</v>
      </c>
      <c r="H2504" s="58">
        <f t="shared" si="944"/>
        <v>0</v>
      </c>
      <c r="I2504" s="123">
        <f>'F4.2'!Z374</f>
        <v>0</v>
      </c>
      <c r="J2504" s="123">
        <f>'F4.2'!AT374</f>
        <v>0</v>
      </c>
      <c r="K2504" s="58"/>
      <c r="L2504" s="58"/>
      <c r="M2504" s="58">
        <f t="shared" si="938"/>
        <v>0</v>
      </c>
      <c r="N2504" s="58">
        <f t="shared" si="945"/>
        <v>0</v>
      </c>
    </row>
    <row r="2505" spans="1:14" ht="60" hidden="1" outlineLevel="1" x14ac:dyDescent="0.25">
      <c r="A2505" s="9">
        <f t="shared" si="940"/>
        <v>48.3</v>
      </c>
      <c r="B2505" s="194" t="str">
        <f t="shared" si="939"/>
        <v>Renovation including replacement of Power &amp; Control cables with  automation &amp; upgradation of Stacker Reclaimer No. 2 in CHP-I (4 X 210MW), TPS Khaperkheda."</v>
      </c>
      <c r="C2505" s="9">
        <f t="shared" si="947"/>
        <v>0</v>
      </c>
      <c r="D2505" s="65" t="str">
        <f t="shared" si="947"/>
        <v>-</v>
      </c>
      <c r="E2505" s="58">
        <f t="shared" si="947"/>
        <v>0</v>
      </c>
      <c r="F2505" s="58">
        <f t="shared" si="942"/>
        <v>8</v>
      </c>
      <c r="G2505" s="58">
        <f t="shared" si="943"/>
        <v>8</v>
      </c>
      <c r="H2505" s="58">
        <f t="shared" si="944"/>
        <v>0</v>
      </c>
      <c r="I2505" s="123">
        <f>'F4.2'!Z375</f>
        <v>0</v>
      </c>
      <c r="J2505" s="123">
        <f>'F4.2'!AT375</f>
        <v>0</v>
      </c>
      <c r="K2505" s="58"/>
      <c r="L2505" s="58"/>
      <c r="M2505" s="58">
        <f t="shared" si="938"/>
        <v>0</v>
      </c>
      <c r="N2505" s="58">
        <f t="shared" si="945"/>
        <v>0</v>
      </c>
    </row>
    <row r="2506" spans="1:14" ht="45" hidden="1" outlineLevel="1" x14ac:dyDescent="0.25">
      <c r="A2506" s="9">
        <f t="shared" si="940"/>
        <v>48.4</v>
      </c>
      <c r="B2506" s="194" t="str">
        <f t="shared" si="939"/>
        <v xml:space="preserve">Complete reconditionding &amp; upgradation of LT MCC installed at Unit No. 3 &amp; 4 bunker auxiliareis in CHP-I (4 x 210 MW) </v>
      </c>
      <c r="C2506" s="9">
        <f t="shared" si="947"/>
        <v>0</v>
      </c>
      <c r="D2506" s="65" t="str">
        <f t="shared" si="947"/>
        <v>-</v>
      </c>
      <c r="E2506" s="58">
        <f t="shared" si="947"/>
        <v>0</v>
      </c>
      <c r="F2506" s="58">
        <f t="shared" si="942"/>
        <v>7</v>
      </c>
      <c r="G2506" s="58">
        <f t="shared" si="943"/>
        <v>7</v>
      </c>
      <c r="H2506" s="58">
        <f t="shared" si="944"/>
        <v>0</v>
      </c>
      <c r="I2506" s="123">
        <f>'F4.2'!Z376</f>
        <v>0</v>
      </c>
      <c r="J2506" s="123">
        <f>'F4.2'!AT376</f>
        <v>0</v>
      </c>
      <c r="K2506" s="58"/>
      <c r="L2506" s="58"/>
      <c r="M2506" s="58">
        <f t="shared" si="938"/>
        <v>0</v>
      </c>
      <c r="N2506" s="58">
        <f t="shared" si="945"/>
        <v>0</v>
      </c>
    </row>
    <row r="2507" spans="1:14" ht="30" hidden="1" outlineLevel="1" x14ac:dyDescent="0.25">
      <c r="A2507" s="9">
        <f t="shared" si="940"/>
        <v>48.5</v>
      </c>
      <c r="B2507" s="194" t="str">
        <f t="shared" si="939"/>
        <v xml:space="preserve">Complete reconditionding &amp; upgradation of outdoor lighting system in CHP-I (4 x 210 MW) </v>
      </c>
      <c r="C2507" s="9">
        <f t="shared" si="947"/>
        <v>0</v>
      </c>
      <c r="D2507" s="65" t="str">
        <f t="shared" si="947"/>
        <v>-</v>
      </c>
      <c r="E2507" s="58">
        <f t="shared" si="947"/>
        <v>0</v>
      </c>
      <c r="F2507" s="58">
        <f t="shared" si="942"/>
        <v>8</v>
      </c>
      <c r="G2507" s="58">
        <f t="shared" si="943"/>
        <v>8</v>
      </c>
      <c r="H2507" s="58">
        <f t="shared" si="944"/>
        <v>0</v>
      </c>
      <c r="I2507" s="123">
        <f>'F4.2'!Z377</f>
        <v>0</v>
      </c>
      <c r="J2507" s="123">
        <f>'F4.2'!AT377</f>
        <v>0</v>
      </c>
      <c r="K2507" s="58"/>
      <c r="L2507" s="58"/>
      <c r="M2507" s="58">
        <f t="shared" si="938"/>
        <v>0</v>
      </c>
      <c r="N2507" s="58">
        <f t="shared" si="945"/>
        <v>0</v>
      </c>
    </row>
    <row r="2508" spans="1:14" ht="45" hidden="1" outlineLevel="1" x14ac:dyDescent="0.25">
      <c r="A2508" s="9">
        <f t="shared" si="940"/>
        <v>48.6</v>
      </c>
      <c r="B2508" s="194" t="str">
        <f t="shared" si="939"/>
        <v xml:space="preserve">Complete reconditionding &amp; upgradation of HT breaker, control circuits &amp; protection relays in CHP-I (4 x 210 MW) </v>
      </c>
      <c r="C2508" s="9">
        <f t="shared" si="947"/>
        <v>0</v>
      </c>
      <c r="D2508" s="65" t="str">
        <f t="shared" si="947"/>
        <v>-</v>
      </c>
      <c r="E2508" s="58">
        <f t="shared" si="947"/>
        <v>0</v>
      </c>
      <c r="F2508" s="58">
        <f t="shared" si="942"/>
        <v>3</v>
      </c>
      <c r="G2508" s="58">
        <f t="shared" si="943"/>
        <v>3</v>
      </c>
      <c r="H2508" s="58">
        <f t="shared" si="944"/>
        <v>0</v>
      </c>
      <c r="I2508" s="123">
        <f>'F4.2'!Z378</f>
        <v>0</v>
      </c>
      <c r="J2508" s="123">
        <f>'F4.2'!AT378</f>
        <v>0</v>
      </c>
      <c r="K2508" s="58"/>
      <c r="L2508" s="58"/>
      <c r="M2508" s="58">
        <f t="shared" si="938"/>
        <v>0</v>
      </c>
      <c r="N2508" s="58">
        <f t="shared" si="945"/>
        <v>0</v>
      </c>
    </row>
    <row r="2509" spans="1:14" ht="60" hidden="1" outlineLevel="1" x14ac:dyDescent="0.25">
      <c r="A2509" s="9">
        <f t="shared" si="940"/>
        <v>48.7</v>
      </c>
      <c r="B2509" s="194" t="str">
        <f t="shared" si="939"/>
        <v>Complete revamping/refurbishment, upgradation and modification of various monorail hoists &amp; winch machine  installed at CHP-I (4 x 210 MW), TPS Khaperkheda.</v>
      </c>
      <c r="C2509" s="9">
        <f t="shared" si="947"/>
        <v>0</v>
      </c>
      <c r="D2509" s="65" t="str">
        <f t="shared" si="947"/>
        <v>-</v>
      </c>
      <c r="E2509" s="58">
        <f t="shared" si="947"/>
        <v>0</v>
      </c>
      <c r="F2509" s="58">
        <f t="shared" si="942"/>
        <v>10</v>
      </c>
      <c r="G2509" s="58">
        <f t="shared" si="943"/>
        <v>10</v>
      </c>
      <c r="H2509" s="58">
        <f t="shared" si="944"/>
        <v>0</v>
      </c>
      <c r="I2509" s="123">
        <f>'F4.2'!Z379</f>
        <v>0</v>
      </c>
      <c r="J2509" s="123">
        <f>'F4.2'!AT379</f>
        <v>0</v>
      </c>
      <c r="K2509" s="58"/>
      <c r="L2509" s="58"/>
      <c r="M2509" s="58">
        <f t="shared" si="938"/>
        <v>0</v>
      </c>
      <c r="N2509" s="58">
        <f t="shared" si="945"/>
        <v>0</v>
      </c>
    </row>
    <row r="2510" spans="1:14" ht="30" hidden="1" outlineLevel="1" x14ac:dyDescent="0.25">
      <c r="A2510" s="9">
        <f t="shared" si="940"/>
        <v>48.8</v>
      </c>
      <c r="B2510" s="194" t="str">
        <f t="shared" si="939"/>
        <v xml:space="preserve">Procurement of hydra 14 Ton above capacity and heavy vehicles for CHP- I &amp; II. </v>
      </c>
      <c r="C2510" s="9">
        <f t="shared" si="947"/>
        <v>0</v>
      </c>
      <c r="D2510" s="65" t="str">
        <f t="shared" si="947"/>
        <v>-</v>
      </c>
      <c r="E2510" s="58">
        <f t="shared" si="947"/>
        <v>0</v>
      </c>
      <c r="F2510" s="58">
        <f t="shared" si="942"/>
        <v>5</v>
      </c>
      <c r="G2510" s="58">
        <f t="shared" si="943"/>
        <v>5</v>
      </c>
      <c r="H2510" s="58">
        <f t="shared" si="944"/>
        <v>0</v>
      </c>
      <c r="I2510" s="123">
        <f>'F4.2'!Z380</f>
        <v>0</v>
      </c>
      <c r="J2510" s="123">
        <f>'F4.2'!AT380</f>
        <v>0</v>
      </c>
      <c r="K2510" s="58"/>
      <c r="L2510" s="58"/>
      <c r="M2510" s="58">
        <f t="shared" si="938"/>
        <v>0</v>
      </c>
      <c r="N2510" s="58">
        <f t="shared" si="945"/>
        <v>0</v>
      </c>
    </row>
    <row r="2511" spans="1:14" ht="31.5" hidden="1" outlineLevel="1" x14ac:dyDescent="0.25">
      <c r="A2511" s="27">
        <f t="shared" si="940"/>
        <v>49</v>
      </c>
      <c r="B2511" s="215" t="str">
        <f t="shared" si="939"/>
        <v>Installation of Real Time Coal Analyzer at all TPS of Mahagenco</v>
      </c>
      <c r="C2511" s="9">
        <f t="shared" si="947"/>
        <v>0</v>
      </c>
      <c r="D2511" s="65" t="str">
        <f t="shared" si="947"/>
        <v>-</v>
      </c>
      <c r="E2511" s="58">
        <f t="shared" si="947"/>
        <v>0</v>
      </c>
      <c r="F2511" s="58">
        <f t="shared" si="942"/>
        <v>0</v>
      </c>
      <c r="G2511" s="58">
        <f t="shared" si="943"/>
        <v>0</v>
      </c>
      <c r="H2511" s="58">
        <f t="shared" si="944"/>
        <v>0</v>
      </c>
      <c r="I2511" s="123">
        <f>'F4.2'!Z381</f>
        <v>0</v>
      </c>
      <c r="J2511" s="123">
        <f>'F4.2'!AT381</f>
        <v>0</v>
      </c>
      <c r="K2511" s="58"/>
      <c r="L2511" s="58"/>
      <c r="M2511" s="58">
        <f t="shared" si="938"/>
        <v>0</v>
      </c>
      <c r="N2511" s="58">
        <f t="shared" si="945"/>
        <v>0</v>
      </c>
    </row>
    <row r="2512" spans="1:14" ht="30" hidden="1" outlineLevel="1" x14ac:dyDescent="0.25">
      <c r="A2512" s="9">
        <f t="shared" si="940"/>
        <v>49.1</v>
      </c>
      <c r="B2512" s="194" t="str">
        <f t="shared" si="939"/>
        <v>Installation of Real time Coal  Analyzer at Khaperkheda TPS</v>
      </c>
      <c r="C2512" s="9">
        <f t="shared" si="947"/>
        <v>0</v>
      </c>
      <c r="D2512" s="65" t="str">
        <f t="shared" si="947"/>
        <v>-</v>
      </c>
      <c r="E2512" s="58">
        <f t="shared" si="947"/>
        <v>0</v>
      </c>
      <c r="F2512" s="58">
        <f t="shared" si="942"/>
        <v>31.42</v>
      </c>
      <c r="G2512" s="58">
        <f t="shared" si="943"/>
        <v>31.42</v>
      </c>
      <c r="H2512" s="58">
        <f t="shared" si="944"/>
        <v>0</v>
      </c>
      <c r="I2512" s="123">
        <f>'F4.2'!Z382</f>
        <v>0</v>
      </c>
      <c r="J2512" s="123">
        <f>'F4.2'!AT382</f>
        <v>0</v>
      </c>
      <c r="K2512" s="58"/>
      <c r="L2512" s="58"/>
      <c r="M2512" s="58">
        <f t="shared" si="938"/>
        <v>0</v>
      </c>
      <c r="N2512" s="58">
        <f t="shared" si="945"/>
        <v>0</v>
      </c>
    </row>
    <row r="2513" spans="1:14" ht="31.5" hidden="1" outlineLevel="1" x14ac:dyDescent="0.25">
      <c r="A2513" s="27">
        <f t="shared" si="940"/>
        <v>50</v>
      </c>
      <c r="B2513" s="215" t="str">
        <f t="shared" si="939"/>
        <v xml:space="preserve">Railway expenses for refurbishment of  OHE lines at CHP-I (4 x 210 MW) </v>
      </c>
      <c r="C2513" s="9">
        <f t="shared" si="947"/>
        <v>0</v>
      </c>
      <c r="D2513" s="65" t="str">
        <f t="shared" si="947"/>
        <v>-</v>
      </c>
      <c r="E2513" s="58">
        <f t="shared" si="947"/>
        <v>0</v>
      </c>
      <c r="F2513" s="58">
        <f t="shared" si="942"/>
        <v>0</v>
      </c>
      <c r="G2513" s="58">
        <f t="shared" si="943"/>
        <v>0</v>
      </c>
      <c r="H2513" s="58">
        <f t="shared" si="944"/>
        <v>0</v>
      </c>
      <c r="I2513" s="123">
        <f>'F4.2'!Z383</f>
        <v>0</v>
      </c>
      <c r="J2513" s="123">
        <f>'F4.2'!AT383</f>
        <v>0</v>
      </c>
      <c r="K2513" s="58"/>
      <c r="L2513" s="58"/>
      <c r="M2513" s="58">
        <f t="shared" si="938"/>
        <v>0</v>
      </c>
      <c r="N2513" s="58">
        <f t="shared" si="945"/>
        <v>0</v>
      </c>
    </row>
    <row r="2514" spans="1:14" ht="30" hidden="1" outlineLevel="1" x14ac:dyDescent="0.25">
      <c r="A2514" s="9">
        <f t="shared" si="940"/>
        <v>50.1</v>
      </c>
      <c r="B2514" s="195" t="str">
        <f t="shared" si="939"/>
        <v xml:space="preserve">Railway expenses for refurbishment of  OHE lines at CHP-I (4 x 210 MW) </v>
      </c>
      <c r="C2514" s="9">
        <f t="shared" si="947"/>
        <v>0</v>
      </c>
      <c r="D2514" s="65" t="str">
        <f t="shared" si="947"/>
        <v>-</v>
      </c>
      <c r="E2514" s="58">
        <f t="shared" si="947"/>
        <v>0</v>
      </c>
      <c r="F2514" s="58">
        <f t="shared" si="942"/>
        <v>26</v>
      </c>
      <c r="G2514" s="58">
        <f t="shared" si="943"/>
        <v>26</v>
      </c>
      <c r="H2514" s="58">
        <f t="shared" si="944"/>
        <v>0</v>
      </c>
      <c r="I2514" s="123">
        <f>'F4.2'!Z384</f>
        <v>0</v>
      </c>
      <c r="J2514" s="123">
        <f>'F4.2'!AT384</f>
        <v>0</v>
      </c>
      <c r="K2514" s="58"/>
      <c r="L2514" s="58"/>
      <c r="M2514" s="58">
        <f t="shared" si="938"/>
        <v>0</v>
      </c>
      <c r="N2514" s="58">
        <f t="shared" si="945"/>
        <v>0</v>
      </c>
    </row>
    <row r="2515" spans="1:14" ht="15.75" hidden="1" outlineLevel="1" x14ac:dyDescent="0.25">
      <c r="A2515" s="31">
        <f t="shared" si="940"/>
        <v>0</v>
      </c>
      <c r="B2515" s="127">
        <f t="shared" si="939"/>
        <v>0</v>
      </c>
      <c r="C2515" s="9">
        <f t="shared" si="947"/>
        <v>0</v>
      </c>
      <c r="D2515" s="65" t="str">
        <f t="shared" si="947"/>
        <v>-</v>
      </c>
      <c r="E2515" s="58">
        <f t="shared" si="947"/>
        <v>0</v>
      </c>
      <c r="F2515" s="58">
        <f t="shared" si="942"/>
        <v>0</v>
      </c>
      <c r="G2515" s="58">
        <f t="shared" si="943"/>
        <v>0</v>
      </c>
      <c r="H2515" s="58">
        <f t="shared" si="944"/>
        <v>0</v>
      </c>
      <c r="I2515" s="123">
        <f>'F4.2'!Z385</f>
        <v>0</v>
      </c>
      <c r="J2515" s="123">
        <f>'F4.2'!AT385</f>
        <v>0</v>
      </c>
      <c r="K2515" s="58"/>
      <c r="L2515" s="58"/>
      <c r="M2515" s="58">
        <f t="shared" si="938"/>
        <v>0</v>
      </c>
      <c r="N2515" s="58">
        <f t="shared" si="945"/>
        <v>0</v>
      </c>
    </row>
    <row r="2516" spans="1:14" ht="15.75" hidden="1" outlineLevel="1" x14ac:dyDescent="0.25">
      <c r="A2516" s="9">
        <f t="shared" si="940"/>
        <v>0</v>
      </c>
      <c r="B2516" s="194">
        <f t="shared" si="939"/>
        <v>0</v>
      </c>
      <c r="C2516" s="9">
        <f t="shared" si="947"/>
        <v>0</v>
      </c>
      <c r="D2516" s="65" t="str">
        <f t="shared" si="947"/>
        <v>-</v>
      </c>
      <c r="E2516" s="58">
        <f t="shared" si="947"/>
        <v>0</v>
      </c>
      <c r="F2516" s="58">
        <f t="shared" si="942"/>
        <v>0</v>
      </c>
      <c r="G2516" s="58">
        <f t="shared" si="943"/>
        <v>0</v>
      </c>
      <c r="H2516" s="58">
        <f t="shared" si="944"/>
        <v>0</v>
      </c>
      <c r="I2516" s="123">
        <f>'F4.2'!Z386</f>
        <v>0</v>
      </c>
      <c r="J2516" s="123">
        <f>'F4.2'!AT386</f>
        <v>0</v>
      </c>
      <c r="K2516" s="58"/>
      <c r="L2516" s="58"/>
      <c r="M2516" s="58">
        <f t="shared" si="938"/>
        <v>0</v>
      </c>
      <c r="N2516" s="58">
        <f t="shared" si="945"/>
        <v>0</v>
      </c>
    </row>
    <row r="2517" spans="1:14" ht="15.75" hidden="1" outlineLevel="1" x14ac:dyDescent="0.25">
      <c r="A2517" s="9">
        <f t="shared" si="940"/>
        <v>0</v>
      </c>
      <c r="B2517" s="160">
        <f t="shared" si="939"/>
        <v>0</v>
      </c>
      <c r="C2517" s="9">
        <f t="shared" si="947"/>
        <v>0</v>
      </c>
      <c r="D2517" s="65" t="str">
        <f t="shared" si="947"/>
        <v>-</v>
      </c>
      <c r="E2517" s="58">
        <f t="shared" si="947"/>
        <v>0</v>
      </c>
      <c r="F2517" s="58">
        <f t="shared" si="942"/>
        <v>0</v>
      </c>
      <c r="G2517" s="58">
        <f t="shared" si="943"/>
        <v>0</v>
      </c>
      <c r="H2517" s="58">
        <f t="shared" si="944"/>
        <v>0</v>
      </c>
      <c r="I2517" s="123">
        <f>'F4.2'!Z387</f>
        <v>0</v>
      </c>
      <c r="J2517" s="123">
        <f>'F4.2'!AT387</f>
        <v>0</v>
      </c>
      <c r="K2517" s="58"/>
      <c r="L2517" s="58"/>
      <c r="M2517" s="58">
        <f t="shared" si="938"/>
        <v>0</v>
      </c>
      <c r="N2517" s="58">
        <f t="shared" si="945"/>
        <v>0</v>
      </c>
    </row>
    <row r="2518" spans="1:14" ht="15.75" hidden="1" outlineLevel="1" x14ac:dyDescent="0.25">
      <c r="A2518" s="9">
        <f t="shared" si="940"/>
        <v>0</v>
      </c>
      <c r="B2518" s="74" t="str">
        <f t="shared" si="939"/>
        <v>B) Non-DPR Schemes</v>
      </c>
      <c r="C2518" s="9">
        <f t="shared" si="947"/>
        <v>0</v>
      </c>
      <c r="D2518" s="65" t="str">
        <f t="shared" si="947"/>
        <v>-</v>
      </c>
      <c r="E2518" s="58">
        <f t="shared" si="947"/>
        <v>0</v>
      </c>
      <c r="F2518" s="58">
        <f t="shared" si="942"/>
        <v>0</v>
      </c>
      <c r="G2518" s="58">
        <f t="shared" si="943"/>
        <v>0</v>
      </c>
      <c r="H2518" s="58">
        <f t="shared" si="944"/>
        <v>0</v>
      </c>
      <c r="I2518" s="123">
        <f>'F4.2'!Z388</f>
        <v>0</v>
      </c>
      <c r="J2518" s="123">
        <f>'F4.2'!AT388</f>
        <v>0</v>
      </c>
      <c r="K2518" s="58"/>
      <c r="L2518" s="58"/>
      <c r="M2518" s="58">
        <f t="shared" si="938"/>
        <v>0</v>
      </c>
      <c r="N2518" s="58">
        <f t="shared" si="945"/>
        <v>0</v>
      </c>
    </row>
    <row r="2519" spans="1:14" ht="45" hidden="1" outlineLevel="1" x14ac:dyDescent="0.25">
      <c r="A2519" s="31">
        <f t="shared" si="940"/>
        <v>1</v>
      </c>
      <c r="B2519" s="194" t="str">
        <f t="shared" si="939"/>
        <v>PROCUREMENT COMPLETE Gear BOX ASSEMBLIES FOR 803 1/2 HP &amp; XRP 883 COAL MILLS OF UNIT NO. 1&amp; 2 AT KHAPERKHEDA TPS.</v>
      </c>
      <c r="C2519" s="9" t="str">
        <f t="shared" si="947"/>
        <v>N.A.</v>
      </c>
      <c r="D2519" s="65" t="str">
        <f t="shared" si="947"/>
        <v>-</v>
      </c>
      <c r="E2519" s="58">
        <f t="shared" si="947"/>
        <v>0</v>
      </c>
      <c r="F2519" s="58">
        <f t="shared" si="942"/>
        <v>4.5548000000000002</v>
      </c>
      <c r="G2519" s="58">
        <f t="shared" si="943"/>
        <v>4.5548000000000002</v>
      </c>
      <c r="H2519" s="58">
        <f t="shared" si="944"/>
        <v>0</v>
      </c>
      <c r="I2519" s="123">
        <f>'F4.2'!Z389</f>
        <v>0</v>
      </c>
      <c r="J2519" s="123">
        <f>'F4.2'!AT389</f>
        <v>0</v>
      </c>
      <c r="K2519" s="58"/>
      <c r="L2519" s="58"/>
      <c r="M2519" s="58">
        <f t="shared" si="938"/>
        <v>0</v>
      </c>
      <c r="N2519" s="58">
        <f t="shared" si="945"/>
        <v>0</v>
      </c>
    </row>
    <row r="2520" spans="1:14" ht="45" hidden="1" outlineLevel="1" x14ac:dyDescent="0.25">
      <c r="A2520" s="31">
        <f t="shared" si="940"/>
        <v>2</v>
      </c>
      <c r="B2520" s="219" t="str">
        <f t="shared" si="939"/>
        <v>Supply Erection and commissioning of Oil Cooled Suspended magnets at Conv 6A &amp; 6B at Khaperkheda TPS.</v>
      </c>
      <c r="C2520" s="9" t="str">
        <f t="shared" si="947"/>
        <v>N.A.</v>
      </c>
      <c r="D2520" s="65" t="str">
        <f t="shared" si="947"/>
        <v>-</v>
      </c>
      <c r="E2520" s="58">
        <f t="shared" si="947"/>
        <v>0</v>
      </c>
      <c r="F2520" s="58">
        <f t="shared" si="942"/>
        <v>1.1483524000000001</v>
      </c>
      <c r="G2520" s="58">
        <f t="shared" si="943"/>
        <v>1.1483524000000001</v>
      </c>
      <c r="H2520" s="58">
        <f t="shared" si="944"/>
        <v>0</v>
      </c>
      <c r="I2520" s="123">
        <f>'F4.2'!Z390</f>
        <v>0</v>
      </c>
      <c r="J2520" s="123">
        <f>'F4.2'!AT390</f>
        <v>0</v>
      </c>
      <c r="K2520" s="58"/>
      <c r="L2520" s="58"/>
      <c r="M2520" s="58">
        <f t="shared" ref="M2520:M2560" si="948">SUM(J2520:L2520)</f>
        <v>0</v>
      </c>
      <c r="N2520" s="58">
        <f t="shared" si="945"/>
        <v>0</v>
      </c>
    </row>
    <row r="2521" spans="1:14" ht="45" hidden="1" outlineLevel="1" x14ac:dyDescent="0.25">
      <c r="A2521" s="31">
        <f t="shared" si="940"/>
        <v>3</v>
      </c>
      <c r="B2521" s="219" t="str">
        <f t="shared" si="939"/>
        <v>Procurment of new 02 Ambulance Van  &amp; 2 Truck for KPKD TPS(Asset Nos. 170100512,             170100513,        170100514,         170100515)</v>
      </c>
      <c r="C2521" s="9" t="str">
        <f t="shared" si="947"/>
        <v>N.A.</v>
      </c>
      <c r="D2521" s="65" t="str">
        <f t="shared" si="947"/>
        <v>-</v>
      </c>
      <c r="E2521" s="58">
        <f t="shared" si="947"/>
        <v>0</v>
      </c>
      <c r="F2521" s="58">
        <f t="shared" si="942"/>
        <v>0.41055119800000001</v>
      </c>
      <c r="G2521" s="58">
        <f t="shared" si="943"/>
        <v>0.41055119800000001</v>
      </c>
      <c r="H2521" s="58">
        <f t="shared" si="944"/>
        <v>0</v>
      </c>
      <c r="I2521" s="123">
        <f>'F4.2'!Z391</f>
        <v>0</v>
      </c>
      <c r="J2521" s="123">
        <f>'F4.2'!AT391</f>
        <v>0</v>
      </c>
      <c r="K2521" s="58"/>
      <c r="L2521" s="58"/>
      <c r="M2521" s="58">
        <f t="shared" si="948"/>
        <v>0</v>
      </c>
      <c r="N2521" s="58">
        <f t="shared" si="945"/>
        <v>0</v>
      </c>
    </row>
    <row r="2522" spans="1:14" ht="15.75" hidden="1" outlineLevel="1" x14ac:dyDescent="0.25">
      <c r="A2522" s="31">
        <f t="shared" si="940"/>
        <v>4</v>
      </c>
      <c r="B2522" s="217" t="str">
        <f t="shared" ref="B2522:B2556" si="949">B2096</f>
        <v>GEHO PUMP (Valve housing assembly)</v>
      </c>
      <c r="C2522" s="9" t="str">
        <f t="shared" ref="C2522:E2541" si="950">C2096</f>
        <v>N.A.</v>
      </c>
      <c r="D2522" s="65" t="str">
        <f t="shared" si="950"/>
        <v>-</v>
      </c>
      <c r="E2522" s="58">
        <f t="shared" si="950"/>
        <v>0</v>
      </c>
      <c r="F2522" s="58">
        <f t="shared" si="942"/>
        <v>8.7932900670000009</v>
      </c>
      <c r="G2522" s="58">
        <f t="shared" si="943"/>
        <v>8.7932900670000009</v>
      </c>
      <c r="H2522" s="58">
        <f t="shared" si="944"/>
        <v>0</v>
      </c>
      <c r="I2522" s="123">
        <f>'F4.2'!Z392</f>
        <v>0</v>
      </c>
      <c r="J2522" s="123">
        <f>'F4.2'!AT392</f>
        <v>0</v>
      </c>
      <c r="K2522" s="58"/>
      <c r="L2522" s="58"/>
      <c r="M2522" s="58">
        <f t="shared" si="948"/>
        <v>0</v>
      </c>
      <c r="N2522" s="58">
        <f t="shared" si="945"/>
        <v>0</v>
      </c>
    </row>
    <row r="2523" spans="1:14" ht="30" hidden="1" outlineLevel="1" x14ac:dyDescent="0.25">
      <c r="A2523" s="208">
        <f t="shared" si="940"/>
        <v>5</v>
      </c>
      <c r="B2523" s="218" t="str">
        <f t="shared" si="949"/>
        <v>RESTORATION OF AHP OUTLET TO ESP INLET DUCTS U#1&amp;2(Unit #2 Part only)</v>
      </c>
      <c r="C2523" s="9" t="str">
        <f t="shared" si="950"/>
        <v>N.A.</v>
      </c>
      <c r="D2523" s="65" t="str">
        <f t="shared" si="950"/>
        <v>-</v>
      </c>
      <c r="E2523" s="58">
        <f t="shared" si="950"/>
        <v>0</v>
      </c>
      <c r="F2523" s="58">
        <f t="shared" si="942"/>
        <v>7.004179336</v>
      </c>
      <c r="G2523" s="58">
        <f t="shared" si="943"/>
        <v>7.004179336</v>
      </c>
      <c r="H2523" s="58">
        <f t="shared" si="944"/>
        <v>0</v>
      </c>
      <c r="I2523" s="123">
        <f>'F4.2'!Z393</f>
        <v>0</v>
      </c>
      <c r="J2523" s="123">
        <f>'F4.2'!AT393</f>
        <v>0</v>
      </c>
      <c r="K2523" s="58"/>
      <c r="L2523" s="58"/>
      <c r="M2523" s="58">
        <f t="shared" si="948"/>
        <v>0</v>
      </c>
      <c r="N2523" s="58">
        <f t="shared" si="945"/>
        <v>0</v>
      </c>
    </row>
    <row r="2524" spans="1:14" ht="30" hidden="1" outlineLevel="1" x14ac:dyDescent="0.25">
      <c r="A2524" s="31">
        <f t="shared" si="940"/>
        <v>6</v>
      </c>
      <c r="B2524" s="194" t="str">
        <f t="shared" si="949"/>
        <v>ABC powder type and foam type composite Fire Extinguisher</v>
      </c>
      <c r="C2524" s="9" t="str">
        <f t="shared" si="950"/>
        <v>N.A.</v>
      </c>
      <c r="D2524" s="65" t="str">
        <f t="shared" si="950"/>
        <v>-</v>
      </c>
      <c r="E2524" s="58">
        <f t="shared" si="950"/>
        <v>0</v>
      </c>
      <c r="F2524" s="58">
        <f t="shared" si="942"/>
        <v>0.71399994599999994</v>
      </c>
      <c r="G2524" s="58">
        <f t="shared" si="943"/>
        <v>0.71399994599999994</v>
      </c>
      <c r="H2524" s="58">
        <f t="shared" si="944"/>
        <v>0</v>
      </c>
      <c r="I2524" s="123">
        <f>'F4.2'!Z394</f>
        <v>0</v>
      </c>
      <c r="J2524" s="123">
        <f>'F4.2'!AT394</f>
        <v>0</v>
      </c>
      <c r="K2524" s="58"/>
      <c r="L2524" s="58"/>
      <c r="M2524" s="58">
        <f t="shared" si="948"/>
        <v>0</v>
      </c>
      <c r="N2524" s="58">
        <f t="shared" si="945"/>
        <v>0</v>
      </c>
    </row>
    <row r="2525" spans="1:14" ht="15.75" hidden="1" outlineLevel="1" x14ac:dyDescent="0.25">
      <c r="A2525" s="31">
        <f t="shared" si="940"/>
        <v>7</v>
      </c>
      <c r="B2525" s="217" t="str">
        <f t="shared" si="949"/>
        <v>FFEQUIP  HYDRAULIC JACK (BM-I)</v>
      </c>
      <c r="C2525" s="9" t="str">
        <f t="shared" si="950"/>
        <v>N.A.</v>
      </c>
      <c r="D2525" s="65" t="str">
        <f t="shared" si="950"/>
        <v>-</v>
      </c>
      <c r="E2525" s="58">
        <f t="shared" si="950"/>
        <v>0</v>
      </c>
      <c r="F2525" s="58">
        <f t="shared" si="942"/>
        <v>0.57696099999999995</v>
      </c>
      <c r="G2525" s="58">
        <f t="shared" si="943"/>
        <v>0.57696099999999995</v>
      </c>
      <c r="H2525" s="58">
        <f t="shared" si="944"/>
        <v>0</v>
      </c>
      <c r="I2525" s="123">
        <f>'F4.2'!Z395</f>
        <v>0</v>
      </c>
      <c r="J2525" s="123">
        <f>'F4.2'!AT395</f>
        <v>0</v>
      </c>
      <c r="K2525" s="58"/>
      <c r="L2525" s="58"/>
      <c r="M2525" s="58">
        <f t="shared" si="948"/>
        <v>0</v>
      </c>
      <c r="N2525" s="58">
        <f t="shared" si="945"/>
        <v>0</v>
      </c>
    </row>
    <row r="2526" spans="1:14" ht="15.75" hidden="1" outlineLevel="1" x14ac:dyDescent="0.25">
      <c r="A2526" s="31">
        <f t="shared" ref="A2526:A2556" si="951">A2100</f>
        <v>8</v>
      </c>
      <c r="B2526" s="217" t="str">
        <f t="shared" si="949"/>
        <v>MOBILE COAL SAMPLING EQUIP-AUGER (FMC) CHP-I</v>
      </c>
      <c r="C2526" s="9" t="str">
        <f t="shared" si="950"/>
        <v>N.A.</v>
      </c>
      <c r="D2526" s="65" t="str">
        <f t="shared" si="950"/>
        <v>-</v>
      </c>
      <c r="E2526" s="58">
        <f t="shared" si="950"/>
        <v>0</v>
      </c>
      <c r="F2526" s="58">
        <f t="shared" ref="F2526:F2560" si="952">F2100+I2100</f>
        <v>1.5823799999999999</v>
      </c>
      <c r="G2526" s="58">
        <f t="shared" ref="G2526:G2560" si="953">G2100+M2100</f>
        <v>1.5823799999999999</v>
      </c>
      <c r="H2526" s="58">
        <f t="shared" si="944"/>
        <v>0</v>
      </c>
      <c r="I2526" s="123">
        <f>'F4.2'!Z396</f>
        <v>0</v>
      </c>
      <c r="J2526" s="123">
        <f>'F4.2'!AT396</f>
        <v>0</v>
      </c>
      <c r="K2526" s="58"/>
      <c r="L2526" s="58"/>
      <c r="M2526" s="58">
        <f t="shared" si="948"/>
        <v>0</v>
      </c>
      <c r="N2526" s="58">
        <f t="shared" si="945"/>
        <v>0</v>
      </c>
    </row>
    <row r="2527" spans="1:14" ht="60" hidden="1" outlineLevel="1" x14ac:dyDescent="0.25">
      <c r="A2527" s="31">
        <f t="shared" si="951"/>
        <v>9</v>
      </c>
      <c r="B2527" s="194" t="str">
        <f t="shared" si="949"/>
        <v>Replacement of ash slurry disposal pump to improve performance &amp; capacity enhancement of ash slurry disposal system at AHP-1 Khaperkheda TPS</v>
      </c>
      <c r="C2527" s="9">
        <f t="shared" si="950"/>
        <v>0</v>
      </c>
      <c r="D2527" s="65" t="str">
        <f t="shared" si="950"/>
        <v>-</v>
      </c>
      <c r="E2527" s="58">
        <f t="shared" si="950"/>
        <v>0</v>
      </c>
      <c r="F2527" s="58">
        <f t="shared" si="952"/>
        <v>4.92</v>
      </c>
      <c r="G2527" s="58">
        <f t="shared" si="953"/>
        <v>4.92</v>
      </c>
      <c r="H2527" s="58">
        <f t="shared" ref="H2527:H2560" si="954">F2527-G2527</f>
        <v>0</v>
      </c>
      <c r="I2527" s="123">
        <f>'F4.2'!Z397</f>
        <v>0</v>
      </c>
      <c r="J2527" s="123">
        <f>'F4.2'!AT397</f>
        <v>0</v>
      </c>
      <c r="K2527" s="58"/>
      <c r="L2527" s="58"/>
      <c r="M2527" s="58">
        <f t="shared" si="948"/>
        <v>0</v>
      </c>
      <c r="N2527" s="58">
        <f t="shared" ref="N2527:N2560" si="955">H2527+I2527-M2527</f>
        <v>0</v>
      </c>
    </row>
    <row r="2528" spans="1:14" ht="45" hidden="1" outlineLevel="1" x14ac:dyDescent="0.25">
      <c r="A2528" s="31">
        <f t="shared" si="951"/>
        <v>10</v>
      </c>
      <c r="B2528" s="194" t="str">
        <f t="shared" si="949"/>
        <v>Procurement of Pillow Block Dodge Bearing Assemblies (Expansion &amp; Non-Expansion) for PA fans in Unit- n1 to 4, at Khaperkheda TPS</v>
      </c>
      <c r="C2528" s="9">
        <f t="shared" si="950"/>
        <v>0</v>
      </c>
      <c r="D2528" s="65" t="str">
        <f t="shared" si="950"/>
        <v>-</v>
      </c>
      <c r="E2528" s="58">
        <f t="shared" si="950"/>
        <v>0</v>
      </c>
      <c r="F2528" s="58">
        <f t="shared" si="952"/>
        <v>5.1100000000000003</v>
      </c>
      <c r="G2528" s="58">
        <f t="shared" si="953"/>
        <v>5.1100000000000003</v>
      </c>
      <c r="H2528" s="58">
        <f t="shared" si="954"/>
        <v>0</v>
      </c>
      <c r="I2528" s="123">
        <f>'F4.2'!Z398</f>
        <v>0</v>
      </c>
      <c r="J2528" s="123">
        <f>'F4.2'!AT398</f>
        <v>0</v>
      </c>
      <c r="K2528" s="58"/>
      <c r="L2528" s="58"/>
      <c r="M2528" s="58">
        <f t="shared" si="948"/>
        <v>0</v>
      </c>
      <c r="N2528" s="58">
        <f t="shared" si="955"/>
        <v>0</v>
      </c>
    </row>
    <row r="2529" spans="1:14" ht="45" hidden="1" outlineLevel="1" x14ac:dyDescent="0.25">
      <c r="A2529" s="31">
        <f t="shared" si="951"/>
        <v>11</v>
      </c>
      <c r="B2529" s="194" t="str">
        <f t="shared" si="949"/>
        <v>Replacement of Economizer outlet to APH outlet common duct in unit no. 3 (210MW), Khaperkheda TPS</v>
      </c>
      <c r="C2529" s="9">
        <f t="shared" si="950"/>
        <v>0</v>
      </c>
      <c r="D2529" s="65" t="str">
        <f t="shared" si="950"/>
        <v>-</v>
      </c>
      <c r="E2529" s="58">
        <f t="shared" si="950"/>
        <v>0</v>
      </c>
      <c r="F2529" s="58">
        <f t="shared" si="952"/>
        <v>6.24</v>
      </c>
      <c r="G2529" s="58">
        <f t="shared" si="953"/>
        <v>6.24</v>
      </c>
      <c r="H2529" s="58">
        <f t="shared" si="954"/>
        <v>0</v>
      </c>
      <c r="I2529" s="123">
        <f>'F4.2'!Z399</f>
        <v>0</v>
      </c>
      <c r="J2529" s="123">
        <f>'F4.2'!AT399</f>
        <v>0</v>
      </c>
      <c r="K2529" s="58"/>
      <c r="L2529" s="58"/>
      <c r="M2529" s="58">
        <f t="shared" si="948"/>
        <v>0</v>
      </c>
      <c r="N2529" s="58">
        <f t="shared" si="955"/>
        <v>0</v>
      </c>
    </row>
    <row r="2530" spans="1:14" ht="60" hidden="1" outlineLevel="1" x14ac:dyDescent="0.25">
      <c r="A2530" s="31">
        <f t="shared" si="951"/>
        <v>12</v>
      </c>
      <c r="B2530" s="194" t="str">
        <f t="shared" si="949"/>
        <v>PROCUREMENT OF OIL COOLED  SUSPENSION MAGNET FOR 210MW AND MODIFICATION &amp; REPLACEMENT OF VIBRATING FEEDER WITH VIBRATING TRANSFER CHUTE FOR 210MW</v>
      </c>
      <c r="C2530" s="9">
        <f t="shared" si="950"/>
        <v>0</v>
      </c>
      <c r="D2530" s="65" t="str">
        <f t="shared" si="950"/>
        <v>-</v>
      </c>
      <c r="E2530" s="58">
        <f t="shared" si="950"/>
        <v>0</v>
      </c>
      <c r="F2530" s="58">
        <f t="shared" si="952"/>
        <v>3.09</v>
      </c>
      <c r="G2530" s="58">
        <f t="shared" si="953"/>
        <v>3.09</v>
      </c>
      <c r="H2530" s="58">
        <f t="shared" si="954"/>
        <v>0</v>
      </c>
      <c r="I2530" s="123">
        <f>'F4.2'!Z400</f>
        <v>0</v>
      </c>
      <c r="J2530" s="123">
        <f>'F4.2'!AT400</f>
        <v>0</v>
      </c>
      <c r="K2530" s="58"/>
      <c r="L2530" s="58"/>
      <c r="M2530" s="58">
        <f t="shared" si="948"/>
        <v>0</v>
      </c>
      <c r="N2530" s="58">
        <f t="shared" si="955"/>
        <v>0</v>
      </c>
    </row>
    <row r="2531" spans="1:14" ht="45" hidden="1" outlineLevel="1" x14ac:dyDescent="0.25">
      <c r="A2531" s="31">
        <f t="shared" si="951"/>
        <v>13</v>
      </c>
      <c r="B2531" s="194" t="str">
        <f t="shared" si="949"/>
        <v>DESIGN,ENGINEERING,MODIFICATION ,ERECTION AND COMMISSIONING OF DRIVE UNIT ARRANGEMENT FOR CONVEYOR 10 AT CHP1</v>
      </c>
      <c r="C2531" s="9">
        <f t="shared" si="950"/>
        <v>0</v>
      </c>
      <c r="D2531" s="65" t="str">
        <f t="shared" si="950"/>
        <v>-</v>
      </c>
      <c r="E2531" s="58">
        <f t="shared" si="950"/>
        <v>0</v>
      </c>
      <c r="F2531" s="58">
        <f t="shared" si="952"/>
        <v>1.65</v>
      </c>
      <c r="G2531" s="58">
        <f t="shared" si="953"/>
        <v>1.65</v>
      </c>
      <c r="H2531" s="58">
        <f t="shared" si="954"/>
        <v>0</v>
      </c>
      <c r="I2531" s="123">
        <f>'F4.2'!Z401</f>
        <v>0</v>
      </c>
      <c r="J2531" s="123">
        <f>'F4.2'!AT401</f>
        <v>0</v>
      </c>
      <c r="K2531" s="58"/>
      <c r="L2531" s="58"/>
      <c r="M2531" s="58">
        <f t="shared" si="948"/>
        <v>0</v>
      </c>
      <c r="N2531" s="58">
        <f t="shared" si="955"/>
        <v>0</v>
      </c>
    </row>
    <row r="2532" spans="1:14" ht="30" hidden="1" outlineLevel="1" x14ac:dyDescent="0.25">
      <c r="A2532" s="31">
        <f t="shared" si="951"/>
        <v>14</v>
      </c>
      <c r="B2532" s="194" t="str">
        <f t="shared" si="949"/>
        <v>ENERGY EFFICIENT PLANT LIGHTING AND COLONY LIGHTING MODIFICATIONS</v>
      </c>
      <c r="C2532" s="9">
        <f t="shared" si="950"/>
        <v>0</v>
      </c>
      <c r="D2532" s="65" t="str">
        <f t="shared" si="950"/>
        <v>-</v>
      </c>
      <c r="E2532" s="58">
        <f t="shared" si="950"/>
        <v>0</v>
      </c>
      <c r="F2532" s="58">
        <f t="shared" si="952"/>
        <v>21.04</v>
      </c>
      <c r="G2532" s="58">
        <f t="shared" si="953"/>
        <v>21.04</v>
      </c>
      <c r="H2532" s="58">
        <f t="shared" si="954"/>
        <v>0</v>
      </c>
      <c r="I2532" s="123">
        <f>'F4.2'!Z402</f>
        <v>0</v>
      </c>
      <c r="J2532" s="123">
        <f>'F4.2'!AT402</f>
        <v>0</v>
      </c>
      <c r="K2532" s="58"/>
      <c r="L2532" s="58"/>
      <c r="M2532" s="58">
        <f t="shared" si="948"/>
        <v>0</v>
      </c>
      <c r="N2532" s="58">
        <f t="shared" si="955"/>
        <v>0</v>
      </c>
    </row>
    <row r="2533" spans="1:14" ht="45" hidden="1" outlineLevel="1" x14ac:dyDescent="0.25">
      <c r="A2533" s="31">
        <f t="shared" si="951"/>
        <v>15</v>
      </c>
      <c r="B2533" s="194" t="str">
        <f t="shared" si="949"/>
        <v>Supply installation testing and commisioning of various battery sets at unit No 1 &amp; 2 of Khaperkheda TPS</v>
      </c>
      <c r="C2533" s="9">
        <f t="shared" si="950"/>
        <v>0</v>
      </c>
      <c r="D2533" s="65" t="str">
        <f t="shared" si="950"/>
        <v>-</v>
      </c>
      <c r="E2533" s="58">
        <f t="shared" si="950"/>
        <v>0</v>
      </c>
      <c r="F2533" s="58">
        <f t="shared" si="952"/>
        <v>9.31</v>
      </c>
      <c r="G2533" s="58">
        <f t="shared" si="953"/>
        <v>9.31</v>
      </c>
      <c r="H2533" s="58">
        <f t="shared" si="954"/>
        <v>0</v>
      </c>
      <c r="I2533" s="123">
        <f>'F4.2'!Z403</f>
        <v>0</v>
      </c>
      <c r="J2533" s="123">
        <f>'F4.2'!AT403</f>
        <v>0</v>
      </c>
      <c r="K2533" s="58"/>
      <c r="L2533" s="58"/>
      <c r="M2533" s="58">
        <f t="shared" si="948"/>
        <v>0</v>
      </c>
      <c r="N2533" s="58">
        <f t="shared" si="955"/>
        <v>0</v>
      </c>
    </row>
    <row r="2534" spans="1:14" ht="60" hidden="1" outlineLevel="1" x14ac:dyDescent="0.25">
      <c r="A2534" s="31">
        <f t="shared" si="951"/>
        <v>16</v>
      </c>
      <c r="B2534" s="194" t="str">
        <f t="shared" si="949"/>
        <v>Revamping and modification of existing alarm and protection system from fire and provide rapid extinguishing Clean Agent (CA) system at Unit #1 &amp; 2 (210 MW) units, KPKD TPS</v>
      </c>
      <c r="C2534" s="9">
        <f t="shared" si="950"/>
        <v>0</v>
      </c>
      <c r="D2534" s="65" t="str">
        <f t="shared" si="950"/>
        <v>-</v>
      </c>
      <c r="E2534" s="58">
        <f t="shared" si="950"/>
        <v>0</v>
      </c>
      <c r="F2534" s="58">
        <f t="shared" si="952"/>
        <v>8.2100000000000009</v>
      </c>
      <c r="G2534" s="58">
        <f t="shared" si="953"/>
        <v>8.2100000000000009</v>
      </c>
      <c r="H2534" s="58">
        <f t="shared" si="954"/>
        <v>0</v>
      </c>
      <c r="I2534" s="123">
        <f>'F4.2'!Z404</f>
        <v>0</v>
      </c>
      <c r="J2534" s="123">
        <f>'F4.2'!AT404</f>
        <v>0</v>
      </c>
      <c r="K2534" s="58"/>
      <c r="L2534" s="58"/>
      <c r="M2534" s="58">
        <f t="shared" si="948"/>
        <v>0</v>
      </c>
      <c r="N2534" s="58">
        <f t="shared" si="955"/>
        <v>0</v>
      </c>
    </row>
    <row r="2535" spans="1:14" ht="30" hidden="1" outlineLevel="1" x14ac:dyDescent="0.25">
      <c r="A2535" s="31">
        <f t="shared" si="951"/>
        <v>17</v>
      </c>
      <c r="B2535" s="194" t="str">
        <f t="shared" si="949"/>
        <v>Supply of electronic modules for Procontrol DCS system in unit 1 to 4 of 210 MW Khaperkheda TPS</v>
      </c>
      <c r="C2535" s="9">
        <f t="shared" si="950"/>
        <v>0</v>
      </c>
      <c r="D2535" s="65" t="str">
        <f t="shared" si="950"/>
        <v>-</v>
      </c>
      <c r="E2535" s="58">
        <f t="shared" si="950"/>
        <v>0</v>
      </c>
      <c r="F2535" s="58">
        <f t="shared" si="952"/>
        <v>1.18</v>
      </c>
      <c r="G2535" s="58">
        <f t="shared" si="953"/>
        <v>1.18</v>
      </c>
      <c r="H2535" s="58">
        <f t="shared" si="954"/>
        <v>0</v>
      </c>
      <c r="I2535" s="123">
        <f>'F4.2'!Z405</f>
        <v>0</v>
      </c>
      <c r="J2535" s="123">
        <f>'F4.2'!AT405</f>
        <v>0</v>
      </c>
      <c r="K2535" s="58"/>
      <c r="L2535" s="58"/>
      <c r="M2535" s="58">
        <f t="shared" si="948"/>
        <v>0</v>
      </c>
      <c r="N2535" s="58">
        <f t="shared" si="955"/>
        <v>0</v>
      </c>
    </row>
    <row r="2536" spans="1:14" ht="30" hidden="1" outlineLevel="1" x14ac:dyDescent="0.25">
      <c r="A2536" s="31">
        <f t="shared" si="951"/>
        <v>18</v>
      </c>
      <c r="B2536" s="194" t="str">
        <f t="shared" si="949"/>
        <v>Revamping &amp; UPGRADATION of SWAS system in unit 3 &amp; 4 of 210 MW Khaperkheda TPS</v>
      </c>
      <c r="C2536" s="9">
        <f t="shared" si="950"/>
        <v>0</v>
      </c>
      <c r="D2536" s="65" t="str">
        <f t="shared" si="950"/>
        <v>-</v>
      </c>
      <c r="E2536" s="58">
        <f t="shared" si="950"/>
        <v>0</v>
      </c>
      <c r="F2536" s="58">
        <f t="shared" si="952"/>
        <v>8.56</v>
      </c>
      <c r="G2536" s="58">
        <f t="shared" si="953"/>
        <v>8.56</v>
      </c>
      <c r="H2536" s="58">
        <f t="shared" si="954"/>
        <v>0</v>
      </c>
      <c r="I2536" s="123">
        <f>'F4.2'!Z406</f>
        <v>0</v>
      </c>
      <c r="J2536" s="123">
        <f>'F4.2'!AT406</f>
        <v>0</v>
      </c>
      <c r="K2536" s="58"/>
      <c r="L2536" s="58"/>
      <c r="M2536" s="58">
        <f t="shared" si="948"/>
        <v>0</v>
      </c>
      <c r="N2536" s="58">
        <f t="shared" si="955"/>
        <v>0</v>
      </c>
    </row>
    <row r="2537" spans="1:14" ht="30" hidden="1" outlineLevel="1" x14ac:dyDescent="0.25">
      <c r="A2537" s="31">
        <f t="shared" si="951"/>
        <v>19</v>
      </c>
      <c r="B2537" s="194" t="str">
        <f t="shared" si="949"/>
        <v>Upgradation of process instrumentation in unit 1 to 2 of 210 MW Khaperkheda TPS</v>
      </c>
      <c r="C2537" s="9">
        <f t="shared" si="950"/>
        <v>0</v>
      </c>
      <c r="D2537" s="65" t="str">
        <f t="shared" si="950"/>
        <v>-</v>
      </c>
      <c r="E2537" s="58">
        <f t="shared" si="950"/>
        <v>0</v>
      </c>
      <c r="F2537" s="58">
        <f t="shared" si="952"/>
        <v>4.6399999999999997</v>
      </c>
      <c r="G2537" s="58">
        <f t="shared" si="953"/>
        <v>4.6399999999999997</v>
      </c>
      <c r="H2537" s="58">
        <f t="shared" si="954"/>
        <v>0</v>
      </c>
      <c r="I2537" s="123">
        <f>'F4.2'!Z407</f>
        <v>0</v>
      </c>
      <c r="J2537" s="123">
        <f>'F4.2'!AT407</f>
        <v>0</v>
      </c>
      <c r="K2537" s="58"/>
      <c r="L2537" s="58"/>
      <c r="M2537" s="58">
        <f t="shared" si="948"/>
        <v>0</v>
      </c>
      <c r="N2537" s="58">
        <f t="shared" si="955"/>
        <v>0</v>
      </c>
    </row>
    <row r="2538" spans="1:14" ht="30" hidden="1" outlineLevel="1" x14ac:dyDescent="0.25">
      <c r="A2538" s="31">
        <f t="shared" si="951"/>
        <v>20</v>
      </c>
      <c r="B2538" s="194" t="str">
        <f t="shared" si="949"/>
        <v>Replacement of flue gas duct from air heater outlet to esp inlet for U 1 &amp; 2 (S+W)</v>
      </c>
      <c r="C2538" s="9">
        <f t="shared" si="950"/>
        <v>0</v>
      </c>
      <c r="D2538" s="65" t="str">
        <f t="shared" si="950"/>
        <v>-</v>
      </c>
      <c r="E2538" s="58">
        <f t="shared" si="950"/>
        <v>0</v>
      </c>
      <c r="F2538" s="58">
        <f t="shared" si="952"/>
        <v>8.0299999999999994</v>
      </c>
      <c r="G2538" s="58">
        <f t="shared" si="953"/>
        <v>8.0299999999999994</v>
      </c>
      <c r="H2538" s="58">
        <f t="shared" si="954"/>
        <v>0</v>
      </c>
      <c r="I2538" s="123">
        <f>'F4.2'!Z408</f>
        <v>0</v>
      </c>
      <c r="J2538" s="123">
        <f>'F4.2'!AT408</f>
        <v>0</v>
      </c>
      <c r="K2538" s="58"/>
      <c r="L2538" s="58"/>
      <c r="M2538" s="58">
        <f t="shared" si="948"/>
        <v>0</v>
      </c>
      <c r="N2538" s="58">
        <f t="shared" si="955"/>
        <v>0</v>
      </c>
    </row>
    <row r="2539" spans="1:14" ht="45" hidden="1" outlineLevel="1" x14ac:dyDescent="0.25">
      <c r="A2539" s="31">
        <f t="shared" si="951"/>
        <v>21</v>
      </c>
      <c r="B2539" s="194" t="str">
        <f t="shared" si="949"/>
        <v>PROCUREMENT OF COMPLETE ROTOR ASSEMBLY FOR NDZV 31 SIDOR IN UNIT NO. 1 &amp; 2 KHAPERKHEDA TPS (ID FAN).</v>
      </c>
      <c r="C2539" s="9">
        <f t="shared" si="950"/>
        <v>0</v>
      </c>
      <c r="D2539" s="65" t="str">
        <f t="shared" si="950"/>
        <v>-</v>
      </c>
      <c r="E2539" s="58">
        <f t="shared" si="950"/>
        <v>0</v>
      </c>
      <c r="F2539" s="58">
        <f t="shared" si="952"/>
        <v>14.52</v>
      </c>
      <c r="G2539" s="58">
        <f t="shared" si="953"/>
        <v>14.52</v>
      </c>
      <c r="H2539" s="58">
        <f t="shared" si="954"/>
        <v>0</v>
      </c>
      <c r="I2539" s="123">
        <f>'F4.2'!Z409</f>
        <v>0</v>
      </c>
      <c r="J2539" s="123">
        <f>'F4.2'!AT409</f>
        <v>0</v>
      </c>
      <c r="K2539" s="58"/>
      <c r="L2539" s="58"/>
      <c r="M2539" s="58">
        <f t="shared" si="948"/>
        <v>0</v>
      </c>
      <c r="N2539" s="58">
        <f t="shared" si="955"/>
        <v>0</v>
      </c>
    </row>
    <row r="2540" spans="1:14" ht="30" hidden="1" outlineLevel="1" x14ac:dyDescent="0.25">
      <c r="A2540" s="31">
        <f t="shared" si="951"/>
        <v>22</v>
      </c>
      <c r="B2540" s="194" t="str">
        <f t="shared" si="949"/>
        <v>UPGRADATION OF BELT CONVEYOR CAPACITY OF 2C &amp;2D AND 8A &amp; 8B AT CHP1</v>
      </c>
      <c r="C2540" s="9">
        <f t="shared" si="950"/>
        <v>0</v>
      </c>
      <c r="D2540" s="65" t="str">
        <f t="shared" si="950"/>
        <v>-</v>
      </c>
      <c r="E2540" s="58">
        <f t="shared" si="950"/>
        <v>0</v>
      </c>
      <c r="F2540" s="58">
        <f t="shared" si="952"/>
        <v>3.94</v>
      </c>
      <c r="G2540" s="58">
        <f t="shared" si="953"/>
        <v>3.94</v>
      </c>
      <c r="H2540" s="58">
        <f t="shared" si="954"/>
        <v>0</v>
      </c>
      <c r="I2540" s="123">
        <f>'F4.2'!Z410</f>
        <v>0</v>
      </c>
      <c r="J2540" s="123">
        <f>'F4.2'!AT410</f>
        <v>0</v>
      </c>
      <c r="K2540" s="58"/>
      <c r="L2540" s="58"/>
      <c r="M2540" s="58">
        <f t="shared" si="948"/>
        <v>0</v>
      </c>
      <c r="N2540" s="58">
        <f t="shared" si="955"/>
        <v>0</v>
      </c>
    </row>
    <row r="2541" spans="1:14" ht="45" hidden="1" outlineLevel="1" x14ac:dyDescent="0.25">
      <c r="A2541" s="31">
        <f t="shared" si="951"/>
        <v>23</v>
      </c>
      <c r="B2541" s="194" t="str">
        <f t="shared" si="949"/>
        <v>WORK OF DESIGN,ENGINEERING,ERECTION AND UPGRADATION OF  DRIVE UNITS OF BELT CONVEYOR 3A &amp; 3BAT CHP1</v>
      </c>
      <c r="C2541" s="9">
        <f t="shared" si="950"/>
        <v>0</v>
      </c>
      <c r="D2541" s="65" t="str">
        <f t="shared" si="950"/>
        <v>-</v>
      </c>
      <c r="E2541" s="58">
        <f t="shared" si="950"/>
        <v>0</v>
      </c>
      <c r="F2541" s="58">
        <f t="shared" si="952"/>
        <v>8.34</v>
      </c>
      <c r="G2541" s="58">
        <f t="shared" si="953"/>
        <v>8.34</v>
      </c>
      <c r="H2541" s="58">
        <f t="shared" si="954"/>
        <v>0</v>
      </c>
      <c r="I2541" s="123">
        <f>'F4.2'!Z411</f>
        <v>0</v>
      </c>
      <c r="J2541" s="123">
        <f>'F4.2'!AT411</f>
        <v>0</v>
      </c>
      <c r="K2541" s="58"/>
      <c r="L2541" s="58"/>
      <c r="M2541" s="58">
        <f t="shared" si="948"/>
        <v>0</v>
      </c>
      <c r="N2541" s="58">
        <f t="shared" si="955"/>
        <v>0</v>
      </c>
    </row>
    <row r="2542" spans="1:14" ht="30" hidden="1" outlineLevel="1" x14ac:dyDescent="0.25">
      <c r="A2542" s="31">
        <f t="shared" si="951"/>
        <v>24</v>
      </c>
      <c r="B2542" s="194" t="str">
        <f t="shared" si="949"/>
        <v>Procurement of 1500 KW ID Fan Synchronous Motor at Unit 3 &amp; 4 Khaperkheda TPS.</v>
      </c>
      <c r="C2542" s="9">
        <f t="shared" ref="C2542:E2556" si="956">C2116</f>
        <v>0</v>
      </c>
      <c r="D2542" s="65" t="str">
        <f t="shared" si="956"/>
        <v>-</v>
      </c>
      <c r="E2542" s="58">
        <f t="shared" si="956"/>
        <v>0</v>
      </c>
      <c r="F2542" s="58">
        <f t="shared" si="952"/>
        <v>3.12</v>
      </c>
      <c r="G2542" s="58">
        <f t="shared" si="953"/>
        <v>3.12</v>
      </c>
      <c r="H2542" s="58">
        <f t="shared" si="954"/>
        <v>0</v>
      </c>
      <c r="I2542" s="123">
        <f>'F4.2'!Z412</f>
        <v>0</v>
      </c>
      <c r="J2542" s="123">
        <f>'F4.2'!AT412</f>
        <v>0</v>
      </c>
      <c r="K2542" s="58"/>
      <c r="L2542" s="58"/>
      <c r="M2542" s="58">
        <f t="shared" si="948"/>
        <v>0</v>
      </c>
      <c r="N2542" s="58">
        <f t="shared" si="955"/>
        <v>0</v>
      </c>
    </row>
    <row r="2543" spans="1:14" ht="45" hidden="1" outlineLevel="1" x14ac:dyDescent="0.25">
      <c r="A2543" s="31">
        <f t="shared" si="951"/>
        <v>25</v>
      </c>
      <c r="B2543" s="194" t="str">
        <f t="shared" si="949"/>
        <v>Procurement of Steam and Water Analysis System(SWAS) for Unit 1&amp;2 (210MW) KPKD TPS, Khaperkheda.</v>
      </c>
      <c r="C2543" s="9">
        <f t="shared" si="956"/>
        <v>0</v>
      </c>
      <c r="D2543" s="65" t="str">
        <f t="shared" si="956"/>
        <v>-</v>
      </c>
      <c r="E2543" s="58">
        <f t="shared" si="956"/>
        <v>0</v>
      </c>
      <c r="F2543" s="58">
        <f t="shared" si="952"/>
        <v>9.65</v>
      </c>
      <c r="G2543" s="58">
        <f t="shared" si="953"/>
        <v>9.65</v>
      </c>
      <c r="H2543" s="58">
        <f t="shared" si="954"/>
        <v>0</v>
      </c>
      <c r="I2543" s="123">
        <f>'F4.2'!Z413</f>
        <v>0</v>
      </c>
      <c r="J2543" s="123">
        <f>'F4.2'!AT413</f>
        <v>0</v>
      </c>
      <c r="K2543" s="58"/>
      <c r="L2543" s="58"/>
      <c r="M2543" s="58">
        <f t="shared" si="948"/>
        <v>0</v>
      </c>
      <c r="N2543" s="58">
        <f t="shared" si="955"/>
        <v>0</v>
      </c>
    </row>
    <row r="2544" spans="1:14" ht="45" hidden="1" outlineLevel="1" x14ac:dyDescent="0.25">
      <c r="A2544" s="31">
        <f t="shared" si="951"/>
        <v>26</v>
      </c>
      <c r="B2544" s="194" t="str">
        <f t="shared" si="949"/>
        <v>Supply and replacement of complete PVC fills of cell of cooling tower of unit 1-4 (210 MW) at Khaperkheda TPS</v>
      </c>
      <c r="C2544" s="9">
        <f t="shared" si="956"/>
        <v>0</v>
      </c>
      <c r="D2544" s="65" t="str">
        <f t="shared" si="956"/>
        <v>-</v>
      </c>
      <c r="E2544" s="58">
        <f t="shared" si="956"/>
        <v>0</v>
      </c>
      <c r="F2544" s="58">
        <f t="shared" si="952"/>
        <v>8.52</v>
      </c>
      <c r="G2544" s="58">
        <f t="shared" si="953"/>
        <v>8.52</v>
      </c>
      <c r="H2544" s="58">
        <f t="shared" si="954"/>
        <v>0</v>
      </c>
      <c r="I2544" s="123">
        <f>'F4.2'!Z414</f>
        <v>0</v>
      </c>
      <c r="J2544" s="123">
        <f>'F4.2'!AT414</f>
        <v>0</v>
      </c>
      <c r="K2544" s="58"/>
      <c r="L2544" s="58"/>
      <c r="M2544" s="58">
        <f t="shared" si="948"/>
        <v>0</v>
      </c>
      <c r="N2544" s="58">
        <f t="shared" si="955"/>
        <v>0</v>
      </c>
    </row>
    <row r="2545" spans="1:14" ht="30" hidden="1" outlineLevel="1" x14ac:dyDescent="0.25">
      <c r="A2545" s="31">
        <f t="shared" si="951"/>
        <v>27</v>
      </c>
      <c r="B2545" s="220" t="str">
        <f t="shared" si="949"/>
        <v>PROCUREMENT OF FD FAN (BHEL AP 1-20/11) ASSEMBLY FOR UNIT 1 TO 4 ATKHAPERKHEDA TPS.</v>
      </c>
      <c r="C2545" s="9">
        <f t="shared" si="956"/>
        <v>0</v>
      </c>
      <c r="D2545" s="65" t="str">
        <f t="shared" si="956"/>
        <v>-</v>
      </c>
      <c r="E2545" s="58">
        <f t="shared" si="956"/>
        <v>0</v>
      </c>
      <c r="F2545" s="58">
        <f t="shared" si="952"/>
        <v>4.37</v>
      </c>
      <c r="G2545" s="58">
        <f t="shared" si="953"/>
        <v>4.37</v>
      </c>
      <c r="H2545" s="58">
        <f t="shared" si="954"/>
        <v>0</v>
      </c>
      <c r="I2545" s="123">
        <f>'F4.2'!Z415</f>
        <v>0</v>
      </c>
      <c r="J2545" s="123">
        <f>'F4.2'!AT415</f>
        <v>0</v>
      </c>
      <c r="K2545" s="58"/>
      <c r="L2545" s="58"/>
      <c r="M2545" s="58">
        <f t="shared" si="948"/>
        <v>0</v>
      </c>
      <c r="N2545" s="58">
        <f t="shared" si="955"/>
        <v>0</v>
      </c>
    </row>
    <row r="2546" spans="1:14" ht="45" hidden="1" outlineLevel="1" x14ac:dyDescent="0.25">
      <c r="A2546" s="31">
        <f t="shared" si="951"/>
        <v>28</v>
      </c>
      <c r="B2546" s="221" t="str">
        <f t="shared" si="949"/>
        <v>CHP performance improvement scheme for capacity restoration of drive units installed at CHP-1 (4 x 210 MW), TPS Khaperkheda.</v>
      </c>
      <c r="C2546" s="9">
        <f t="shared" si="956"/>
        <v>0</v>
      </c>
      <c r="D2546" s="65" t="str">
        <f t="shared" si="956"/>
        <v>-</v>
      </c>
      <c r="E2546" s="58">
        <f t="shared" si="956"/>
        <v>0</v>
      </c>
      <c r="F2546" s="58">
        <f t="shared" si="952"/>
        <v>14.5</v>
      </c>
      <c r="G2546" s="58">
        <f t="shared" si="953"/>
        <v>14.5</v>
      </c>
      <c r="H2546" s="58">
        <f t="shared" si="954"/>
        <v>0</v>
      </c>
      <c r="I2546" s="123">
        <f>'F4.2'!Z416</f>
        <v>0</v>
      </c>
      <c r="J2546" s="123">
        <f>'F4.2'!AT416</f>
        <v>0</v>
      </c>
      <c r="K2546" s="58"/>
      <c r="L2546" s="58"/>
      <c r="M2546" s="58">
        <f t="shared" si="948"/>
        <v>0</v>
      </c>
      <c r="N2546" s="58">
        <f t="shared" si="955"/>
        <v>0</v>
      </c>
    </row>
    <row r="2547" spans="1:14" ht="75" hidden="1" outlineLevel="1" x14ac:dyDescent="0.25">
      <c r="A2547" s="31">
        <f t="shared" si="951"/>
        <v>29</v>
      </c>
      <c r="B2547" s="221" t="str">
        <f t="shared" si="949"/>
        <v>Work of Design, Supply, Erection, Commissioning and Upgradation of complete electrical system for drive units of belt conveyor 8A &amp; 8B and belt conveyor 2C &amp; 2D at CHP-1 (4 x 210 MW), Khaperkheda TPS.</v>
      </c>
      <c r="C2547" s="9">
        <f t="shared" si="956"/>
        <v>0</v>
      </c>
      <c r="D2547" s="65" t="str">
        <f t="shared" si="956"/>
        <v>-</v>
      </c>
      <c r="E2547" s="58">
        <f t="shared" si="956"/>
        <v>0</v>
      </c>
      <c r="F2547" s="58">
        <f t="shared" si="952"/>
        <v>2.15</v>
      </c>
      <c r="G2547" s="58">
        <f t="shared" si="953"/>
        <v>2.15</v>
      </c>
      <c r="H2547" s="58">
        <f t="shared" si="954"/>
        <v>0</v>
      </c>
      <c r="I2547" s="123">
        <f>'F4.2'!Z417</f>
        <v>0</v>
      </c>
      <c r="J2547" s="123">
        <f>'F4.2'!AT417</f>
        <v>0</v>
      </c>
      <c r="K2547" s="58"/>
      <c r="L2547" s="58"/>
      <c r="M2547" s="58">
        <f t="shared" si="948"/>
        <v>0</v>
      </c>
      <c r="N2547" s="58">
        <f t="shared" si="955"/>
        <v>0</v>
      </c>
    </row>
    <row r="2548" spans="1:14" ht="75" hidden="1" outlineLevel="1" x14ac:dyDescent="0.25">
      <c r="A2548" s="31">
        <f t="shared" si="951"/>
        <v>30</v>
      </c>
      <c r="B2548" s="221" t="str">
        <f t="shared" si="949"/>
        <v>WORK OF DESING,SUPPLY ,ERECTION,COMMISSIONG AND UPGRADATION OF COMPLETE ELECTRICAL SYSTEM FOR DRIVE UNITS OF BELT CONVEYOR 3A &amp; 3B AND BELT CONVEYOR 4A,4B,4C &amp; 4D AT CHP1 Khaperkheda TPS.</v>
      </c>
      <c r="C2548" s="9">
        <f t="shared" si="956"/>
        <v>0</v>
      </c>
      <c r="D2548" s="65" t="str">
        <f t="shared" si="956"/>
        <v>-</v>
      </c>
      <c r="E2548" s="58">
        <f t="shared" si="956"/>
        <v>0</v>
      </c>
      <c r="F2548" s="58">
        <f t="shared" si="952"/>
        <v>2.29</v>
      </c>
      <c r="G2548" s="58">
        <f t="shared" si="953"/>
        <v>2.29</v>
      </c>
      <c r="H2548" s="58">
        <f t="shared" si="954"/>
        <v>0</v>
      </c>
      <c r="I2548" s="123">
        <f>'F4.2'!Z418</f>
        <v>0</v>
      </c>
      <c r="J2548" s="123">
        <f>'F4.2'!AT418</f>
        <v>0</v>
      </c>
      <c r="K2548" s="58"/>
      <c r="L2548" s="58"/>
      <c r="M2548" s="58">
        <f t="shared" si="948"/>
        <v>0</v>
      </c>
      <c r="N2548" s="58">
        <f t="shared" si="955"/>
        <v>0</v>
      </c>
    </row>
    <row r="2549" spans="1:14" ht="45" hidden="1" outlineLevel="1" x14ac:dyDescent="0.25">
      <c r="A2549" s="31">
        <f t="shared" si="951"/>
        <v>31</v>
      </c>
      <c r="B2549" s="222" t="str">
        <f t="shared" si="949"/>
        <v>Supply, Installation, &amp; Commissioning of Instruments at coal Testing Lab, WTP-I, TPS Khaperkheda.</v>
      </c>
      <c r="C2549" s="9">
        <f t="shared" si="956"/>
        <v>0</v>
      </c>
      <c r="D2549" s="65" t="str">
        <f t="shared" si="956"/>
        <v>-</v>
      </c>
      <c r="E2549" s="58">
        <f t="shared" si="956"/>
        <v>0</v>
      </c>
      <c r="F2549" s="58">
        <f t="shared" si="952"/>
        <v>0.45</v>
      </c>
      <c r="G2549" s="58">
        <f t="shared" si="953"/>
        <v>0.45</v>
      </c>
      <c r="H2549" s="58">
        <f t="shared" si="954"/>
        <v>0</v>
      </c>
      <c r="I2549" s="123">
        <f>'F4.2'!Z419</f>
        <v>0</v>
      </c>
      <c r="J2549" s="123">
        <f>'F4.2'!AT419</f>
        <v>0</v>
      </c>
      <c r="K2549" s="58"/>
      <c r="L2549" s="58"/>
      <c r="M2549" s="58">
        <f t="shared" si="948"/>
        <v>0</v>
      </c>
      <c r="N2549" s="58">
        <f t="shared" si="955"/>
        <v>0</v>
      </c>
    </row>
    <row r="2550" spans="1:14" ht="60" hidden="1" outlineLevel="1" x14ac:dyDescent="0.25">
      <c r="A2550" s="31">
        <f t="shared" si="951"/>
        <v>32</v>
      </c>
      <c r="B2550" s="221" t="str">
        <f t="shared" si="949"/>
        <v>Supply, Installation &amp; Commissioning and Refurbishment of asbestos based H2 Generator and compressor to convert it to non-asbestos based H2 Generator for Unit 1 to 5, Khaperkheda TPS.</v>
      </c>
      <c r="C2550" s="9">
        <f t="shared" si="956"/>
        <v>0</v>
      </c>
      <c r="D2550" s="65" t="str">
        <f t="shared" si="956"/>
        <v>-</v>
      </c>
      <c r="E2550" s="58">
        <f t="shared" si="956"/>
        <v>0</v>
      </c>
      <c r="F2550" s="58">
        <f t="shared" si="952"/>
        <v>7.65</v>
      </c>
      <c r="G2550" s="58">
        <f t="shared" si="953"/>
        <v>7.65</v>
      </c>
      <c r="H2550" s="58">
        <f t="shared" si="954"/>
        <v>0</v>
      </c>
      <c r="I2550" s="123">
        <f>'F4.2'!Z420</f>
        <v>0</v>
      </c>
      <c r="J2550" s="123">
        <f>'F4.2'!AT420</f>
        <v>0</v>
      </c>
      <c r="K2550" s="58"/>
      <c r="L2550" s="58"/>
      <c r="M2550" s="58">
        <f t="shared" si="948"/>
        <v>0</v>
      </c>
      <c r="N2550" s="58">
        <f t="shared" si="955"/>
        <v>0</v>
      </c>
    </row>
    <row r="2551" spans="1:14" ht="30" hidden="1" outlineLevel="1" x14ac:dyDescent="0.25">
      <c r="A2551" s="31">
        <f t="shared" si="951"/>
        <v>33</v>
      </c>
      <c r="B2551" s="221" t="str">
        <f t="shared" si="949"/>
        <v>construction of bituminous macadam roads at Prakashnagar Colony TPS Khaperkheda</v>
      </c>
      <c r="C2551" s="9">
        <f t="shared" si="956"/>
        <v>0</v>
      </c>
      <c r="D2551" s="65" t="str">
        <f t="shared" si="956"/>
        <v>-</v>
      </c>
      <c r="E2551" s="58">
        <f t="shared" si="956"/>
        <v>0</v>
      </c>
      <c r="F2551" s="58">
        <f t="shared" si="952"/>
        <v>5.4</v>
      </c>
      <c r="G2551" s="58">
        <f t="shared" si="953"/>
        <v>5.4</v>
      </c>
      <c r="H2551" s="58">
        <f t="shared" si="954"/>
        <v>0</v>
      </c>
      <c r="I2551" s="123">
        <f>'F4.2'!Z421</f>
        <v>0</v>
      </c>
      <c r="J2551" s="123">
        <f>'F4.2'!AT421</f>
        <v>0</v>
      </c>
      <c r="K2551" s="58"/>
      <c r="L2551" s="58"/>
      <c r="M2551" s="58">
        <f t="shared" si="948"/>
        <v>0</v>
      </c>
      <c r="N2551" s="58">
        <f t="shared" si="955"/>
        <v>0</v>
      </c>
    </row>
    <row r="2552" spans="1:14" ht="60" hidden="1" outlineLevel="1" x14ac:dyDescent="0.25">
      <c r="A2552" s="31">
        <f t="shared" si="951"/>
        <v>34</v>
      </c>
      <c r="B2552" s="221" t="str">
        <f t="shared" si="949"/>
        <v>Work of attending additional works based on structural report at Induced Draft Cooling Towers (IDCT) unit 1,2,3 &amp; 4 at 4 x 210MW, TPS, Khaperkheda</v>
      </c>
      <c r="C2552" s="9">
        <f t="shared" si="956"/>
        <v>0</v>
      </c>
      <c r="D2552" s="65" t="str">
        <f t="shared" si="956"/>
        <v>-</v>
      </c>
      <c r="E2552" s="58">
        <f t="shared" si="956"/>
        <v>0</v>
      </c>
      <c r="F2552" s="58">
        <f t="shared" si="952"/>
        <v>1.21</v>
      </c>
      <c r="G2552" s="58">
        <f t="shared" si="953"/>
        <v>1.21</v>
      </c>
      <c r="H2552" s="58">
        <f t="shared" si="954"/>
        <v>0</v>
      </c>
      <c r="I2552" s="123">
        <f>'F4.2'!Z422</f>
        <v>0</v>
      </c>
      <c r="J2552" s="123">
        <f>'F4.2'!AT422</f>
        <v>0</v>
      </c>
      <c r="K2552" s="58"/>
      <c r="L2552" s="58"/>
      <c r="M2552" s="58">
        <f t="shared" si="948"/>
        <v>0</v>
      </c>
      <c r="N2552" s="58">
        <f t="shared" si="955"/>
        <v>0</v>
      </c>
    </row>
    <row r="2553" spans="1:14" ht="15.75" hidden="1" outlineLevel="1" x14ac:dyDescent="0.25">
      <c r="A2553" s="31">
        <f t="shared" si="951"/>
        <v>35</v>
      </c>
      <c r="B2553" s="221" t="str">
        <f t="shared" si="949"/>
        <v>VIBRATION ANALYSER</v>
      </c>
      <c r="C2553" s="9">
        <f t="shared" si="956"/>
        <v>0</v>
      </c>
      <c r="D2553" s="65" t="str">
        <f t="shared" si="956"/>
        <v>-</v>
      </c>
      <c r="E2553" s="58">
        <f t="shared" si="956"/>
        <v>0</v>
      </c>
      <c r="F2553" s="58">
        <f t="shared" si="952"/>
        <v>0.5</v>
      </c>
      <c r="G2553" s="58">
        <f t="shared" si="953"/>
        <v>0.5</v>
      </c>
      <c r="H2553" s="58">
        <f t="shared" si="954"/>
        <v>0</v>
      </c>
      <c r="I2553" s="123">
        <f>'F4.2'!Z423</f>
        <v>0</v>
      </c>
      <c r="J2553" s="123">
        <f>'F4.2'!AT423</f>
        <v>0</v>
      </c>
      <c r="K2553" s="58"/>
      <c r="L2553" s="58"/>
      <c r="M2553" s="58">
        <f t="shared" si="948"/>
        <v>0</v>
      </c>
      <c r="N2553" s="58">
        <f t="shared" si="955"/>
        <v>0</v>
      </c>
    </row>
    <row r="2554" spans="1:14" ht="30" hidden="1" outlineLevel="1" x14ac:dyDescent="0.25">
      <c r="A2554" s="31">
        <f t="shared" si="951"/>
        <v>36</v>
      </c>
      <c r="B2554" s="221" t="str">
        <f t="shared" si="949"/>
        <v>Upgradation of GEHO pump instrumentation for AHP Unit No. 3 &amp; 4 (210 MW) at Khaperkheda TPS</v>
      </c>
      <c r="C2554" s="9">
        <f t="shared" si="956"/>
        <v>0</v>
      </c>
      <c r="D2554" s="65" t="str">
        <f t="shared" si="956"/>
        <v>-</v>
      </c>
      <c r="E2554" s="58">
        <f t="shared" si="956"/>
        <v>0</v>
      </c>
      <c r="F2554" s="58">
        <f t="shared" si="952"/>
        <v>1.27</v>
      </c>
      <c r="G2554" s="58">
        <f t="shared" si="953"/>
        <v>1.27</v>
      </c>
      <c r="H2554" s="58">
        <f t="shared" si="954"/>
        <v>0</v>
      </c>
      <c r="I2554" s="123">
        <f>'F4.2'!Z424</f>
        <v>0</v>
      </c>
      <c r="J2554" s="123">
        <f>'F4.2'!AT424</f>
        <v>0</v>
      </c>
      <c r="K2554" s="58"/>
      <c r="L2554" s="58"/>
      <c r="M2554" s="58">
        <f t="shared" si="948"/>
        <v>0</v>
      </c>
      <c r="N2554" s="58">
        <f t="shared" si="955"/>
        <v>0</v>
      </c>
    </row>
    <row r="2555" spans="1:14" ht="15.75" hidden="1" outlineLevel="1" x14ac:dyDescent="0.25">
      <c r="A2555" s="31">
        <f t="shared" si="951"/>
        <v>37</v>
      </c>
      <c r="B2555" s="221" t="str">
        <f t="shared" si="949"/>
        <v>Refurbishment of HPT module for Unit 1 &amp; 2</v>
      </c>
      <c r="C2555" s="9">
        <f t="shared" si="956"/>
        <v>0</v>
      </c>
      <c r="D2555" s="65" t="str">
        <f t="shared" si="956"/>
        <v>-</v>
      </c>
      <c r="E2555" s="58">
        <f t="shared" si="956"/>
        <v>0</v>
      </c>
      <c r="F2555" s="58">
        <f t="shared" si="952"/>
        <v>5</v>
      </c>
      <c r="G2555" s="58">
        <f t="shared" si="953"/>
        <v>5</v>
      </c>
      <c r="H2555" s="58">
        <f t="shared" si="954"/>
        <v>0</v>
      </c>
      <c r="I2555" s="123">
        <f>'F4.2'!Z425</f>
        <v>0</v>
      </c>
      <c r="J2555" s="123">
        <f>'F4.2'!AT425</f>
        <v>0</v>
      </c>
      <c r="K2555" s="58"/>
      <c r="L2555" s="58"/>
      <c r="M2555" s="58">
        <f t="shared" si="948"/>
        <v>0</v>
      </c>
      <c r="N2555" s="58">
        <f t="shared" si="955"/>
        <v>0</v>
      </c>
    </row>
    <row r="2556" spans="1:14" ht="15.75" hidden="1" outlineLevel="1" x14ac:dyDescent="0.25">
      <c r="A2556" s="31">
        <f t="shared" si="951"/>
        <v>38</v>
      </c>
      <c r="B2556" s="223" t="str">
        <f t="shared" si="949"/>
        <v>General Asset Furniture</v>
      </c>
      <c r="C2556" s="9" t="str">
        <f t="shared" si="956"/>
        <v>N.A.</v>
      </c>
      <c r="D2556" s="65" t="str">
        <f t="shared" si="956"/>
        <v>-</v>
      </c>
      <c r="E2556" s="58">
        <f t="shared" si="956"/>
        <v>0</v>
      </c>
      <c r="F2556" s="58">
        <f t="shared" si="952"/>
        <v>0.86177222399999998</v>
      </c>
      <c r="G2556" s="58">
        <f t="shared" si="953"/>
        <v>0.86177222399999998</v>
      </c>
      <c r="H2556" s="58">
        <f t="shared" si="954"/>
        <v>0</v>
      </c>
      <c r="I2556" s="123">
        <f>'F4.2'!Z426</f>
        <v>0</v>
      </c>
      <c r="J2556" s="123">
        <f>'F4.2'!AT426</f>
        <v>0</v>
      </c>
      <c r="K2556" s="58"/>
      <c r="L2556" s="58"/>
      <c r="M2556" s="58">
        <f t="shared" si="948"/>
        <v>0</v>
      </c>
      <c r="N2556" s="58">
        <f t="shared" si="955"/>
        <v>0</v>
      </c>
    </row>
    <row r="2557" spans="1:14" ht="15.75" hidden="1" outlineLevel="1" x14ac:dyDescent="0.25">
      <c r="A2557" s="31">
        <f t="shared" ref="A2557:E2557" si="957">A2131</f>
        <v>39</v>
      </c>
      <c r="B2557" s="223" t="str">
        <f t="shared" si="957"/>
        <v>General Asset AC, Fans, Air coolers, water filter etc.</v>
      </c>
      <c r="C2557" s="9" t="str">
        <f t="shared" si="957"/>
        <v>N.A.</v>
      </c>
      <c r="D2557" s="65" t="str">
        <f t="shared" si="957"/>
        <v>-</v>
      </c>
      <c r="E2557" s="58">
        <f t="shared" si="957"/>
        <v>0</v>
      </c>
      <c r="F2557" s="58">
        <f t="shared" si="952"/>
        <v>0.5360822449999999</v>
      </c>
      <c r="G2557" s="58">
        <f t="shared" si="953"/>
        <v>0.41552164499999994</v>
      </c>
      <c r="H2557" s="58">
        <f t="shared" si="954"/>
        <v>0.12056059999999996</v>
      </c>
      <c r="I2557" s="123">
        <f>'F4.2'!Z427</f>
        <v>0</v>
      </c>
      <c r="J2557" s="123">
        <f>'F4.2'!AT427</f>
        <v>0</v>
      </c>
      <c r="K2557" s="58"/>
      <c r="L2557" s="58"/>
      <c r="M2557" s="58">
        <f t="shared" si="948"/>
        <v>0</v>
      </c>
      <c r="N2557" s="58">
        <f t="shared" si="955"/>
        <v>0.12056059999999996</v>
      </c>
    </row>
    <row r="2558" spans="1:14" ht="15.75" hidden="1" outlineLevel="1" x14ac:dyDescent="0.25">
      <c r="A2558" s="31">
        <f t="shared" ref="A2558:E2560" si="958">A2132</f>
        <v>40</v>
      </c>
      <c r="B2558" s="223" t="str">
        <f t="shared" si="958"/>
        <v>General Asset Computer, scanners, etc.</v>
      </c>
      <c r="C2558" s="9" t="str">
        <f t="shared" si="958"/>
        <v>N.A.</v>
      </c>
      <c r="D2558" s="65" t="str">
        <f t="shared" si="958"/>
        <v>-</v>
      </c>
      <c r="E2558" s="58">
        <f t="shared" si="958"/>
        <v>0</v>
      </c>
      <c r="F2558" s="58">
        <f t="shared" si="952"/>
        <v>2.559787364</v>
      </c>
      <c r="G2558" s="58">
        <f t="shared" si="953"/>
        <v>1.946116271</v>
      </c>
      <c r="H2558" s="58">
        <f t="shared" si="954"/>
        <v>0.613671093</v>
      </c>
      <c r="I2558" s="123">
        <f>'F4.2'!Z428</f>
        <v>0</v>
      </c>
      <c r="J2558" s="123">
        <f>'F4.2'!AT428</f>
        <v>0</v>
      </c>
      <c r="K2558" s="58"/>
      <c r="L2558" s="58"/>
      <c r="M2558" s="58">
        <f t="shared" si="948"/>
        <v>0</v>
      </c>
      <c r="N2558" s="58">
        <f t="shared" si="955"/>
        <v>0.613671093</v>
      </c>
    </row>
    <row r="2559" spans="1:14" ht="15.75" hidden="1" outlineLevel="1" x14ac:dyDescent="0.25">
      <c r="A2559" s="31">
        <f t="shared" si="958"/>
        <v>41</v>
      </c>
      <c r="B2559" s="224" t="str">
        <f t="shared" si="958"/>
        <v>Land aquired for rly siding</v>
      </c>
      <c r="C2559" s="9" t="str">
        <f t="shared" si="958"/>
        <v>N.A.</v>
      </c>
      <c r="D2559" s="65" t="str">
        <f t="shared" si="958"/>
        <v>-</v>
      </c>
      <c r="E2559" s="58">
        <f t="shared" si="958"/>
        <v>0</v>
      </c>
      <c r="F2559" s="58">
        <f t="shared" si="952"/>
        <v>0.40719939999999999</v>
      </c>
      <c r="G2559" s="58">
        <f t="shared" si="953"/>
        <v>0.40719939999999999</v>
      </c>
      <c r="H2559" s="58">
        <f t="shared" si="954"/>
        <v>0</v>
      </c>
      <c r="I2559" s="123">
        <f>'F4.2'!Z429</f>
        <v>0</v>
      </c>
      <c r="J2559" s="123">
        <f>'F4.2'!AT429</f>
        <v>0</v>
      </c>
      <c r="K2559" s="58"/>
      <c r="L2559" s="58"/>
      <c r="M2559" s="58">
        <f t="shared" si="948"/>
        <v>0</v>
      </c>
      <c r="N2559" s="58">
        <f t="shared" si="955"/>
        <v>0</v>
      </c>
    </row>
    <row r="2560" spans="1:14" ht="30" hidden="1" outlineLevel="1" x14ac:dyDescent="0.25">
      <c r="A2560" s="31">
        <f t="shared" si="958"/>
        <v>42</v>
      </c>
      <c r="B2560" s="223" t="str">
        <f t="shared" si="958"/>
        <v>RCC ROAD FROM ASH SILO TO 'D' POINT FOR BULKER MO</v>
      </c>
      <c r="C2560" s="9" t="str">
        <f t="shared" si="958"/>
        <v>N.A.</v>
      </c>
      <c r="D2560" s="65" t="str">
        <f t="shared" si="958"/>
        <v>-</v>
      </c>
      <c r="E2560" s="58">
        <f t="shared" si="958"/>
        <v>0</v>
      </c>
      <c r="F2560" s="58">
        <f t="shared" si="952"/>
        <v>0.9522529460000001</v>
      </c>
      <c r="G2560" s="58">
        <f t="shared" si="953"/>
        <v>0.9522529460000001</v>
      </c>
      <c r="H2560" s="58">
        <f t="shared" si="954"/>
        <v>0</v>
      </c>
      <c r="I2560" s="123">
        <f>'F4.2'!Z430</f>
        <v>0</v>
      </c>
      <c r="J2560" s="123">
        <f>'F4.2'!AT430</f>
        <v>0</v>
      </c>
      <c r="K2560" s="58"/>
      <c r="L2560" s="58"/>
      <c r="M2560" s="58">
        <f t="shared" si="948"/>
        <v>0</v>
      </c>
      <c r="N2560" s="58">
        <f t="shared" si="955"/>
        <v>0</v>
      </c>
    </row>
    <row r="2561" spans="1:16" ht="15.75" collapsed="1" x14ac:dyDescent="0.25">
      <c r="A2561" s="111"/>
      <c r="B2561" s="225" t="str">
        <f>B2135</f>
        <v>Total</v>
      </c>
      <c r="C2561" s="119"/>
      <c r="D2561" s="158"/>
      <c r="E2561" s="113"/>
      <c r="F2561" s="113">
        <f>SUM(F2142:F2560)</f>
        <v>2701.0568597696406</v>
      </c>
      <c r="G2561" s="113">
        <f>SUM(G2142:G2560)</f>
        <v>2750.7916482096402</v>
      </c>
      <c r="H2561" s="113">
        <f>SUM(H2142:H2560)</f>
        <v>-49.734788439999988</v>
      </c>
      <c r="I2561" s="113">
        <f t="shared" ref="I2561:J2561" si="959">SUM(I2142:I2560)</f>
        <v>777.49</v>
      </c>
      <c r="J2561" s="113">
        <f t="shared" si="959"/>
        <v>777.49</v>
      </c>
      <c r="K2561" s="113">
        <f>SUM(K2142:K2560)</f>
        <v>0</v>
      </c>
      <c r="L2561" s="113">
        <f>SUM(L2142:L2560)</f>
        <v>0</v>
      </c>
      <c r="M2561" s="113">
        <f>SUM(M2142:M2560)</f>
        <v>777.49</v>
      </c>
      <c r="N2561" s="113">
        <f>SUM(N2142:N2560)</f>
        <v>-49.734788439999988</v>
      </c>
    </row>
    <row r="2563" spans="1:16" x14ac:dyDescent="0.25">
      <c r="A2563" s="55"/>
      <c r="B2563" s="46" t="s">
        <v>344</v>
      </c>
      <c r="C2563" s="47"/>
      <c r="D2563" s="156"/>
      <c r="E2563" s="56"/>
      <c r="F2563" s="56"/>
      <c r="G2563" s="56"/>
      <c r="H2563" s="56"/>
      <c r="I2563" s="56"/>
      <c r="J2563" s="56"/>
      <c r="K2563" s="56"/>
      <c r="L2563" s="56"/>
      <c r="M2563" s="56"/>
      <c r="N2563" s="56"/>
    </row>
    <row r="2564" spans="1:16" hidden="1" outlineLevel="1" x14ac:dyDescent="0.25">
      <c r="A2564" s="55"/>
      <c r="B2564" s="46" t="str">
        <f t="shared" ref="B2564:B2627" si="960">B2138</f>
        <v>a) DPR Schemes</v>
      </c>
      <c r="C2564" s="47"/>
      <c r="D2564" s="156"/>
      <c r="E2564" s="56"/>
      <c r="F2564" s="56"/>
      <c r="G2564" s="56"/>
      <c r="H2564" s="56"/>
      <c r="I2564" s="56"/>
      <c r="J2564" s="56"/>
      <c r="K2564" s="56"/>
      <c r="L2564" s="56"/>
      <c r="M2564" s="56"/>
      <c r="N2564" s="56"/>
    </row>
    <row r="2565" spans="1:16" hidden="1" outlineLevel="1" x14ac:dyDescent="0.25">
      <c r="A2565" s="24"/>
      <c r="B2565" s="26" t="str">
        <f t="shared" si="960"/>
        <v>(i) Submitted to MERC</v>
      </c>
      <c r="C2565" s="47"/>
      <c r="D2565" s="156"/>
      <c r="E2565" s="56"/>
      <c r="F2565" s="56"/>
      <c r="G2565" s="56"/>
      <c r="H2565" s="56"/>
      <c r="I2565" s="56"/>
      <c r="J2565" s="56"/>
      <c r="K2565" s="56"/>
      <c r="L2565" s="56"/>
      <c r="M2565" s="56"/>
      <c r="N2565" s="56"/>
    </row>
    <row r="2566" spans="1:16" ht="15.75" hidden="1" outlineLevel="1" x14ac:dyDescent="0.25">
      <c r="A2566" s="27"/>
      <c r="B2566" s="28" t="str">
        <f t="shared" si="960"/>
        <v xml:space="preserve">Combustion optimization system </v>
      </c>
      <c r="C2566" s="47"/>
      <c r="D2566" s="156"/>
      <c r="E2566" s="56"/>
      <c r="F2566" s="56"/>
      <c r="G2566" s="56"/>
      <c r="H2566" s="56"/>
      <c r="I2566" s="123">
        <f>'F4.2'!AA10</f>
        <v>0</v>
      </c>
      <c r="J2566" s="123">
        <f>'F4.2'!AU10</f>
        <v>0</v>
      </c>
      <c r="K2566" s="56"/>
      <c r="L2566" s="56"/>
      <c r="M2566" s="56"/>
      <c r="N2566" s="56"/>
    </row>
    <row r="2567" spans="1:16" ht="31.5" hidden="1" outlineLevel="1" x14ac:dyDescent="0.25">
      <c r="A2567" s="130">
        <v>1</v>
      </c>
      <c r="B2567" s="135" t="str">
        <f t="shared" si="960"/>
        <v>Dynamic coal flow measurement and control (balancing) system (one)</v>
      </c>
      <c r="C2567" s="48"/>
      <c r="D2567" s="157"/>
      <c r="E2567" s="56"/>
      <c r="F2567" s="56"/>
      <c r="G2567" s="56"/>
      <c r="H2567" s="56"/>
      <c r="I2567" s="123">
        <f>'F4.2'!AA11</f>
        <v>0</v>
      </c>
      <c r="J2567" s="123">
        <f>'F4.2'!AU11</f>
        <v>0</v>
      </c>
      <c r="K2567" s="56"/>
      <c r="L2567" s="56"/>
      <c r="M2567" s="56"/>
      <c r="N2567" s="56"/>
    </row>
    <row r="2568" spans="1:16" ht="31.5" hidden="1" outlineLevel="1" x14ac:dyDescent="0.25">
      <c r="A2568" s="130">
        <f t="shared" ref="A2568:A2631" si="961">A2142</f>
        <v>1.2</v>
      </c>
      <c r="B2568" s="135" t="str">
        <f t="shared" si="960"/>
        <v>CO analyser (8 units)</v>
      </c>
      <c r="C2568" s="27" t="str">
        <f t="shared" ref="C2568:E2587" si="962">C2142</f>
        <v>MERC/CAP/DPR/10/2010-11/1491</v>
      </c>
      <c r="D2568" s="90">
        <f t="shared" si="962"/>
        <v>40480</v>
      </c>
      <c r="E2568" s="92">
        <f t="shared" si="962"/>
        <v>1.19</v>
      </c>
      <c r="F2568" s="123">
        <f t="shared" ref="F2568:F2631" si="963">F2142+I2142</f>
        <v>0</v>
      </c>
      <c r="G2568" s="123">
        <f t="shared" ref="G2568:G2631" si="964">G2142+M2142</f>
        <v>0</v>
      </c>
      <c r="H2568" s="123">
        <f>F2568-G2568</f>
        <v>0</v>
      </c>
      <c r="I2568" s="123">
        <f>'F4.2'!AA12</f>
        <v>0</v>
      </c>
      <c r="J2568" s="123">
        <f>'F4.2'!AU12</f>
        <v>0</v>
      </c>
      <c r="K2568" s="123"/>
      <c r="L2568" s="123"/>
      <c r="M2568" s="123">
        <f>SUM(J2568:L2568)</f>
        <v>0</v>
      </c>
      <c r="N2568" s="123">
        <f>H2568+I2568-M2568</f>
        <v>0</v>
      </c>
      <c r="O2568" s="163">
        <f t="shared" ref="O2568:O2631" si="965">MAX(0,IF(M2568=0,0,IF(G2568+M2568&lt;E2568,M2568,E2568-G2568)))</f>
        <v>0</v>
      </c>
      <c r="P2568" s="164">
        <f t="shared" ref="P2568:P2631" si="966">M2568-O2568</f>
        <v>0</v>
      </c>
    </row>
    <row r="2569" spans="1:16" ht="15.75" hidden="1" outlineLevel="1" x14ac:dyDescent="0.25">
      <c r="A2569" s="31">
        <f t="shared" si="961"/>
        <v>1.3</v>
      </c>
      <c r="B2569" s="106" t="str">
        <f t="shared" si="960"/>
        <v>Oxygen analyser (32 units)</v>
      </c>
      <c r="C2569" s="31" t="str">
        <f t="shared" si="962"/>
        <v>MERC/CAP/DPR/10/2010-11/1491</v>
      </c>
      <c r="D2569" s="65">
        <f t="shared" si="962"/>
        <v>40480</v>
      </c>
      <c r="E2569" s="93">
        <f t="shared" si="962"/>
        <v>0.78300000000000003</v>
      </c>
      <c r="F2569" s="124">
        <f t="shared" si="963"/>
        <v>0.75683</v>
      </c>
      <c r="G2569" s="124">
        <f t="shared" si="964"/>
        <v>0.75683</v>
      </c>
      <c r="H2569" s="124">
        <f t="shared" ref="H2569:H2632" si="967">F2569-G2569</f>
        <v>0</v>
      </c>
      <c r="I2569" s="123">
        <f>'F4.2'!AA13</f>
        <v>0</v>
      </c>
      <c r="J2569" s="123">
        <f>'F4.2'!AU13</f>
        <v>0</v>
      </c>
      <c r="K2569" s="124"/>
      <c r="L2569" s="124"/>
      <c r="M2569" s="124">
        <f t="shared" ref="M2569:M2632" si="968">SUM(J2569:L2569)</f>
        <v>0</v>
      </c>
      <c r="N2569" s="124">
        <f t="shared" ref="N2569:N2632" si="969">H2569+I2569-M2569</f>
        <v>0</v>
      </c>
      <c r="O2569" s="163">
        <f t="shared" si="965"/>
        <v>0</v>
      </c>
      <c r="P2569" s="164">
        <f t="shared" si="966"/>
        <v>0</v>
      </c>
    </row>
    <row r="2570" spans="1:16" ht="15.75" hidden="1" outlineLevel="1" x14ac:dyDescent="0.25">
      <c r="A2570" s="130">
        <f t="shared" si="961"/>
        <v>0</v>
      </c>
      <c r="B2570" s="135" t="str">
        <f t="shared" si="960"/>
        <v>IDC</v>
      </c>
      <c r="C2570" s="31" t="str">
        <f t="shared" si="962"/>
        <v>MERC/CAP/DPR/10/2010-11/1491</v>
      </c>
      <c r="D2570" s="65">
        <f t="shared" si="962"/>
        <v>40480</v>
      </c>
      <c r="E2570" s="93">
        <f t="shared" si="962"/>
        <v>0.6</v>
      </c>
      <c r="F2570" s="124">
        <f t="shared" si="963"/>
        <v>0</v>
      </c>
      <c r="G2570" s="124">
        <f t="shared" si="964"/>
        <v>0</v>
      </c>
      <c r="H2570" s="124">
        <f t="shared" si="967"/>
        <v>0</v>
      </c>
      <c r="I2570" s="123">
        <f>'F4.2'!AA14</f>
        <v>0</v>
      </c>
      <c r="J2570" s="123">
        <f>'F4.2'!AU14</f>
        <v>0</v>
      </c>
      <c r="K2570" s="124"/>
      <c r="L2570" s="124"/>
      <c r="M2570" s="124">
        <f t="shared" si="968"/>
        <v>0</v>
      </c>
      <c r="N2570" s="124">
        <f t="shared" si="969"/>
        <v>0</v>
      </c>
      <c r="O2570" s="163">
        <f t="shared" si="965"/>
        <v>0</v>
      </c>
      <c r="P2570" s="164">
        <f t="shared" si="966"/>
        <v>0</v>
      </c>
    </row>
    <row r="2571" spans="1:16" ht="15.75" hidden="1" outlineLevel="1" x14ac:dyDescent="0.25">
      <c r="A2571" s="27">
        <f t="shared" si="961"/>
        <v>2</v>
      </c>
      <c r="B2571" s="28" t="str">
        <f t="shared" si="960"/>
        <v>Spare HPT module for Khaparkheda Unit 1 &amp; 2</v>
      </c>
      <c r="C2571" s="31" t="str">
        <f t="shared" si="962"/>
        <v>MERC/CAP/DPR/10/2010-11/1466</v>
      </c>
      <c r="D2571" s="65">
        <f t="shared" si="962"/>
        <v>40477</v>
      </c>
      <c r="E2571" s="93">
        <f t="shared" si="962"/>
        <v>26.459003039999999</v>
      </c>
      <c r="F2571" s="124">
        <f t="shared" si="963"/>
        <v>0</v>
      </c>
      <c r="G2571" s="124">
        <f t="shared" si="964"/>
        <v>0</v>
      </c>
      <c r="H2571" s="124">
        <f t="shared" si="967"/>
        <v>0</v>
      </c>
      <c r="I2571" s="123">
        <f>'F4.2'!AA15</f>
        <v>0</v>
      </c>
      <c r="J2571" s="123">
        <f>'F4.2'!AU15</f>
        <v>0</v>
      </c>
      <c r="K2571" s="124"/>
      <c r="L2571" s="124"/>
      <c r="M2571" s="124">
        <f t="shared" si="968"/>
        <v>0</v>
      </c>
      <c r="N2571" s="124">
        <f t="shared" si="969"/>
        <v>0</v>
      </c>
      <c r="O2571" s="163">
        <f t="shared" si="965"/>
        <v>0</v>
      </c>
      <c r="P2571" s="164">
        <f t="shared" si="966"/>
        <v>0</v>
      </c>
    </row>
    <row r="2572" spans="1:16" ht="15.75" hidden="1" outlineLevel="1" x14ac:dyDescent="0.25">
      <c r="A2572" s="31">
        <f t="shared" si="961"/>
        <v>2.1</v>
      </c>
      <c r="B2572" s="106" t="str">
        <f t="shared" si="960"/>
        <v>HPT module 1 No (unit # 1)</v>
      </c>
      <c r="C2572" s="31" t="str">
        <f t="shared" si="962"/>
        <v>MERC/CAP/DPR/10/2010-11/1466</v>
      </c>
      <c r="D2572" s="65">
        <f t="shared" si="962"/>
        <v>40477</v>
      </c>
      <c r="E2572" s="93">
        <f t="shared" si="962"/>
        <v>23.03787814</v>
      </c>
      <c r="F2572" s="124">
        <f t="shared" si="963"/>
        <v>23.907399999999999</v>
      </c>
      <c r="G2572" s="124">
        <f t="shared" si="964"/>
        <v>23.907399999999999</v>
      </c>
      <c r="H2572" s="124">
        <f t="shared" si="967"/>
        <v>0</v>
      </c>
      <c r="I2572" s="123">
        <f>'F4.2'!AA16</f>
        <v>0</v>
      </c>
      <c r="J2572" s="123">
        <f>'F4.2'!AU16</f>
        <v>0</v>
      </c>
      <c r="K2572" s="124"/>
      <c r="L2572" s="124"/>
      <c r="M2572" s="124">
        <f t="shared" si="968"/>
        <v>0</v>
      </c>
      <c r="N2572" s="124">
        <f t="shared" si="969"/>
        <v>0</v>
      </c>
      <c r="O2572" s="163">
        <f t="shared" si="965"/>
        <v>0</v>
      </c>
      <c r="P2572" s="164">
        <f t="shared" si="966"/>
        <v>0</v>
      </c>
    </row>
    <row r="2573" spans="1:16" ht="31.5" hidden="1" outlineLevel="1" x14ac:dyDescent="0.25">
      <c r="A2573" s="130">
        <f t="shared" si="961"/>
        <v>0</v>
      </c>
      <c r="B2573" s="135" t="str">
        <f t="shared" si="960"/>
        <v>IDC</v>
      </c>
      <c r="C2573" s="27" t="str">
        <f t="shared" si="962"/>
        <v>MERC/CAP/DPR/10/2010-11/1466</v>
      </c>
      <c r="D2573" s="90">
        <f t="shared" si="962"/>
        <v>40477</v>
      </c>
      <c r="E2573" s="92">
        <f t="shared" si="962"/>
        <v>3.4211249000000001</v>
      </c>
      <c r="F2573" s="123">
        <f t="shared" si="963"/>
        <v>0</v>
      </c>
      <c r="G2573" s="123">
        <f t="shared" si="964"/>
        <v>0</v>
      </c>
      <c r="H2573" s="123">
        <f t="shared" si="967"/>
        <v>0</v>
      </c>
      <c r="I2573" s="123">
        <f>'F4.2'!AA17</f>
        <v>0</v>
      </c>
      <c r="J2573" s="123">
        <f>'F4.2'!AU17</f>
        <v>0</v>
      </c>
      <c r="K2573" s="123"/>
      <c r="L2573" s="123"/>
      <c r="M2573" s="123">
        <f t="shared" si="968"/>
        <v>0</v>
      </c>
      <c r="N2573" s="123">
        <f t="shared" si="969"/>
        <v>0</v>
      </c>
      <c r="O2573" s="163">
        <f t="shared" si="965"/>
        <v>0</v>
      </c>
      <c r="P2573" s="164">
        <f t="shared" si="966"/>
        <v>0</v>
      </c>
    </row>
    <row r="2574" spans="1:16" ht="31.5" hidden="1" outlineLevel="1" x14ac:dyDescent="0.25">
      <c r="A2574" s="27">
        <f t="shared" si="961"/>
        <v>3</v>
      </c>
      <c r="B2574" s="28" t="str">
        <f t="shared" si="960"/>
        <v>Economiser Upper Bank &amp; Lower Bank coils for Khaperkheda Unit no. 3 and Unit no. 4</v>
      </c>
      <c r="C2574" s="31" t="str">
        <f t="shared" si="962"/>
        <v>MERC/CAP/DPR/10/2010-11/1695</v>
      </c>
      <c r="D2574" s="65">
        <f t="shared" si="962"/>
        <v>40527</v>
      </c>
      <c r="E2574" s="93">
        <f t="shared" si="962"/>
        <v>26.349999999999998</v>
      </c>
      <c r="F2574" s="124">
        <f t="shared" si="963"/>
        <v>0</v>
      </c>
      <c r="G2574" s="124">
        <f t="shared" si="964"/>
        <v>0</v>
      </c>
      <c r="H2574" s="124">
        <f t="shared" si="967"/>
        <v>0</v>
      </c>
      <c r="I2574" s="123">
        <f>'F4.2'!AA18</f>
        <v>0</v>
      </c>
      <c r="J2574" s="123">
        <f>'F4.2'!AU18</f>
        <v>0</v>
      </c>
      <c r="K2574" s="124"/>
      <c r="L2574" s="124"/>
      <c r="M2574" s="124">
        <f t="shared" si="968"/>
        <v>0</v>
      </c>
      <c r="N2574" s="124">
        <f t="shared" si="969"/>
        <v>0</v>
      </c>
      <c r="O2574" s="163">
        <f t="shared" si="965"/>
        <v>0</v>
      </c>
      <c r="P2574" s="164">
        <f t="shared" si="966"/>
        <v>0</v>
      </c>
    </row>
    <row r="2575" spans="1:16" ht="31.5" hidden="1" outlineLevel="1" x14ac:dyDescent="0.25">
      <c r="A2575" s="31">
        <f t="shared" si="961"/>
        <v>3.1</v>
      </c>
      <c r="B2575" s="106" t="str">
        <f t="shared" si="960"/>
        <v>Economiser Upper Bank &amp; Lower Bank coils for Khaperkheda Unit no. 3 and Unit no. 4</v>
      </c>
      <c r="C2575" s="31" t="str">
        <f t="shared" si="962"/>
        <v>MERC/CAP/DPR/10/2010-11/1695</v>
      </c>
      <c r="D2575" s="65">
        <f t="shared" si="962"/>
        <v>40527</v>
      </c>
      <c r="E2575" s="93">
        <f t="shared" si="962"/>
        <v>26.349999999999998</v>
      </c>
      <c r="F2575" s="124">
        <f t="shared" si="963"/>
        <v>11.77</v>
      </c>
      <c r="G2575" s="124">
        <f t="shared" si="964"/>
        <v>11.77</v>
      </c>
      <c r="H2575" s="124">
        <f t="shared" si="967"/>
        <v>0</v>
      </c>
      <c r="I2575" s="123">
        <f>'F4.2'!AA19</f>
        <v>0</v>
      </c>
      <c r="J2575" s="123">
        <f>'F4.2'!AU19</f>
        <v>0</v>
      </c>
      <c r="K2575" s="124"/>
      <c r="L2575" s="124"/>
      <c r="M2575" s="124">
        <f t="shared" si="968"/>
        <v>0</v>
      </c>
      <c r="N2575" s="124">
        <f t="shared" si="969"/>
        <v>0</v>
      </c>
      <c r="O2575" s="163">
        <f t="shared" si="965"/>
        <v>0</v>
      </c>
      <c r="P2575" s="164">
        <f t="shared" si="966"/>
        <v>0</v>
      </c>
    </row>
    <row r="2576" spans="1:16" ht="47.25" hidden="1" outlineLevel="1" x14ac:dyDescent="0.25">
      <c r="A2576" s="27">
        <f t="shared" si="961"/>
        <v>4</v>
      </c>
      <c r="B2576" s="28" t="str">
        <f t="shared" si="960"/>
        <v>Economiser &amp; LTSH Upper Bank &amp; Lower Bank coils for Khaperkheda Unit no. 1 and Unit no. 2</v>
      </c>
      <c r="C2576" s="27" t="str">
        <f t="shared" si="962"/>
        <v>MERC/CAPEX/20112012/01155</v>
      </c>
      <c r="D2576" s="90">
        <f t="shared" si="962"/>
        <v>40753</v>
      </c>
      <c r="E2576" s="92">
        <f t="shared" si="962"/>
        <v>34.791566500000002</v>
      </c>
      <c r="F2576" s="123">
        <f t="shared" si="963"/>
        <v>0</v>
      </c>
      <c r="G2576" s="123">
        <f t="shared" si="964"/>
        <v>0</v>
      </c>
      <c r="H2576" s="123">
        <f t="shared" si="967"/>
        <v>0</v>
      </c>
      <c r="I2576" s="123">
        <f>'F4.2'!AA20</f>
        <v>0</v>
      </c>
      <c r="J2576" s="123">
        <f>'F4.2'!AU20</f>
        <v>0</v>
      </c>
      <c r="K2576" s="123"/>
      <c r="L2576" s="123"/>
      <c r="M2576" s="123">
        <f t="shared" si="968"/>
        <v>0</v>
      </c>
      <c r="N2576" s="123">
        <f t="shared" si="969"/>
        <v>0</v>
      </c>
      <c r="O2576" s="163">
        <f t="shared" si="965"/>
        <v>0</v>
      </c>
      <c r="P2576" s="164">
        <f t="shared" si="966"/>
        <v>0</v>
      </c>
    </row>
    <row r="2577" spans="1:16" ht="15.75" hidden="1" outlineLevel="1" x14ac:dyDescent="0.25">
      <c r="A2577" s="31">
        <f t="shared" si="961"/>
        <v>4.0999999999999996</v>
      </c>
      <c r="B2577" s="106" t="str">
        <f t="shared" si="960"/>
        <v>Economiser &amp; LTSH Coil for Unit 1</v>
      </c>
      <c r="C2577" s="31" t="str">
        <f t="shared" si="962"/>
        <v>MERC/CAPEX/20112012/01155</v>
      </c>
      <c r="D2577" s="65">
        <f t="shared" si="962"/>
        <v>40753</v>
      </c>
      <c r="E2577" s="93">
        <f t="shared" si="962"/>
        <v>15.692358</v>
      </c>
      <c r="F2577" s="124">
        <f t="shared" si="963"/>
        <v>15.692358</v>
      </c>
      <c r="G2577" s="124">
        <f t="shared" si="964"/>
        <v>15.692358</v>
      </c>
      <c r="H2577" s="124">
        <f t="shared" si="967"/>
        <v>0</v>
      </c>
      <c r="I2577" s="123">
        <f>'F4.2'!AA21</f>
        <v>0</v>
      </c>
      <c r="J2577" s="123">
        <f>'F4.2'!AU21</f>
        <v>0</v>
      </c>
      <c r="K2577" s="124"/>
      <c r="L2577" s="124"/>
      <c r="M2577" s="124">
        <f t="shared" si="968"/>
        <v>0</v>
      </c>
      <c r="N2577" s="124">
        <f t="shared" si="969"/>
        <v>0</v>
      </c>
      <c r="O2577" s="163">
        <f t="shared" si="965"/>
        <v>0</v>
      </c>
      <c r="P2577" s="164">
        <f t="shared" si="966"/>
        <v>0</v>
      </c>
    </row>
    <row r="2578" spans="1:16" ht="15.75" hidden="1" outlineLevel="1" x14ac:dyDescent="0.25">
      <c r="A2578" s="31">
        <f t="shared" si="961"/>
        <v>4.2</v>
      </c>
      <c r="B2578" s="106" t="str">
        <f t="shared" si="960"/>
        <v>Economiser &amp; LTSH Coil for Unit 2</v>
      </c>
      <c r="C2578" s="27" t="str">
        <f t="shared" si="962"/>
        <v>MERC/CAPEX/20112012/01155</v>
      </c>
      <c r="D2578" s="90">
        <f t="shared" si="962"/>
        <v>40753</v>
      </c>
      <c r="E2578" s="92">
        <f t="shared" si="962"/>
        <v>16.1528001</v>
      </c>
      <c r="F2578" s="123">
        <f t="shared" si="963"/>
        <v>16.1528001</v>
      </c>
      <c r="G2578" s="123">
        <f t="shared" si="964"/>
        <v>16.1528001</v>
      </c>
      <c r="H2578" s="123">
        <f t="shared" si="967"/>
        <v>0</v>
      </c>
      <c r="I2578" s="123">
        <f>'F4.2'!AA22</f>
        <v>0</v>
      </c>
      <c r="J2578" s="123">
        <f>'F4.2'!AU22</f>
        <v>0</v>
      </c>
      <c r="K2578" s="123"/>
      <c r="L2578" s="123"/>
      <c r="M2578" s="123">
        <f t="shared" si="968"/>
        <v>0</v>
      </c>
      <c r="N2578" s="123">
        <f t="shared" si="969"/>
        <v>0</v>
      </c>
      <c r="O2578" s="163">
        <f t="shared" si="965"/>
        <v>0</v>
      </c>
      <c r="P2578" s="164">
        <f t="shared" si="966"/>
        <v>0</v>
      </c>
    </row>
    <row r="2579" spans="1:16" ht="15.75" hidden="1" outlineLevel="1" x14ac:dyDescent="0.25">
      <c r="A2579" s="130">
        <f t="shared" si="961"/>
        <v>0</v>
      </c>
      <c r="B2579" s="131" t="str">
        <f t="shared" si="960"/>
        <v>IDC</v>
      </c>
      <c r="C2579" s="31" t="str">
        <f t="shared" si="962"/>
        <v>MERC/CAPEX/20112012/01155</v>
      </c>
      <c r="D2579" s="65">
        <f t="shared" si="962"/>
        <v>40753</v>
      </c>
      <c r="E2579" s="93">
        <f t="shared" si="962"/>
        <v>2.9464084000000001</v>
      </c>
      <c r="F2579" s="124">
        <f t="shared" si="963"/>
        <v>0</v>
      </c>
      <c r="G2579" s="124">
        <f t="shared" si="964"/>
        <v>0</v>
      </c>
      <c r="H2579" s="124">
        <f t="shared" si="967"/>
        <v>0</v>
      </c>
      <c r="I2579" s="123">
        <f>'F4.2'!AA23</f>
        <v>0</v>
      </c>
      <c r="J2579" s="123">
        <f>'F4.2'!AU23</f>
        <v>0</v>
      </c>
      <c r="K2579" s="124"/>
      <c r="L2579" s="124"/>
      <c r="M2579" s="124">
        <f t="shared" si="968"/>
        <v>0</v>
      </c>
      <c r="N2579" s="124">
        <f t="shared" si="969"/>
        <v>0</v>
      </c>
      <c r="O2579" s="163">
        <f t="shared" si="965"/>
        <v>0</v>
      </c>
      <c r="P2579" s="164">
        <f t="shared" si="966"/>
        <v>0</v>
      </c>
    </row>
    <row r="2580" spans="1:16" ht="47.25" hidden="1" outlineLevel="1" x14ac:dyDescent="0.25">
      <c r="A2580" s="27">
        <f t="shared" si="961"/>
        <v>5</v>
      </c>
      <c r="B2580" s="28" t="str">
        <f t="shared" si="960"/>
        <v>Procurement &amp; Replacement of Re-heater Rear Pendant Assembly Coils for 2*210MW Khaperkheda Unit no. 1 and Unit no. 2</v>
      </c>
      <c r="C2580" s="31" t="str">
        <f t="shared" si="962"/>
        <v>MERC/CAPEX/20122013/00603</v>
      </c>
      <c r="D2580" s="65">
        <f t="shared" si="962"/>
        <v>41078</v>
      </c>
      <c r="E2580" s="93">
        <f t="shared" si="962"/>
        <v>10.373849700000001</v>
      </c>
      <c r="F2580" s="124">
        <f t="shared" si="963"/>
        <v>0</v>
      </c>
      <c r="G2580" s="124">
        <f t="shared" si="964"/>
        <v>0</v>
      </c>
      <c r="H2580" s="124">
        <f t="shared" si="967"/>
        <v>0</v>
      </c>
      <c r="I2580" s="123">
        <f>'F4.2'!AA24</f>
        <v>0</v>
      </c>
      <c r="J2580" s="123">
        <f>'F4.2'!AU24</f>
        <v>0</v>
      </c>
      <c r="K2580" s="124"/>
      <c r="L2580" s="124"/>
      <c r="M2580" s="124">
        <f t="shared" si="968"/>
        <v>0</v>
      </c>
      <c r="N2580" s="124">
        <f t="shared" si="969"/>
        <v>0</v>
      </c>
      <c r="O2580" s="163">
        <f t="shared" si="965"/>
        <v>0</v>
      </c>
      <c r="P2580" s="164">
        <f t="shared" si="966"/>
        <v>0</v>
      </c>
    </row>
    <row r="2581" spans="1:16" ht="15.75" hidden="1" outlineLevel="1" x14ac:dyDescent="0.25">
      <c r="A2581" s="31">
        <f t="shared" si="961"/>
        <v>5.0999999999999996</v>
      </c>
      <c r="B2581" s="106" t="str">
        <f t="shared" si="960"/>
        <v>Re-heater coils for unit no. 1</v>
      </c>
      <c r="C2581" s="31" t="str">
        <f t="shared" si="962"/>
        <v>MERC/CAPEX/20122013/00603</v>
      </c>
      <c r="D2581" s="65">
        <f t="shared" si="962"/>
        <v>41078</v>
      </c>
      <c r="E2581" s="93">
        <f t="shared" si="962"/>
        <v>5.1267263500000002</v>
      </c>
      <c r="F2581" s="124">
        <f t="shared" si="963"/>
        <v>5.1267263500000002</v>
      </c>
      <c r="G2581" s="124">
        <f t="shared" si="964"/>
        <v>5.1267263500000002</v>
      </c>
      <c r="H2581" s="124">
        <f t="shared" si="967"/>
        <v>0</v>
      </c>
      <c r="I2581" s="123">
        <f>'F4.2'!AA25</f>
        <v>0</v>
      </c>
      <c r="J2581" s="123">
        <f>'F4.2'!AU25</f>
        <v>0</v>
      </c>
      <c r="K2581" s="124"/>
      <c r="L2581" s="124"/>
      <c r="M2581" s="124">
        <f t="shared" si="968"/>
        <v>0</v>
      </c>
      <c r="N2581" s="124">
        <f t="shared" si="969"/>
        <v>0</v>
      </c>
      <c r="O2581" s="163">
        <f t="shared" si="965"/>
        <v>0</v>
      </c>
      <c r="P2581" s="164">
        <f t="shared" si="966"/>
        <v>0</v>
      </c>
    </row>
    <row r="2582" spans="1:16" ht="15.75" hidden="1" outlineLevel="1" x14ac:dyDescent="0.25">
      <c r="A2582" s="31">
        <f t="shared" si="961"/>
        <v>5.2</v>
      </c>
      <c r="B2582" s="106" t="str">
        <f t="shared" si="960"/>
        <v>Re-heater coils for unit no. 2</v>
      </c>
      <c r="C2582" s="27" t="str">
        <f t="shared" si="962"/>
        <v>MERC/CAPEX/20122013/00603</v>
      </c>
      <c r="D2582" s="90">
        <f t="shared" si="962"/>
        <v>41078</v>
      </c>
      <c r="E2582" s="92">
        <f t="shared" si="962"/>
        <v>5.1267263500000002</v>
      </c>
      <c r="F2582" s="123">
        <f t="shared" si="963"/>
        <v>5.55</v>
      </c>
      <c r="G2582" s="123">
        <f t="shared" si="964"/>
        <v>5.55</v>
      </c>
      <c r="H2582" s="123">
        <f t="shared" si="967"/>
        <v>0</v>
      </c>
      <c r="I2582" s="123">
        <f>'F4.2'!AA26</f>
        <v>0</v>
      </c>
      <c r="J2582" s="123">
        <f>'F4.2'!AU26</f>
        <v>0</v>
      </c>
      <c r="K2582" s="123"/>
      <c r="L2582" s="123"/>
      <c r="M2582" s="123">
        <f t="shared" si="968"/>
        <v>0</v>
      </c>
      <c r="N2582" s="123">
        <f t="shared" si="969"/>
        <v>0</v>
      </c>
      <c r="O2582" s="163">
        <f t="shared" si="965"/>
        <v>0</v>
      </c>
      <c r="P2582" s="164">
        <f t="shared" si="966"/>
        <v>0</v>
      </c>
    </row>
    <row r="2583" spans="1:16" ht="15.75" hidden="1" outlineLevel="1" x14ac:dyDescent="0.25">
      <c r="A2583" s="130">
        <f t="shared" si="961"/>
        <v>0</v>
      </c>
      <c r="B2583" s="131" t="str">
        <f t="shared" si="960"/>
        <v>IDC</v>
      </c>
      <c r="C2583" s="31" t="str">
        <f t="shared" si="962"/>
        <v>MERC/CAPEX/20122013/00603</v>
      </c>
      <c r="D2583" s="65">
        <f t="shared" si="962"/>
        <v>41078</v>
      </c>
      <c r="E2583" s="93">
        <f t="shared" si="962"/>
        <v>0.120397</v>
      </c>
      <c r="F2583" s="124">
        <f t="shared" si="963"/>
        <v>0</v>
      </c>
      <c r="G2583" s="124">
        <f t="shared" si="964"/>
        <v>0</v>
      </c>
      <c r="H2583" s="124">
        <f t="shared" si="967"/>
        <v>0</v>
      </c>
      <c r="I2583" s="123">
        <f>'F4.2'!AA27</f>
        <v>0</v>
      </c>
      <c r="J2583" s="123">
        <f>'F4.2'!AU27</f>
        <v>0</v>
      </c>
      <c r="K2583" s="124"/>
      <c r="L2583" s="124"/>
      <c r="M2583" s="124">
        <f t="shared" si="968"/>
        <v>0</v>
      </c>
      <c r="N2583" s="124">
        <f t="shared" si="969"/>
        <v>0</v>
      </c>
      <c r="O2583" s="163">
        <f t="shared" si="965"/>
        <v>0</v>
      </c>
      <c r="P2583" s="164">
        <f t="shared" si="966"/>
        <v>0</v>
      </c>
    </row>
    <row r="2584" spans="1:16" ht="31.5" hidden="1" outlineLevel="1" x14ac:dyDescent="0.25">
      <c r="A2584" s="27">
        <f t="shared" si="961"/>
        <v>6</v>
      </c>
      <c r="B2584" s="28" t="str">
        <f t="shared" si="960"/>
        <v>Procurement of HPT module suitable for khaperkheda TPS Unit 3 &amp; 4</v>
      </c>
      <c r="C2584" s="31" t="str">
        <f t="shared" si="962"/>
        <v>MERC/TECH-1/CAPEX/ 20132014/02001</v>
      </c>
      <c r="D2584" s="65">
        <f t="shared" si="962"/>
        <v>41656</v>
      </c>
      <c r="E2584" s="93">
        <f t="shared" si="962"/>
        <v>36.200000000000003</v>
      </c>
      <c r="F2584" s="124">
        <f t="shared" si="963"/>
        <v>0</v>
      </c>
      <c r="G2584" s="124">
        <f t="shared" si="964"/>
        <v>0</v>
      </c>
      <c r="H2584" s="124">
        <f t="shared" si="967"/>
        <v>0</v>
      </c>
      <c r="I2584" s="123">
        <f>'F4.2'!AA28</f>
        <v>0</v>
      </c>
      <c r="J2584" s="123">
        <f>'F4.2'!AU28</f>
        <v>0</v>
      </c>
      <c r="K2584" s="124"/>
      <c r="L2584" s="124"/>
      <c r="M2584" s="124">
        <f t="shared" si="968"/>
        <v>0</v>
      </c>
      <c r="N2584" s="124">
        <f t="shared" si="969"/>
        <v>0</v>
      </c>
      <c r="O2584" s="163">
        <f t="shared" si="965"/>
        <v>0</v>
      </c>
      <c r="P2584" s="164">
        <f t="shared" si="966"/>
        <v>0</v>
      </c>
    </row>
    <row r="2585" spans="1:16" ht="31.5" hidden="1" outlineLevel="1" x14ac:dyDescent="0.25">
      <c r="A2585" s="31">
        <f t="shared" si="961"/>
        <v>6.1</v>
      </c>
      <c r="B2585" s="106" t="str">
        <f t="shared" si="960"/>
        <v>Procurement of HPT module suitable for khaperkheda TPS Unit 3 &amp; 4</v>
      </c>
      <c r="C2585" s="31" t="str">
        <f t="shared" si="962"/>
        <v>MERC/TECH-1/CAPEX/ 20132014/02001</v>
      </c>
      <c r="D2585" s="65">
        <f t="shared" si="962"/>
        <v>41656</v>
      </c>
      <c r="E2585" s="93">
        <f t="shared" si="962"/>
        <v>36.200000000000003</v>
      </c>
      <c r="F2585" s="124">
        <f t="shared" si="963"/>
        <v>32.401600000000002</v>
      </c>
      <c r="G2585" s="124">
        <f t="shared" si="964"/>
        <v>32.401600000000002</v>
      </c>
      <c r="H2585" s="124">
        <f t="shared" si="967"/>
        <v>0</v>
      </c>
      <c r="I2585" s="123">
        <f>'F4.2'!AA29</f>
        <v>0</v>
      </c>
      <c r="J2585" s="123">
        <f>'F4.2'!AU29</f>
        <v>0</v>
      </c>
      <c r="K2585" s="124"/>
      <c r="L2585" s="124"/>
      <c r="M2585" s="124">
        <f t="shared" si="968"/>
        <v>0</v>
      </c>
      <c r="N2585" s="124">
        <f t="shared" si="969"/>
        <v>0</v>
      </c>
      <c r="O2585" s="163">
        <f t="shared" si="965"/>
        <v>0</v>
      </c>
      <c r="P2585" s="164">
        <f t="shared" si="966"/>
        <v>0</v>
      </c>
    </row>
    <row r="2586" spans="1:16" ht="31.5" hidden="1" outlineLevel="1" x14ac:dyDescent="0.25">
      <c r="A2586" s="27">
        <f t="shared" si="961"/>
        <v>7</v>
      </c>
      <c r="B2586" s="28" t="str">
        <f t="shared" si="960"/>
        <v>Procurement Spare GTR, Locomotive &amp; Compactors</v>
      </c>
      <c r="C2586" s="27" t="str">
        <f t="shared" si="962"/>
        <v>MERC/TECH-1/CAPEX/ 20142015/00364</v>
      </c>
      <c r="D2586" s="90">
        <f t="shared" si="962"/>
        <v>41779</v>
      </c>
      <c r="E2586" s="92">
        <f t="shared" si="962"/>
        <v>18.452125568</v>
      </c>
      <c r="F2586" s="123">
        <f t="shared" si="963"/>
        <v>0</v>
      </c>
      <c r="G2586" s="123">
        <f t="shared" si="964"/>
        <v>0</v>
      </c>
      <c r="H2586" s="123">
        <f t="shared" si="967"/>
        <v>0</v>
      </c>
      <c r="I2586" s="123">
        <f>'F4.2'!AA30</f>
        <v>0</v>
      </c>
      <c r="J2586" s="123">
        <f>'F4.2'!AU30</f>
        <v>0</v>
      </c>
      <c r="K2586" s="123"/>
      <c r="L2586" s="123"/>
      <c r="M2586" s="123">
        <f t="shared" si="968"/>
        <v>0</v>
      </c>
      <c r="N2586" s="123">
        <f t="shared" si="969"/>
        <v>0</v>
      </c>
      <c r="O2586" s="163">
        <f t="shared" si="965"/>
        <v>0</v>
      </c>
      <c r="P2586" s="164">
        <f t="shared" si="966"/>
        <v>0</v>
      </c>
    </row>
    <row r="2587" spans="1:16" ht="31.5" hidden="1" outlineLevel="1" x14ac:dyDescent="0.25">
      <c r="A2587" s="31">
        <f t="shared" si="961"/>
        <v>7.1</v>
      </c>
      <c r="B2587" s="106" t="str">
        <f t="shared" si="960"/>
        <v>250 MVA Spare GTR</v>
      </c>
      <c r="C2587" s="31" t="str">
        <f t="shared" si="962"/>
        <v>MERC/TECH-1/CAPEX/ 20142015/00364</v>
      </c>
      <c r="D2587" s="65">
        <f t="shared" si="962"/>
        <v>41779</v>
      </c>
      <c r="E2587" s="93">
        <f t="shared" si="962"/>
        <v>10.349649700000001</v>
      </c>
      <c r="F2587" s="124">
        <f t="shared" si="963"/>
        <v>11.251108000000002</v>
      </c>
      <c r="G2587" s="124">
        <f t="shared" si="964"/>
        <v>11.251108000000002</v>
      </c>
      <c r="H2587" s="124">
        <f t="shared" si="967"/>
        <v>0</v>
      </c>
      <c r="I2587" s="123">
        <f>'F4.2'!AA31</f>
        <v>0</v>
      </c>
      <c r="J2587" s="123">
        <f>'F4.2'!AU31</f>
        <v>0</v>
      </c>
      <c r="K2587" s="124"/>
      <c r="L2587" s="124"/>
      <c r="M2587" s="124">
        <f t="shared" si="968"/>
        <v>0</v>
      </c>
      <c r="N2587" s="124">
        <f t="shared" si="969"/>
        <v>0</v>
      </c>
      <c r="O2587" s="163">
        <f t="shared" si="965"/>
        <v>0</v>
      </c>
      <c r="P2587" s="164">
        <f t="shared" si="966"/>
        <v>0</v>
      </c>
    </row>
    <row r="2588" spans="1:16" ht="31.5" hidden="1" outlineLevel="1" x14ac:dyDescent="0.25">
      <c r="A2588" s="31">
        <f t="shared" si="961"/>
        <v>7.2</v>
      </c>
      <c r="B2588" s="106" t="str">
        <f t="shared" si="960"/>
        <v>Procurement of Locomotive 2no’s.</v>
      </c>
      <c r="C2588" s="27" t="str">
        <f t="shared" ref="C2588:E2607" si="970">C2162</f>
        <v>MERC/TECH-1/CAPEX/ 20142015/00364</v>
      </c>
      <c r="D2588" s="90">
        <f t="shared" si="970"/>
        <v>41779</v>
      </c>
      <c r="E2588" s="92">
        <f t="shared" si="970"/>
        <v>5.9926899479999998</v>
      </c>
      <c r="F2588" s="123">
        <f t="shared" si="963"/>
        <v>5.9927000000000001</v>
      </c>
      <c r="G2588" s="123">
        <f t="shared" si="964"/>
        <v>5.9927000000000001</v>
      </c>
      <c r="H2588" s="123">
        <f t="shared" si="967"/>
        <v>0</v>
      </c>
      <c r="I2588" s="123">
        <f>'F4.2'!AA32</f>
        <v>0</v>
      </c>
      <c r="J2588" s="123">
        <f>'F4.2'!AU32</f>
        <v>0</v>
      </c>
      <c r="K2588" s="123"/>
      <c r="L2588" s="123"/>
      <c r="M2588" s="123">
        <f t="shared" si="968"/>
        <v>0</v>
      </c>
      <c r="N2588" s="123">
        <f t="shared" si="969"/>
        <v>0</v>
      </c>
      <c r="O2588" s="163">
        <f t="shared" si="965"/>
        <v>0</v>
      </c>
      <c r="P2588" s="164">
        <f t="shared" si="966"/>
        <v>0</v>
      </c>
    </row>
    <row r="2589" spans="1:16" ht="31.5" hidden="1" outlineLevel="1" x14ac:dyDescent="0.25">
      <c r="A2589" s="31">
        <f t="shared" si="961"/>
        <v>7.3</v>
      </c>
      <c r="B2589" s="106" t="str">
        <f t="shared" si="960"/>
        <v>Procurement of Compactors 2 no’s.</v>
      </c>
      <c r="C2589" s="31" t="str">
        <f t="shared" si="970"/>
        <v>MERC/TECH-1/CAPEX/ 20142015/00364</v>
      </c>
      <c r="D2589" s="65">
        <f t="shared" si="970"/>
        <v>41779</v>
      </c>
      <c r="E2589" s="93">
        <f t="shared" si="970"/>
        <v>0.42978591999999999</v>
      </c>
      <c r="F2589" s="124">
        <f t="shared" si="963"/>
        <v>0.42980000000000002</v>
      </c>
      <c r="G2589" s="124">
        <f t="shared" si="964"/>
        <v>0.42980000000000002</v>
      </c>
      <c r="H2589" s="124">
        <f t="shared" si="967"/>
        <v>0</v>
      </c>
      <c r="I2589" s="123">
        <f>'F4.2'!AA33</f>
        <v>0</v>
      </c>
      <c r="J2589" s="123">
        <f>'F4.2'!AU33</f>
        <v>0</v>
      </c>
      <c r="K2589" s="124"/>
      <c r="L2589" s="124"/>
      <c r="M2589" s="124">
        <f t="shared" si="968"/>
        <v>0</v>
      </c>
      <c r="N2589" s="124">
        <f t="shared" si="969"/>
        <v>0</v>
      </c>
      <c r="O2589" s="163">
        <f t="shared" si="965"/>
        <v>0</v>
      </c>
      <c r="P2589" s="164">
        <f t="shared" si="966"/>
        <v>0</v>
      </c>
    </row>
    <row r="2590" spans="1:16" ht="31.5" hidden="1" outlineLevel="1" x14ac:dyDescent="0.25">
      <c r="A2590" s="130">
        <f t="shared" si="961"/>
        <v>0</v>
      </c>
      <c r="B2590" s="135" t="str">
        <f t="shared" si="960"/>
        <v>IDC</v>
      </c>
      <c r="C2590" s="31" t="str">
        <f t="shared" si="970"/>
        <v>MERC/TECH-1/CAPEX/ 20142015/00364</v>
      </c>
      <c r="D2590" s="65">
        <f t="shared" si="970"/>
        <v>41779</v>
      </c>
      <c r="E2590" s="93">
        <f t="shared" si="970"/>
        <v>1.68</v>
      </c>
      <c r="F2590" s="124">
        <f t="shared" si="963"/>
        <v>0</v>
      </c>
      <c r="G2590" s="124">
        <f t="shared" si="964"/>
        <v>0</v>
      </c>
      <c r="H2590" s="124">
        <f t="shared" si="967"/>
        <v>0</v>
      </c>
      <c r="I2590" s="123">
        <f>'F4.2'!AA34</f>
        <v>0</v>
      </c>
      <c r="J2590" s="123">
        <f>'F4.2'!AU34</f>
        <v>0</v>
      </c>
      <c r="K2590" s="124"/>
      <c r="L2590" s="124"/>
      <c r="M2590" s="124">
        <f t="shared" si="968"/>
        <v>0</v>
      </c>
      <c r="N2590" s="124">
        <f t="shared" si="969"/>
        <v>0</v>
      </c>
      <c r="O2590" s="163">
        <f t="shared" si="965"/>
        <v>0</v>
      </c>
      <c r="P2590" s="164">
        <f t="shared" si="966"/>
        <v>0</v>
      </c>
    </row>
    <row r="2591" spans="1:16" ht="31.5" hidden="1" outlineLevel="1" x14ac:dyDescent="0.25">
      <c r="A2591" s="27">
        <f t="shared" si="961"/>
        <v>8</v>
      </c>
      <c r="B2591" s="28" t="str">
        <f t="shared" si="960"/>
        <v>Procurement &amp; Replacement of complete set of LTSH coils for Khaperkheda TPS Unit 3&amp;4</v>
      </c>
      <c r="C2591" s="31" t="str">
        <f t="shared" si="970"/>
        <v>MERC/TECH-1/CAPEX/ 20142015/00363</v>
      </c>
      <c r="D2591" s="65">
        <f t="shared" si="970"/>
        <v>41779</v>
      </c>
      <c r="E2591" s="93">
        <f t="shared" si="970"/>
        <v>17.809999999999999</v>
      </c>
      <c r="F2591" s="124">
        <f t="shared" si="963"/>
        <v>0</v>
      </c>
      <c r="G2591" s="124">
        <f t="shared" si="964"/>
        <v>0</v>
      </c>
      <c r="H2591" s="124">
        <f t="shared" si="967"/>
        <v>0</v>
      </c>
      <c r="I2591" s="123">
        <f>'F4.2'!AA35</f>
        <v>0</v>
      </c>
      <c r="J2591" s="123">
        <f>'F4.2'!AU35</f>
        <v>0</v>
      </c>
      <c r="K2591" s="124"/>
      <c r="L2591" s="124"/>
      <c r="M2591" s="124">
        <f t="shared" si="968"/>
        <v>0</v>
      </c>
      <c r="N2591" s="124">
        <f t="shared" si="969"/>
        <v>0</v>
      </c>
      <c r="O2591" s="163">
        <f t="shared" si="965"/>
        <v>0</v>
      </c>
      <c r="P2591" s="164">
        <f t="shared" si="966"/>
        <v>0</v>
      </c>
    </row>
    <row r="2592" spans="1:16" ht="31.5" hidden="1" outlineLevel="1" x14ac:dyDescent="0.25">
      <c r="A2592" s="31">
        <f t="shared" si="961"/>
        <v>8.1</v>
      </c>
      <c r="B2592" s="106" t="str">
        <f t="shared" si="960"/>
        <v>Procurement and replacement of LTSH coils for Khaperkheda TPS at U3</v>
      </c>
      <c r="C2592" s="31" t="str">
        <f t="shared" si="970"/>
        <v>MERC/TECH-1/CAPEX/ 20142015/00363</v>
      </c>
      <c r="D2592" s="65">
        <f t="shared" si="970"/>
        <v>41779</v>
      </c>
      <c r="E2592" s="93">
        <f t="shared" si="970"/>
        <v>8.58</v>
      </c>
      <c r="F2592" s="124">
        <f t="shared" si="963"/>
        <v>3.4291356200000003</v>
      </c>
      <c r="G2592" s="124">
        <f t="shared" si="964"/>
        <v>3.4291356200000003</v>
      </c>
      <c r="H2592" s="124">
        <f t="shared" si="967"/>
        <v>0</v>
      </c>
      <c r="I2592" s="123">
        <f>'F4.2'!AA36</f>
        <v>0</v>
      </c>
      <c r="J2592" s="123">
        <f>'F4.2'!AU36</f>
        <v>0</v>
      </c>
      <c r="K2592" s="124"/>
      <c r="L2592" s="124"/>
      <c r="M2592" s="124">
        <f t="shared" si="968"/>
        <v>0</v>
      </c>
      <c r="N2592" s="124">
        <f t="shared" si="969"/>
        <v>0</v>
      </c>
      <c r="O2592" s="163">
        <f t="shared" si="965"/>
        <v>0</v>
      </c>
      <c r="P2592" s="164">
        <f t="shared" si="966"/>
        <v>0</v>
      </c>
    </row>
    <row r="2593" spans="1:16" ht="31.5" hidden="1" outlineLevel="1" x14ac:dyDescent="0.25">
      <c r="A2593" s="31">
        <f t="shared" si="961"/>
        <v>8.1999999999999993</v>
      </c>
      <c r="B2593" s="106" t="str">
        <f t="shared" si="960"/>
        <v>Procurement and replacement of LTSH coils for Khaperkheda TPS at U4</v>
      </c>
      <c r="C2593" s="27" t="str">
        <f t="shared" si="970"/>
        <v>MERC/TECH-1/CAPEX/ 20142015/00363</v>
      </c>
      <c r="D2593" s="90">
        <f t="shared" si="970"/>
        <v>41779</v>
      </c>
      <c r="E2593" s="92">
        <f t="shared" si="970"/>
        <v>8.58</v>
      </c>
      <c r="F2593" s="123">
        <f t="shared" si="963"/>
        <v>3.1809037929999997</v>
      </c>
      <c r="G2593" s="123">
        <f t="shared" si="964"/>
        <v>3.1809037929999997</v>
      </c>
      <c r="H2593" s="123">
        <f t="shared" si="967"/>
        <v>0</v>
      </c>
      <c r="I2593" s="123">
        <f>'F4.2'!AA37</f>
        <v>0</v>
      </c>
      <c r="J2593" s="123">
        <f>'F4.2'!AU37</f>
        <v>0</v>
      </c>
      <c r="K2593" s="123"/>
      <c r="L2593" s="123"/>
      <c r="M2593" s="123">
        <f t="shared" si="968"/>
        <v>0</v>
      </c>
      <c r="N2593" s="123">
        <f t="shared" si="969"/>
        <v>0</v>
      </c>
      <c r="O2593" s="163">
        <f t="shared" si="965"/>
        <v>0</v>
      </c>
      <c r="P2593" s="164">
        <f t="shared" si="966"/>
        <v>0</v>
      </c>
    </row>
    <row r="2594" spans="1:16" ht="31.5" hidden="1" outlineLevel="1" x14ac:dyDescent="0.25">
      <c r="A2594" s="130">
        <f t="shared" si="961"/>
        <v>0</v>
      </c>
      <c r="B2594" s="135" t="str">
        <f t="shared" si="960"/>
        <v>IDC</v>
      </c>
      <c r="C2594" s="31" t="str">
        <f t="shared" si="970"/>
        <v>MERC/TECH-1/CAPEX/ 20142015/00363</v>
      </c>
      <c r="D2594" s="65">
        <f t="shared" si="970"/>
        <v>41779</v>
      </c>
      <c r="E2594" s="93">
        <f t="shared" si="970"/>
        <v>0.65</v>
      </c>
      <c r="F2594" s="124">
        <f t="shared" si="963"/>
        <v>0</v>
      </c>
      <c r="G2594" s="124">
        <f t="shared" si="964"/>
        <v>0</v>
      </c>
      <c r="H2594" s="124">
        <f t="shared" si="967"/>
        <v>0</v>
      </c>
      <c r="I2594" s="123">
        <f>'F4.2'!AA38</f>
        <v>0</v>
      </c>
      <c r="J2594" s="123">
        <f>'F4.2'!AU38</f>
        <v>0</v>
      </c>
      <c r="K2594" s="124"/>
      <c r="L2594" s="124"/>
      <c r="M2594" s="124">
        <f t="shared" si="968"/>
        <v>0</v>
      </c>
      <c r="N2594" s="124">
        <f t="shared" si="969"/>
        <v>0</v>
      </c>
      <c r="O2594" s="163">
        <f t="shared" si="965"/>
        <v>0</v>
      </c>
      <c r="P2594" s="164">
        <f t="shared" si="966"/>
        <v>0</v>
      </c>
    </row>
    <row r="2595" spans="1:16" ht="31.5" hidden="1" outlineLevel="1" x14ac:dyDescent="0.25">
      <c r="A2595" s="27">
        <f t="shared" si="961"/>
        <v>9</v>
      </c>
      <c r="B2595" s="28" t="str">
        <f t="shared" si="960"/>
        <v>Development of Ash Bund (Waregaon) at K'kheda TPS</v>
      </c>
      <c r="C2595" s="31" t="str">
        <f t="shared" si="970"/>
        <v>MERC/TECH 1/CAPEX/20132014/00823</v>
      </c>
      <c r="D2595" s="65">
        <f t="shared" si="970"/>
        <v>41464</v>
      </c>
      <c r="E2595" s="93">
        <f t="shared" si="970"/>
        <v>38.745911020999998</v>
      </c>
      <c r="F2595" s="124">
        <f t="shared" si="963"/>
        <v>0</v>
      </c>
      <c r="G2595" s="124">
        <f t="shared" si="964"/>
        <v>0</v>
      </c>
      <c r="H2595" s="124">
        <f t="shared" si="967"/>
        <v>0</v>
      </c>
      <c r="I2595" s="123">
        <f>'F4.2'!AA39</f>
        <v>0</v>
      </c>
      <c r="J2595" s="123">
        <f>'F4.2'!AU39</f>
        <v>0</v>
      </c>
      <c r="K2595" s="124"/>
      <c r="L2595" s="124"/>
      <c r="M2595" s="124">
        <f t="shared" si="968"/>
        <v>0</v>
      </c>
      <c r="N2595" s="124">
        <f t="shared" si="969"/>
        <v>0</v>
      </c>
      <c r="O2595" s="163">
        <f t="shared" si="965"/>
        <v>0</v>
      </c>
      <c r="P2595" s="164">
        <f t="shared" si="966"/>
        <v>0</v>
      </c>
    </row>
    <row r="2596" spans="1:16" ht="47.25" hidden="1" outlineLevel="1" x14ac:dyDescent="0.25">
      <c r="A2596" s="31">
        <f t="shared" si="961"/>
        <v>9.1</v>
      </c>
      <c r="B2596" s="106" t="str">
        <f t="shared" si="960"/>
        <v>Construction of 3rd upstream raising of existing ash bund from TBL 299.50 Mtr to 302.50 Mtr at Waregaon, Khaperkheda TPS.</v>
      </c>
      <c r="C2596" s="31" t="str">
        <f t="shared" si="970"/>
        <v>MERC/TECH 1/CAPEX/20132014/00823</v>
      </c>
      <c r="D2596" s="65">
        <f t="shared" si="970"/>
        <v>41464</v>
      </c>
      <c r="E2596" s="93">
        <f t="shared" si="970"/>
        <v>33.858543730000001</v>
      </c>
      <c r="F2596" s="124">
        <f t="shared" si="963"/>
        <v>32.537513181999998</v>
      </c>
      <c r="G2596" s="124">
        <f t="shared" si="964"/>
        <v>32.537513181999998</v>
      </c>
      <c r="H2596" s="124">
        <f t="shared" si="967"/>
        <v>0</v>
      </c>
      <c r="I2596" s="123">
        <f>'F4.2'!AA40</f>
        <v>0</v>
      </c>
      <c r="J2596" s="123">
        <f>'F4.2'!AU40</f>
        <v>0</v>
      </c>
      <c r="K2596" s="124"/>
      <c r="L2596" s="124"/>
      <c r="M2596" s="124">
        <f t="shared" si="968"/>
        <v>0</v>
      </c>
      <c r="N2596" s="124">
        <f t="shared" si="969"/>
        <v>0</v>
      </c>
      <c r="O2596" s="163">
        <f t="shared" si="965"/>
        <v>0</v>
      </c>
      <c r="P2596" s="164">
        <f t="shared" si="966"/>
        <v>0</v>
      </c>
    </row>
    <row r="2597" spans="1:16" ht="31.5" hidden="1" outlineLevel="1" x14ac:dyDescent="0.25">
      <c r="A2597" s="31">
        <f t="shared" si="961"/>
        <v>9.1999999999999993</v>
      </c>
      <c r="B2597" s="106" t="str">
        <f t="shared" si="960"/>
        <v>Construction of masonary dam (Gabion structure) at Waregaon TPS, Khaperkheda.</v>
      </c>
      <c r="C2597" s="27" t="str">
        <f t="shared" si="970"/>
        <v>MERC/TECH 1/CAPEX/20132014/00823</v>
      </c>
      <c r="D2597" s="90">
        <f t="shared" si="970"/>
        <v>41464</v>
      </c>
      <c r="E2597" s="92">
        <f t="shared" si="970"/>
        <v>1.0560882</v>
      </c>
      <c r="F2597" s="123">
        <f t="shared" si="963"/>
        <v>0</v>
      </c>
      <c r="G2597" s="123">
        <f t="shared" si="964"/>
        <v>0</v>
      </c>
      <c r="H2597" s="123">
        <f t="shared" si="967"/>
        <v>0</v>
      </c>
      <c r="I2597" s="123">
        <f>'F4.2'!AA41</f>
        <v>0</v>
      </c>
      <c r="J2597" s="123">
        <f>'F4.2'!AU41</f>
        <v>0</v>
      </c>
      <c r="K2597" s="123"/>
      <c r="L2597" s="123"/>
      <c r="M2597" s="123">
        <f t="shared" si="968"/>
        <v>0</v>
      </c>
      <c r="N2597" s="123">
        <f t="shared" si="969"/>
        <v>0</v>
      </c>
      <c r="O2597" s="163">
        <f t="shared" si="965"/>
        <v>0</v>
      </c>
      <c r="P2597" s="164">
        <f t="shared" si="966"/>
        <v>0</v>
      </c>
    </row>
    <row r="2598" spans="1:16" ht="47.25" hidden="1" outlineLevel="1" x14ac:dyDescent="0.25">
      <c r="A2598" s="31">
        <f t="shared" si="961"/>
        <v>9.3000000000000007</v>
      </c>
      <c r="B2598" s="106" t="str">
        <f t="shared" si="960"/>
        <v>Construction of approach to drain wells and raising height of drain well no. 1,2 &amp; 3  ash bund at Waregaon, Khaperkheda TPS</v>
      </c>
      <c r="C2598" s="31" t="str">
        <f t="shared" si="970"/>
        <v>MERC/TECH 1/CAPEX/20132014/00823</v>
      </c>
      <c r="D2598" s="65">
        <f t="shared" si="970"/>
        <v>41464</v>
      </c>
      <c r="E2598" s="93">
        <f t="shared" si="970"/>
        <v>0.48487739099999999</v>
      </c>
      <c r="F2598" s="124">
        <f t="shared" si="963"/>
        <v>0</v>
      </c>
      <c r="G2598" s="124">
        <f t="shared" si="964"/>
        <v>0</v>
      </c>
      <c r="H2598" s="124">
        <f t="shared" si="967"/>
        <v>0</v>
      </c>
      <c r="I2598" s="123">
        <f>'F4.2'!AA42</f>
        <v>0</v>
      </c>
      <c r="J2598" s="123">
        <f>'F4.2'!AU42</f>
        <v>0</v>
      </c>
      <c r="K2598" s="124"/>
      <c r="L2598" s="124"/>
      <c r="M2598" s="124">
        <f t="shared" si="968"/>
        <v>0</v>
      </c>
      <c r="N2598" s="124">
        <f t="shared" si="969"/>
        <v>0</v>
      </c>
      <c r="O2598" s="163">
        <f t="shared" si="965"/>
        <v>0</v>
      </c>
      <c r="P2598" s="164">
        <f t="shared" si="966"/>
        <v>0</v>
      </c>
    </row>
    <row r="2599" spans="1:16" ht="31.5" hidden="1" outlineLevel="1" x14ac:dyDescent="0.25">
      <c r="A2599" s="130">
        <f t="shared" si="961"/>
        <v>0</v>
      </c>
      <c r="B2599" s="135" t="str">
        <f t="shared" si="960"/>
        <v>IDC</v>
      </c>
      <c r="C2599" s="31" t="str">
        <f t="shared" si="970"/>
        <v>MERC/TECH 1/CAPEX/20132014/00823</v>
      </c>
      <c r="D2599" s="65">
        <f t="shared" si="970"/>
        <v>41464</v>
      </c>
      <c r="E2599" s="93">
        <f t="shared" si="970"/>
        <v>3.3464016999999999</v>
      </c>
      <c r="F2599" s="124">
        <f t="shared" si="963"/>
        <v>0</v>
      </c>
      <c r="G2599" s="124">
        <f t="shared" si="964"/>
        <v>0</v>
      </c>
      <c r="H2599" s="124">
        <f t="shared" si="967"/>
        <v>0</v>
      </c>
      <c r="I2599" s="123">
        <f>'F4.2'!AA43</f>
        <v>0</v>
      </c>
      <c r="J2599" s="123">
        <f>'F4.2'!AU43</f>
        <v>0</v>
      </c>
      <c r="K2599" s="124"/>
      <c r="L2599" s="124"/>
      <c r="M2599" s="124">
        <f t="shared" si="968"/>
        <v>0</v>
      </c>
      <c r="N2599" s="124">
        <f t="shared" si="969"/>
        <v>0</v>
      </c>
      <c r="O2599" s="163">
        <f t="shared" si="965"/>
        <v>0</v>
      </c>
      <c r="P2599" s="164">
        <f t="shared" si="966"/>
        <v>0</v>
      </c>
    </row>
    <row r="2600" spans="1:16" ht="63" hidden="1" outlineLevel="1" x14ac:dyDescent="0.25">
      <c r="A2600" s="27">
        <f t="shared" si="961"/>
        <v>10</v>
      </c>
      <c r="B2600" s="28" t="str">
        <f t="shared" si="960"/>
        <v>Various schemes related to CHP Improvement &amp; Performance Optimization and scheme of conversion of existing Composite OHE to Conventional OHE</v>
      </c>
      <c r="C2600" s="31" t="str">
        <f t="shared" si="970"/>
        <v>MERC/CAPEX/20152016/00422</v>
      </c>
      <c r="D2600" s="65">
        <f t="shared" si="970"/>
        <v>42585</v>
      </c>
      <c r="E2600" s="93">
        <f t="shared" si="970"/>
        <v>10.760000000000002</v>
      </c>
      <c r="F2600" s="124">
        <f t="shared" si="963"/>
        <v>0</v>
      </c>
      <c r="G2600" s="124">
        <f t="shared" si="964"/>
        <v>0</v>
      </c>
      <c r="H2600" s="124">
        <f t="shared" si="967"/>
        <v>0</v>
      </c>
      <c r="I2600" s="123">
        <f>'F4.2'!AA44</f>
        <v>0</v>
      </c>
      <c r="J2600" s="123">
        <f>'F4.2'!AU44</f>
        <v>0</v>
      </c>
      <c r="K2600" s="124"/>
      <c r="L2600" s="124"/>
      <c r="M2600" s="124">
        <f t="shared" si="968"/>
        <v>0</v>
      </c>
      <c r="N2600" s="124">
        <f t="shared" si="969"/>
        <v>0</v>
      </c>
      <c r="O2600" s="163">
        <f t="shared" si="965"/>
        <v>0</v>
      </c>
      <c r="P2600" s="164">
        <f t="shared" si="966"/>
        <v>0</v>
      </c>
    </row>
    <row r="2601" spans="1:16" ht="31.5" hidden="1" outlineLevel="1" x14ac:dyDescent="0.25">
      <c r="A2601" s="31">
        <f t="shared" si="961"/>
        <v>10.1</v>
      </c>
      <c r="B2601" s="106" t="str">
        <f t="shared" si="960"/>
        <v>Air Cooled Suspension Magnet for Con. 3 &amp; 6 of CHP 210 MW</v>
      </c>
      <c r="C2601" s="31" t="str">
        <f t="shared" si="970"/>
        <v>MERC/CAPEX/20152016/00422</v>
      </c>
      <c r="D2601" s="65">
        <f t="shared" si="970"/>
        <v>42585</v>
      </c>
      <c r="E2601" s="93">
        <f t="shared" si="970"/>
        <v>2.1800000000000002</v>
      </c>
      <c r="F2601" s="124">
        <f t="shared" si="963"/>
        <v>2.2613261600000003</v>
      </c>
      <c r="G2601" s="124">
        <f t="shared" si="964"/>
        <v>2.2613261600000003</v>
      </c>
      <c r="H2601" s="124">
        <f t="shared" si="967"/>
        <v>0</v>
      </c>
      <c r="I2601" s="123">
        <f>'F4.2'!AA45</f>
        <v>0</v>
      </c>
      <c r="J2601" s="123">
        <f>'F4.2'!AU45</f>
        <v>0</v>
      </c>
      <c r="K2601" s="124"/>
      <c r="L2601" s="124"/>
      <c r="M2601" s="124">
        <f t="shared" si="968"/>
        <v>0</v>
      </c>
      <c r="N2601" s="124">
        <f t="shared" si="969"/>
        <v>0</v>
      </c>
      <c r="O2601" s="163">
        <f t="shared" si="965"/>
        <v>0</v>
      </c>
      <c r="P2601" s="164">
        <f t="shared" si="966"/>
        <v>0</v>
      </c>
    </row>
    <row r="2602" spans="1:16" ht="15.75" hidden="1" outlineLevel="1" x14ac:dyDescent="0.25">
      <c r="A2602" s="31">
        <f t="shared" si="961"/>
        <v>10.199999999999999</v>
      </c>
      <c r="B2602" s="106" t="str">
        <f t="shared" si="960"/>
        <v>Procurement of Impact crusher motor</v>
      </c>
      <c r="C2602" s="27" t="str">
        <f t="shared" si="970"/>
        <v>MERC/CAPEX/20152016/00422</v>
      </c>
      <c r="D2602" s="90">
        <f t="shared" si="970"/>
        <v>42585</v>
      </c>
      <c r="E2602" s="92">
        <f t="shared" si="970"/>
        <v>0.84</v>
      </c>
      <c r="F2602" s="123">
        <f t="shared" si="963"/>
        <v>0.52578864000000003</v>
      </c>
      <c r="G2602" s="123">
        <f t="shared" si="964"/>
        <v>0.52578864000000003</v>
      </c>
      <c r="H2602" s="123">
        <f t="shared" si="967"/>
        <v>0</v>
      </c>
      <c r="I2602" s="123">
        <f>'F4.2'!AA46</f>
        <v>0</v>
      </c>
      <c r="J2602" s="123">
        <f>'F4.2'!AU46</f>
        <v>0</v>
      </c>
      <c r="K2602" s="123"/>
      <c r="L2602" s="123"/>
      <c r="M2602" s="123">
        <f t="shared" si="968"/>
        <v>0</v>
      </c>
      <c r="N2602" s="123">
        <f t="shared" si="969"/>
        <v>0</v>
      </c>
      <c r="O2602" s="163">
        <f t="shared" si="965"/>
        <v>0</v>
      </c>
      <c r="P2602" s="164">
        <f t="shared" si="966"/>
        <v>0</v>
      </c>
    </row>
    <row r="2603" spans="1:16" ht="31.5" hidden="1" outlineLevel="1" x14ac:dyDescent="0.25">
      <c r="A2603" s="31">
        <f t="shared" si="961"/>
        <v>10.3</v>
      </c>
      <c r="B2603" s="106" t="str">
        <f t="shared" si="960"/>
        <v>Procurement of 360V, 200 AH battery set and 360V 325 AH battery set for U# 1to 4</v>
      </c>
      <c r="C2603" s="31" t="str">
        <f t="shared" si="970"/>
        <v>MERC/CAPEX/20152016/00422</v>
      </c>
      <c r="D2603" s="65">
        <f t="shared" si="970"/>
        <v>42585</v>
      </c>
      <c r="E2603" s="93">
        <f t="shared" si="970"/>
        <v>1.1000000000000001</v>
      </c>
      <c r="F2603" s="124">
        <f t="shared" si="963"/>
        <v>1.4576410000000002</v>
      </c>
      <c r="G2603" s="124">
        <f t="shared" si="964"/>
        <v>1.4576410000000002</v>
      </c>
      <c r="H2603" s="124">
        <f t="shared" si="967"/>
        <v>0</v>
      </c>
      <c r="I2603" s="123">
        <f>'F4.2'!AA47</f>
        <v>0</v>
      </c>
      <c r="J2603" s="123">
        <f>'F4.2'!AU47</f>
        <v>0</v>
      </c>
      <c r="K2603" s="124"/>
      <c r="L2603" s="124"/>
      <c r="M2603" s="124">
        <f t="shared" si="968"/>
        <v>0</v>
      </c>
      <c r="N2603" s="124">
        <f t="shared" si="969"/>
        <v>0</v>
      </c>
      <c r="O2603" s="163">
        <f t="shared" si="965"/>
        <v>0</v>
      </c>
      <c r="P2603" s="164">
        <f t="shared" si="966"/>
        <v>0</v>
      </c>
    </row>
    <row r="2604" spans="1:16" ht="31.5" hidden="1" outlineLevel="1" x14ac:dyDescent="0.25">
      <c r="A2604" s="31">
        <f t="shared" si="961"/>
        <v>10.4</v>
      </c>
      <c r="B2604" s="106" t="str">
        <f t="shared" si="960"/>
        <v>Procurement of POG Instruments for Unit 1 to 4</v>
      </c>
      <c r="C2604" s="31" t="str">
        <f t="shared" si="970"/>
        <v>MERC/CAPEX/20152016/00422</v>
      </c>
      <c r="D2604" s="65">
        <f t="shared" si="970"/>
        <v>42585</v>
      </c>
      <c r="E2604" s="93">
        <f t="shared" si="970"/>
        <v>0.77</v>
      </c>
      <c r="F2604" s="124">
        <f t="shared" si="963"/>
        <v>0.35015072000000003</v>
      </c>
      <c r="G2604" s="124">
        <f t="shared" si="964"/>
        <v>0.35015072000000003</v>
      </c>
      <c r="H2604" s="124">
        <f t="shared" si="967"/>
        <v>0</v>
      </c>
      <c r="I2604" s="123">
        <f>'F4.2'!AA48</f>
        <v>0</v>
      </c>
      <c r="J2604" s="123">
        <f>'F4.2'!AU48</f>
        <v>0</v>
      </c>
      <c r="K2604" s="124"/>
      <c r="L2604" s="124"/>
      <c r="M2604" s="124">
        <f t="shared" si="968"/>
        <v>0</v>
      </c>
      <c r="N2604" s="124">
        <f t="shared" si="969"/>
        <v>0</v>
      </c>
      <c r="O2604" s="163">
        <f t="shared" si="965"/>
        <v>0</v>
      </c>
      <c r="P2604" s="164">
        <f t="shared" si="966"/>
        <v>0</v>
      </c>
    </row>
    <row r="2605" spans="1:16" ht="47.25" hidden="1" outlineLevel="1" x14ac:dyDescent="0.25">
      <c r="A2605" s="130">
        <f t="shared" si="961"/>
        <v>10.5</v>
      </c>
      <c r="B2605" s="135" t="str">
        <f t="shared" si="960"/>
        <v>Up gradation of safe scan flame scanner system by BHEL scan system in unit no. 1, 3 &amp; 4</v>
      </c>
      <c r="C2605" s="31" t="str">
        <f t="shared" si="970"/>
        <v>MERC/CAPEX/20152016/00422</v>
      </c>
      <c r="D2605" s="65">
        <f t="shared" si="970"/>
        <v>42585</v>
      </c>
      <c r="E2605" s="93">
        <f t="shared" si="970"/>
        <v>1.35</v>
      </c>
      <c r="F2605" s="124">
        <f t="shared" si="963"/>
        <v>0</v>
      </c>
      <c r="G2605" s="124">
        <f t="shared" si="964"/>
        <v>0</v>
      </c>
      <c r="H2605" s="124">
        <f t="shared" si="967"/>
        <v>0</v>
      </c>
      <c r="I2605" s="123">
        <f>'F4.2'!AA49</f>
        <v>0</v>
      </c>
      <c r="J2605" s="123">
        <f>'F4.2'!AU49</f>
        <v>0</v>
      </c>
      <c r="K2605" s="124"/>
      <c r="L2605" s="124"/>
      <c r="M2605" s="124">
        <f t="shared" si="968"/>
        <v>0</v>
      </c>
      <c r="N2605" s="124">
        <f t="shared" si="969"/>
        <v>0</v>
      </c>
      <c r="O2605" s="163">
        <f t="shared" si="965"/>
        <v>0</v>
      </c>
      <c r="P2605" s="164">
        <f t="shared" si="966"/>
        <v>0</v>
      </c>
    </row>
    <row r="2606" spans="1:16" ht="15.75" hidden="1" outlineLevel="1" x14ac:dyDescent="0.25">
      <c r="A2606" s="130">
        <f t="shared" si="961"/>
        <v>10.6</v>
      </c>
      <c r="B2606" s="135" t="str">
        <f t="shared" si="960"/>
        <v>Up gradation of old AVR system to  DAVR</v>
      </c>
      <c r="C2606" s="31" t="str">
        <f t="shared" si="970"/>
        <v>MERC/CAPEX/20152016/00422</v>
      </c>
      <c r="D2606" s="65">
        <f t="shared" si="970"/>
        <v>42585</v>
      </c>
      <c r="E2606" s="93">
        <f t="shared" si="970"/>
        <v>1.33</v>
      </c>
      <c r="F2606" s="124">
        <f t="shared" si="963"/>
        <v>0</v>
      </c>
      <c r="G2606" s="124">
        <f t="shared" si="964"/>
        <v>0</v>
      </c>
      <c r="H2606" s="124">
        <f t="shared" si="967"/>
        <v>0</v>
      </c>
      <c r="I2606" s="123">
        <f>'F4.2'!AA50</f>
        <v>0</v>
      </c>
      <c r="J2606" s="123">
        <f>'F4.2'!AU50</f>
        <v>0</v>
      </c>
      <c r="K2606" s="124"/>
      <c r="L2606" s="124"/>
      <c r="M2606" s="124">
        <f t="shared" si="968"/>
        <v>0</v>
      </c>
      <c r="N2606" s="124">
        <f t="shared" si="969"/>
        <v>0</v>
      </c>
      <c r="O2606" s="163">
        <f t="shared" si="965"/>
        <v>0</v>
      </c>
      <c r="P2606" s="164">
        <f t="shared" si="966"/>
        <v>0</v>
      </c>
    </row>
    <row r="2607" spans="1:16" ht="31.5" hidden="1" outlineLevel="1" x14ac:dyDescent="0.25">
      <c r="A2607" s="31">
        <f t="shared" si="961"/>
        <v>10.7</v>
      </c>
      <c r="B2607" s="106" t="str">
        <f t="shared" si="960"/>
        <v>Conversion of existing Composite OHE to Conventional OHE</v>
      </c>
      <c r="C2607" s="31" t="str">
        <f t="shared" si="970"/>
        <v>MERC/CAPEX/20152016/00422</v>
      </c>
      <c r="D2607" s="65">
        <f t="shared" si="970"/>
        <v>42585</v>
      </c>
      <c r="E2607" s="93">
        <f t="shared" si="970"/>
        <v>2.72</v>
      </c>
      <c r="F2607" s="124">
        <f t="shared" si="963"/>
        <v>2.72</v>
      </c>
      <c r="G2607" s="124">
        <f t="shared" si="964"/>
        <v>2.72</v>
      </c>
      <c r="H2607" s="124">
        <f t="shared" si="967"/>
        <v>0</v>
      </c>
      <c r="I2607" s="123">
        <f>'F4.2'!AA51</f>
        <v>0</v>
      </c>
      <c r="J2607" s="123">
        <f>'F4.2'!AU51</f>
        <v>0</v>
      </c>
      <c r="K2607" s="124"/>
      <c r="L2607" s="124"/>
      <c r="M2607" s="124">
        <f t="shared" si="968"/>
        <v>0</v>
      </c>
      <c r="N2607" s="124">
        <f t="shared" si="969"/>
        <v>0</v>
      </c>
      <c r="O2607" s="163">
        <f t="shared" si="965"/>
        <v>0</v>
      </c>
      <c r="P2607" s="164">
        <f t="shared" si="966"/>
        <v>0</v>
      </c>
    </row>
    <row r="2608" spans="1:16" ht="15.75" hidden="1" outlineLevel="1" x14ac:dyDescent="0.25">
      <c r="A2608" s="130">
        <f t="shared" si="961"/>
        <v>0</v>
      </c>
      <c r="B2608" s="135" t="str">
        <f t="shared" si="960"/>
        <v>IDC</v>
      </c>
      <c r="C2608" s="31" t="str">
        <f t="shared" ref="C2608:E2627" si="971">C2182</f>
        <v>MERC/CAPEX/20152016/00422</v>
      </c>
      <c r="D2608" s="65">
        <f t="shared" si="971"/>
        <v>42585</v>
      </c>
      <c r="E2608" s="93">
        <f t="shared" si="971"/>
        <v>0.47</v>
      </c>
      <c r="F2608" s="124">
        <f t="shared" si="963"/>
        <v>0</v>
      </c>
      <c r="G2608" s="124">
        <f t="shared" si="964"/>
        <v>0</v>
      </c>
      <c r="H2608" s="124">
        <f t="shared" si="967"/>
        <v>0</v>
      </c>
      <c r="I2608" s="123">
        <f>'F4.2'!AA52</f>
        <v>0</v>
      </c>
      <c r="J2608" s="123">
        <f>'F4.2'!AU52</f>
        <v>0</v>
      </c>
      <c r="K2608" s="124"/>
      <c r="L2608" s="124"/>
      <c r="M2608" s="124">
        <f t="shared" si="968"/>
        <v>0</v>
      </c>
      <c r="N2608" s="124">
        <f t="shared" si="969"/>
        <v>0</v>
      </c>
      <c r="O2608" s="163">
        <f t="shared" si="965"/>
        <v>0</v>
      </c>
      <c r="P2608" s="164">
        <f t="shared" si="966"/>
        <v>0</v>
      </c>
    </row>
    <row r="2609" spans="1:16" ht="31.5" hidden="1" outlineLevel="1" x14ac:dyDescent="0.25">
      <c r="A2609" s="136">
        <f t="shared" si="961"/>
        <v>11</v>
      </c>
      <c r="B2609" s="137" t="str">
        <f t="shared" si="960"/>
        <v>ESP up-gradation for Unit-1 at Khaperkheda TPS</v>
      </c>
      <c r="C2609" s="31" t="str">
        <f t="shared" si="971"/>
        <v>MERC/CAPEX/20152016/01261</v>
      </c>
      <c r="D2609" s="65">
        <f t="shared" si="971"/>
        <v>42380</v>
      </c>
      <c r="E2609" s="93">
        <f t="shared" si="971"/>
        <v>32.01</v>
      </c>
      <c r="F2609" s="124">
        <f t="shared" si="963"/>
        <v>0</v>
      </c>
      <c r="G2609" s="124">
        <f t="shared" si="964"/>
        <v>0</v>
      </c>
      <c r="H2609" s="124">
        <f t="shared" si="967"/>
        <v>0</v>
      </c>
      <c r="I2609" s="123">
        <f>'F4.2'!AA53</f>
        <v>0</v>
      </c>
      <c r="J2609" s="123">
        <f>'F4.2'!AU53</f>
        <v>0</v>
      </c>
      <c r="K2609" s="124"/>
      <c r="L2609" s="124"/>
      <c r="M2609" s="124">
        <f t="shared" si="968"/>
        <v>0</v>
      </c>
      <c r="N2609" s="124">
        <f t="shared" si="969"/>
        <v>0</v>
      </c>
      <c r="O2609" s="163">
        <f t="shared" si="965"/>
        <v>0</v>
      </c>
      <c r="P2609" s="164">
        <f t="shared" si="966"/>
        <v>0</v>
      </c>
    </row>
    <row r="2610" spans="1:16" ht="31.5" hidden="1" outlineLevel="1" x14ac:dyDescent="0.25">
      <c r="A2610" s="130">
        <f t="shared" si="961"/>
        <v>11.1</v>
      </c>
      <c r="B2610" s="135" t="str">
        <f t="shared" si="960"/>
        <v>ESP up-gradation for Unit-1 at Khaperkheda TPS</v>
      </c>
      <c r="C2610" s="31" t="str">
        <f t="shared" si="971"/>
        <v>MERC/CAPEX/20152016/01261</v>
      </c>
      <c r="D2610" s="65">
        <f t="shared" si="971"/>
        <v>42380</v>
      </c>
      <c r="E2610" s="93">
        <f t="shared" si="971"/>
        <v>32.01</v>
      </c>
      <c r="F2610" s="124">
        <f t="shared" si="963"/>
        <v>0</v>
      </c>
      <c r="G2610" s="124">
        <f t="shared" si="964"/>
        <v>0</v>
      </c>
      <c r="H2610" s="124">
        <f t="shared" si="967"/>
        <v>0</v>
      </c>
      <c r="I2610" s="123">
        <f>'F4.2'!AA54</f>
        <v>0</v>
      </c>
      <c r="J2610" s="123">
        <f>'F4.2'!AU54</f>
        <v>0</v>
      </c>
      <c r="K2610" s="124"/>
      <c r="L2610" s="124"/>
      <c r="M2610" s="124">
        <f t="shared" si="968"/>
        <v>0</v>
      </c>
      <c r="N2610" s="124">
        <f t="shared" si="969"/>
        <v>0</v>
      </c>
      <c r="O2610" s="163">
        <f t="shared" si="965"/>
        <v>0</v>
      </c>
      <c r="P2610" s="164">
        <f t="shared" si="966"/>
        <v>0</v>
      </c>
    </row>
    <row r="2611" spans="1:16" ht="63" hidden="1" outlineLevel="1" x14ac:dyDescent="0.25">
      <c r="A2611" s="27">
        <f t="shared" si="961"/>
        <v>13</v>
      </c>
      <c r="B2611" s="28" t="str">
        <f t="shared" si="960"/>
        <v>Procurement, installation and commissioning of Gravimetric Belt / Rotary Type Feeder, VFD for CEP, Up-gradation of BTS system &amp; Environmental schemes at Khaperkheda TPS</v>
      </c>
      <c r="C2611" s="27" t="str">
        <f t="shared" si="971"/>
        <v>MERC/CAPEX/20162017/01552</v>
      </c>
      <c r="D2611" s="90">
        <f t="shared" si="971"/>
        <v>42780</v>
      </c>
      <c r="E2611" s="92">
        <f t="shared" si="971"/>
        <v>20.217955</v>
      </c>
      <c r="F2611" s="123">
        <f t="shared" si="963"/>
        <v>0</v>
      </c>
      <c r="G2611" s="123">
        <f t="shared" si="964"/>
        <v>0</v>
      </c>
      <c r="H2611" s="123">
        <f t="shared" si="967"/>
        <v>0</v>
      </c>
      <c r="I2611" s="123">
        <f>'F4.2'!AA55</f>
        <v>0</v>
      </c>
      <c r="J2611" s="123">
        <f>'F4.2'!AU55</f>
        <v>0</v>
      </c>
      <c r="K2611" s="123"/>
      <c r="L2611" s="123"/>
      <c r="M2611" s="123">
        <f t="shared" si="968"/>
        <v>0</v>
      </c>
      <c r="N2611" s="123">
        <f t="shared" si="969"/>
        <v>0</v>
      </c>
      <c r="O2611" s="163">
        <f t="shared" si="965"/>
        <v>0</v>
      </c>
      <c r="P2611" s="164">
        <f t="shared" si="966"/>
        <v>0</v>
      </c>
    </row>
    <row r="2612" spans="1:16" ht="31.5" hidden="1" outlineLevel="1" x14ac:dyDescent="0.25">
      <c r="A2612" s="31">
        <f t="shared" si="961"/>
        <v>13.1</v>
      </c>
      <c r="B2612" s="106" t="str">
        <f t="shared" si="960"/>
        <v>Procurement, installation and commissioning of Gravimetric belt/rotary Feeder at U-1 &amp; 2</v>
      </c>
      <c r="C2612" s="31" t="str">
        <f t="shared" si="971"/>
        <v>MERC/CAPEX/20162017/01552</v>
      </c>
      <c r="D2612" s="65">
        <f t="shared" si="971"/>
        <v>42780</v>
      </c>
      <c r="E2612" s="93">
        <f t="shared" si="971"/>
        <v>5.72</v>
      </c>
      <c r="F2612" s="124">
        <f t="shared" si="963"/>
        <v>4.7417999999999996</v>
      </c>
      <c r="G2612" s="124">
        <f t="shared" si="964"/>
        <v>4.7417999999999996</v>
      </c>
      <c r="H2612" s="124">
        <f t="shared" si="967"/>
        <v>0</v>
      </c>
      <c r="I2612" s="123">
        <f>'F4.2'!AA56</f>
        <v>0</v>
      </c>
      <c r="J2612" s="123">
        <f>'F4.2'!AU56</f>
        <v>0</v>
      </c>
      <c r="K2612" s="124"/>
      <c r="L2612" s="124"/>
      <c r="M2612" s="124">
        <f t="shared" si="968"/>
        <v>0</v>
      </c>
      <c r="N2612" s="124">
        <f t="shared" si="969"/>
        <v>0</v>
      </c>
      <c r="O2612" s="163">
        <f t="shared" si="965"/>
        <v>0</v>
      </c>
      <c r="P2612" s="164">
        <f t="shared" si="966"/>
        <v>0</v>
      </c>
    </row>
    <row r="2613" spans="1:16" ht="15.75" hidden="1" outlineLevel="1" x14ac:dyDescent="0.25">
      <c r="A2613" s="31">
        <f t="shared" si="961"/>
        <v>13.2</v>
      </c>
      <c r="B2613" s="106" t="str">
        <f t="shared" si="960"/>
        <v>Installation of VFD to CEP at U-1 to 4</v>
      </c>
      <c r="C2613" s="27" t="str">
        <f t="shared" si="971"/>
        <v>MERC/CAPEX/20162017/01552</v>
      </c>
      <c r="D2613" s="90">
        <f t="shared" si="971"/>
        <v>42780</v>
      </c>
      <c r="E2613" s="92">
        <f t="shared" si="971"/>
        <v>8.64</v>
      </c>
      <c r="F2613" s="123">
        <f t="shared" si="963"/>
        <v>9.1407919999999994</v>
      </c>
      <c r="G2613" s="123">
        <f t="shared" si="964"/>
        <v>9.14</v>
      </c>
      <c r="H2613" s="123">
        <f t="shared" si="967"/>
        <v>7.9199999999879367E-4</v>
      </c>
      <c r="I2613" s="123">
        <f>'F4.2'!AA57</f>
        <v>0</v>
      </c>
      <c r="J2613" s="123">
        <f>'F4.2'!AU57</f>
        <v>0</v>
      </c>
      <c r="K2613" s="123"/>
      <c r="L2613" s="123"/>
      <c r="M2613" s="123">
        <f t="shared" si="968"/>
        <v>0</v>
      </c>
      <c r="N2613" s="123">
        <f t="shared" si="969"/>
        <v>7.9199999999879367E-4</v>
      </c>
      <c r="O2613" s="163">
        <f t="shared" si="965"/>
        <v>0</v>
      </c>
      <c r="P2613" s="164">
        <f t="shared" si="966"/>
        <v>0</v>
      </c>
    </row>
    <row r="2614" spans="1:16" ht="15.75" hidden="1" outlineLevel="1" x14ac:dyDescent="0.25">
      <c r="A2614" s="31">
        <f t="shared" si="961"/>
        <v>13.3</v>
      </c>
      <c r="B2614" s="106" t="str">
        <f t="shared" si="960"/>
        <v>Installation of BTS system at U-4</v>
      </c>
      <c r="C2614" s="31" t="str">
        <f t="shared" si="971"/>
        <v>MERC/CAPEX/20162017/01552</v>
      </c>
      <c r="D2614" s="65">
        <f t="shared" si="971"/>
        <v>42780</v>
      </c>
      <c r="E2614" s="93">
        <f t="shared" si="971"/>
        <v>0.98795500000000003</v>
      </c>
      <c r="F2614" s="124">
        <f t="shared" si="963"/>
        <v>0.98795500000000003</v>
      </c>
      <c r="G2614" s="124">
        <f t="shared" si="964"/>
        <v>0.98795500000000003</v>
      </c>
      <c r="H2614" s="124">
        <f t="shared" si="967"/>
        <v>0</v>
      </c>
      <c r="I2614" s="123">
        <f>'F4.2'!AA58</f>
        <v>0</v>
      </c>
      <c r="J2614" s="123">
        <f>'F4.2'!AU58</f>
        <v>0</v>
      </c>
      <c r="K2614" s="124"/>
      <c r="L2614" s="124"/>
      <c r="M2614" s="124">
        <f t="shared" si="968"/>
        <v>0</v>
      </c>
      <c r="N2614" s="124">
        <f t="shared" si="969"/>
        <v>0</v>
      </c>
      <c r="O2614" s="163">
        <f t="shared" si="965"/>
        <v>0</v>
      </c>
      <c r="P2614" s="164">
        <f t="shared" si="966"/>
        <v>0</v>
      </c>
    </row>
    <row r="2615" spans="1:16" ht="15.75" hidden="1" outlineLevel="1" x14ac:dyDescent="0.25">
      <c r="A2615" s="31">
        <f t="shared" si="961"/>
        <v>13.4</v>
      </c>
      <c r="B2615" s="106" t="str">
        <f t="shared" si="960"/>
        <v>Replacement of SOx/NOx analyzer at U-1 to  4</v>
      </c>
      <c r="C2615" s="31" t="str">
        <f t="shared" si="971"/>
        <v>MERC/CAPEX/20162017/01552</v>
      </c>
      <c r="D2615" s="65">
        <f t="shared" si="971"/>
        <v>42780</v>
      </c>
      <c r="E2615" s="93">
        <f t="shared" si="971"/>
        <v>2.42</v>
      </c>
      <c r="F2615" s="124">
        <f t="shared" si="963"/>
        <v>2.3034780000000001</v>
      </c>
      <c r="G2615" s="124">
        <f t="shared" si="964"/>
        <v>2.3034780000000001</v>
      </c>
      <c r="H2615" s="124">
        <f t="shared" si="967"/>
        <v>0</v>
      </c>
      <c r="I2615" s="123">
        <f>'F4.2'!AA59</f>
        <v>0</v>
      </c>
      <c r="J2615" s="123">
        <f>'F4.2'!AU59</f>
        <v>0</v>
      </c>
      <c r="K2615" s="124"/>
      <c r="L2615" s="124"/>
      <c r="M2615" s="124">
        <f t="shared" si="968"/>
        <v>0</v>
      </c>
      <c r="N2615" s="124">
        <f t="shared" si="969"/>
        <v>0</v>
      </c>
      <c r="O2615" s="163">
        <f t="shared" si="965"/>
        <v>0</v>
      </c>
      <c r="P2615" s="164">
        <f t="shared" si="966"/>
        <v>0</v>
      </c>
    </row>
    <row r="2616" spans="1:16" ht="31.5" hidden="1" outlineLevel="1" x14ac:dyDescent="0.25">
      <c r="A2616" s="31">
        <f t="shared" si="961"/>
        <v>13.5</v>
      </c>
      <c r="B2616" s="106" t="str">
        <f t="shared" si="960"/>
        <v>Procurement of TGA,CHNS analyzer and Bomb calorimeter at U-5</v>
      </c>
      <c r="C2616" s="31" t="str">
        <f t="shared" si="971"/>
        <v>MERC/CAPEX/20162017/01552</v>
      </c>
      <c r="D2616" s="65">
        <f t="shared" si="971"/>
        <v>42780</v>
      </c>
      <c r="E2616" s="93">
        <f t="shared" si="971"/>
        <v>1.71</v>
      </c>
      <c r="F2616" s="124">
        <f t="shared" si="963"/>
        <v>0.2896977</v>
      </c>
      <c r="G2616" s="124">
        <f t="shared" si="964"/>
        <v>0.2896977</v>
      </c>
      <c r="H2616" s="124">
        <f t="shared" si="967"/>
        <v>0</v>
      </c>
      <c r="I2616" s="123">
        <f>'F4.2'!AA60</f>
        <v>0</v>
      </c>
      <c r="J2616" s="123">
        <f>'F4.2'!AU60</f>
        <v>0</v>
      </c>
      <c r="K2616" s="124"/>
      <c r="L2616" s="124"/>
      <c r="M2616" s="124">
        <f t="shared" si="968"/>
        <v>0</v>
      </c>
      <c r="N2616" s="124">
        <f t="shared" si="969"/>
        <v>0</v>
      </c>
      <c r="O2616" s="163">
        <f t="shared" si="965"/>
        <v>0</v>
      </c>
      <c r="P2616" s="164">
        <f t="shared" si="966"/>
        <v>0</v>
      </c>
    </row>
    <row r="2617" spans="1:16" ht="15.75" hidden="1" outlineLevel="1" x14ac:dyDescent="0.25">
      <c r="A2617" s="130">
        <f t="shared" si="961"/>
        <v>0</v>
      </c>
      <c r="B2617" s="135" t="str">
        <f t="shared" si="960"/>
        <v>IDC</v>
      </c>
      <c r="C2617" s="31" t="str">
        <f t="shared" si="971"/>
        <v>MERC/CAPEX/20162017/01552</v>
      </c>
      <c r="D2617" s="65">
        <f t="shared" si="971"/>
        <v>42780</v>
      </c>
      <c r="E2617" s="93">
        <f t="shared" si="971"/>
        <v>0.74</v>
      </c>
      <c r="F2617" s="124">
        <f t="shared" si="963"/>
        <v>0</v>
      </c>
      <c r="G2617" s="124">
        <f t="shared" si="964"/>
        <v>0</v>
      </c>
      <c r="H2617" s="124">
        <f t="shared" si="967"/>
        <v>0</v>
      </c>
      <c r="I2617" s="123">
        <f>'F4.2'!AA61</f>
        <v>0</v>
      </c>
      <c r="J2617" s="123">
        <f>'F4.2'!AU61</f>
        <v>0</v>
      </c>
      <c r="K2617" s="124"/>
      <c r="L2617" s="124"/>
      <c r="M2617" s="124">
        <f t="shared" si="968"/>
        <v>0</v>
      </c>
      <c r="N2617" s="124">
        <f t="shared" si="969"/>
        <v>0</v>
      </c>
      <c r="O2617" s="163">
        <f t="shared" si="965"/>
        <v>0</v>
      </c>
      <c r="P2617" s="164">
        <f t="shared" si="966"/>
        <v>0</v>
      </c>
    </row>
    <row r="2618" spans="1:16" ht="31.5" hidden="1" outlineLevel="1" x14ac:dyDescent="0.25">
      <c r="A2618" s="27">
        <f t="shared" si="961"/>
        <v>16</v>
      </c>
      <c r="B2618" s="28" t="str">
        <f t="shared" si="960"/>
        <v>Up gradation of HMI System at Unit No 3 &amp; 4 at Khaperkheda TPS</v>
      </c>
      <c r="C2618" s="31" t="str">
        <f t="shared" si="971"/>
        <v>MERC/CAPEX/20172018/03946</v>
      </c>
      <c r="D2618" s="65">
        <f t="shared" si="971"/>
        <v>42935</v>
      </c>
      <c r="E2618" s="93">
        <f t="shared" si="971"/>
        <v>13.389999999999999</v>
      </c>
      <c r="F2618" s="124">
        <f t="shared" si="963"/>
        <v>0</v>
      </c>
      <c r="G2618" s="124">
        <f t="shared" si="964"/>
        <v>0</v>
      </c>
      <c r="H2618" s="124">
        <f t="shared" si="967"/>
        <v>0</v>
      </c>
      <c r="I2618" s="123">
        <f>'F4.2'!AA62</f>
        <v>0</v>
      </c>
      <c r="J2618" s="123">
        <f>'F4.2'!AU62</f>
        <v>0</v>
      </c>
      <c r="K2618" s="124"/>
      <c r="L2618" s="124"/>
      <c r="M2618" s="124">
        <f t="shared" si="968"/>
        <v>0</v>
      </c>
      <c r="N2618" s="124">
        <f t="shared" si="969"/>
        <v>0</v>
      </c>
      <c r="O2618" s="163">
        <f t="shared" si="965"/>
        <v>0</v>
      </c>
      <c r="P2618" s="164">
        <f t="shared" si="966"/>
        <v>0</v>
      </c>
    </row>
    <row r="2619" spans="1:16" ht="15.75" hidden="1" outlineLevel="1" x14ac:dyDescent="0.25">
      <c r="A2619" s="31">
        <f t="shared" si="961"/>
        <v>16.100000000000001</v>
      </c>
      <c r="B2619" s="106" t="str">
        <f t="shared" si="960"/>
        <v>HMI Up-gradation at U# 3 &amp; 4</v>
      </c>
      <c r="C2619" s="31" t="str">
        <f t="shared" si="971"/>
        <v>MERC/CAPEX/20172018/03946</v>
      </c>
      <c r="D2619" s="65">
        <f t="shared" si="971"/>
        <v>42935</v>
      </c>
      <c r="E2619" s="93">
        <f t="shared" si="971"/>
        <v>12.78</v>
      </c>
      <c r="F2619" s="124">
        <f t="shared" si="963"/>
        <v>12.5611</v>
      </c>
      <c r="G2619" s="124">
        <f t="shared" si="964"/>
        <v>13.181099999999999</v>
      </c>
      <c r="H2619" s="124">
        <f t="shared" si="967"/>
        <v>-0.61999999999999922</v>
      </c>
      <c r="I2619" s="123">
        <f>'F4.2'!AA63</f>
        <v>0</v>
      </c>
      <c r="J2619" s="123">
        <f>'F4.2'!AU63</f>
        <v>0</v>
      </c>
      <c r="K2619" s="124"/>
      <c r="L2619" s="124"/>
      <c r="M2619" s="124">
        <f t="shared" si="968"/>
        <v>0</v>
      </c>
      <c r="N2619" s="124">
        <f t="shared" si="969"/>
        <v>-0.61999999999999922</v>
      </c>
      <c r="O2619" s="163">
        <f t="shared" si="965"/>
        <v>0</v>
      </c>
      <c r="P2619" s="164">
        <f t="shared" si="966"/>
        <v>0</v>
      </c>
    </row>
    <row r="2620" spans="1:16" ht="15.75" hidden="1" outlineLevel="1" x14ac:dyDescent="0.25">
      <c r="A2620" s="130">
        <f t="shared" si="961"/>
        <v>0</v>
      </c>
      <c r="B2620" s="131" t="str">
        <f t="shared" si="960"/>
        <v>IDC</v>
      </c>
      <c r="C2620" s="27" t="str">
        <f t="shared" si="971"/>
        <v>MERC/CAPEX/20172018/03946</v>
      </c>
      <c r="D2620" s="90">
        <f t="shared" si="971"/>
        <v>42935</v>
      </c>
      <c r="E2620" s="92">
        <f t="shared" si="971"/>
        <v>0.61</v>
      </c>
      <c r="F2620" s="123">
        <f t="shared" si="963"/>
        <v>0</v>
      </c>
      <c r="G2620" s="123">
        <f t="shared" si="964"/>
        <v>0</v>
      </c>
      <c r="H2620" s="123">
        <f t="shared" si="967"/>
        <v>0</v>
      </c>
      <c r="I2620" s="123">
        <f>'F4.2'!AA64</f>
        <v>0</v>
      </c>
      <c r="J2620" s="123">
        <f>'F4.2'!AU64</f>
        <v>0</v>
      </c>
      <c r="K2620" s="123"/>
      <c r="L2620" s="123"/>
      <c r="M2620" s="123">
        <f t="shared" si="968"/>
        <v>0</v>
      </c>
      <c r="N2620" s="123">
        <f t="shared" si="969"/>
        <v>0</v>
      </c>
      <c r="O2620" s="163">
        <f t="shared" si="965"/>
        <v>0</v>
      </c>
      <c r="P2620" s="164">
        <f t="shared" si="966"/>
        <v>0</v>
      </c>
    </row>
    <row r="2621" spans="1:16" ht="47.25" hidden="1" outlineLevel="1" x14ac:dyDescent="0.25">
      <c r="A2621" s="27">
        <f t="shared" si="961"/>
        <v>21</v>
      </c>
      <c r="B2621" s="28" t="str">
        <f t="shared" si="960"/>
        <v>Procurement of APH Basket for unit # 1 to 5 and Up-gradation of HT Motor Protection Relay in Unit # 1 to 4 at Khaperkheda TPS</v>
      </c>
      <c r="C2621" s="31" t="str">
        <f t="shared" si="971"/>
        <v>MERC/CAPEX/2018-2019/105</v>
      </c>
      <c r="D2621" s="65">
        <f t="shared" si="971"/>
        <v>43560</v>
      </c>
      <c r="E2621" s="93">
        <f t="shared" si="971"/>
        <v>9.77</v>
      </c>
      <c r="F2621" s="124">
        <f t="shared" si="963"/>
        <v>0</v>
      </c>
      <c r="G2621" s="124">
        <f t="shared" si="964"/>
        <v>0</v>
      </c>
      <c r="H2621" s="124">
        <f t="shared" si="967"/>
        <v>0</v>
      </c>
      <c r="I2621" s="123">
        <f>'F4.2'!AA65</f>
        <v>0</v>
      </c>
      <c r="J2621" s="123">
        <f>'F4.2'!AU65</f>
        <v>0</v>
      </c>
      <c r="K2621" s="124"/>
      <c r="L2621" s="124"/>
      <c r="M2621" s="124">
        <f t="shared" si="968"/>
        <v>0</v>
      </c>
      <c r="N2621" s="124">
        <f t="shared" si="969"/>
        <v>0</v>
      </c>
      <c r="O2621" s="163">
        <f t="shared" si="965"/>
        <v>0</v>
      </c>
      <c r="P2621" s="164">
        <f t="shared" si="966"/>
        <v>0</v>
      </c>
    </row>
    <row r="2622" spans="1:16" ht="78.75" hidden="1" outlineLevel="1" x14ac:dyDescent="0.25">
      <c r="A2622" s="31">
        <f t="shared" si="961"/>
        <v>21.1</v>
      </c>
      <c r="B2622" s="106" t="str">
        <f t="shared" si="960"/>
        <v>Procurement of assembly of baskets for air preheater of type bisector APH 27 VI: 1850, 12 sector in unit no. 1 &amp; 2 and bisector APH 27 VI: 2000; 24 sector in unit no. 3 &amp; 4 (210MW x 4) at TPS, Khaperkheda</v>
      </c>
      <c r="C2622" s="31" t="str">
        <f t="shared" si="971"/>
        <v>MERC/CAPEX/2018-2019/105</v>
      </c>
      <c r="D2622" s="65">
        <f t="shared" si="971"/>
        <v>43560</v>
      </c>
      <c r="E2622" s="93">
        <f t="shared" si="971"/>
        <v>5.71</v>
      </c>
      <c r="F2622" s="124">
        <f t="shared" si="963"/>
        <v>8.0969854239999997</v>
      </c>
      <c r="G2622" s="124">
        <f t="shared" si="964"/>
        <v>8.0941404160000001</v>
      </c>
      <c r="H2622" s="124">
        <f t="shared" si="967"/>
        <v>2.8450079999995381E-3</v>
      </c>
      <c r="I2622" s="123">
        <f>'F4.2'!AA66</f>
        <v>0</v>
      </c>
      <c r="J2622" s="123">
        <f>'F4.2'!AU66</f>
        <v>0</v>
      </c>
      <c r="K2622" s="124"/>
      <c r="L2622" s="124"/>
      <c r="M2622" s="124">
        <f t="shared" si="968"/>
        <v>0</v>
      </c>
      <c r="N2622" s="124">
        <f t="shared" si="969"/>
        <v>2.8450079999995381E-3</v>
      </c>
      <c r="O2622" s="163">
        <f t="shared" si="965"/>
        <v>0</v>
      </c>
      <c r="P2622" s="164">
        <f t="shared" si="966"/>
        <v>0</v>
      </c>
    </row>
    <row r="2623" spans="1:16" ht="31.5" hidden="1" outlineLevel="1" x14ac:dyDescent="0.25">
      <c r="A2623" s="31">
        <f t="shared" si="961"/>
        <v>21.3</v>
      </c>
      <c r="B2623" s="106" t="str">
        <f t="shared" si="960"/>
        <v>Up-gradation of H.T. Motor protection relays in Unit 1 to 4 (210MW), Khaperkheda TPS</v>
      </c>
      <c r="C2623" s="27" t="str">
        <f t="shared" si="971"/>
        <v>MERC/CAPEX/2018-2019/105</v>
      </c>
      <c r="D2623" s="90">
        <f t="shared" si="971"/>
        <v>43560</v>
      </c>
      <c r="E2623" s="92">
        <f t="shared" si="971"/>
        <v>3.96</v>
      </c>
      <c r="F2623" s="123">
        <f t="shared" si="963"/>
        <v>3.2536659999999999</v>
      </c>
      <c r="G2623" s="123">
        <f t="shared" si="964"/>
        <v>3.2536659999999999</v>
      </c>
      <c r="H2623" s="123">
        <f t="shared" si="967"/>
        <v>0</v>
      </c>
      <c r="I2623" s="123">
        <f>'F4.2'!AA67</f>
        <v>0</v>
      </c>
      <c r="J2623" s="123">
        <f>'F4.2'!AU67</f>
        <v>0</v>
      </c>
      <c r="K2623" s="123"/>
      <c r="L2623" s="123"/>
      <c r="M2623" s="123">
        <f t="shared" si="968"/>
        <v>0</v>
      </c>
      <c r="N2623" s="123">
        <f t="shared" si="969"/>
        <v>0</v>
      </c>
      <c r="O2623" s="163">
        <f t="shared" si="965"/>
        <v>0</v>
      </c>
      <c r="P2623" s="164">
        <f t="shared" si="966"/>
        <v>0</v>
      </c>
    </row>
    <row r="2624" spans="1:16" ht="15.75" hidden="1" outlineLevel="1" x14ac:dyDescent="0.25">
      <c r="A2624" s="130">
        <f t="shared" si="961"/>
        <v>0</v>
      </c>
      <c r="B2624" s="135" t="str">
        <f t="shared" si="960"/>
        <v>IDC</v>
      </c>
      <c r="C2624" s="31" t="str">
        <f t="shared" si="971"/>
        <v>MERC/CAPEX/2018-2019/105</v>
      </c>
      <c r="D2624" s="65">
        <f t="shared" si="971"/>
        <v>43560</v>
      </c>
      <c r="E2624" s="93">
        <f t="shared" si="971"/>
        <v>0.1</v>
      </c>
      <c r="F2624" s="124">
        <f t="shared" si="963"/>
        <v>0</v>
      </c>
      <c r="G2624" s="124">
        <f t="shared" si="964"/>
        <v>0.18423999999999999</v>
      </c>
      <c r="H2624" s="124">
        <f t="shared" si="967"/>
        <v>-0.18423999999999999</v>
      </c>
      <c r="I2624" s="123">
        <f>'F4.2'!AA68</f>
        <v>0</v>
      </c>
      <c r="J2624" s="123">
        <f>'F4.2'!AU68</f>
        <v>0</v>
      </c>
      <c r="K2624" s="124"/>
      <c r="L2624" s="124"/>
      <c r="M2624" s="124">
        <f t="shared" si="968"/>
        <v>0</v>
      </c>
      <c r="N2624" s="124">
        <f t="shared" si="969"/>
        <v>-0.18423999999999999</v>
      </c>
      <c r="O2624" s="163">
        <f t="shared" si="965"/>
        <v>0</v>
      </c>
      <c r="P2624" s="164">
        <f t="shared" si="966"/>
        <v>0</v>
      </c>
    </row>
    <row r="2625" spans="1:16" ht="31.5" hidden="1" outlineLevel="1" x14ac:dyDescent="0.25">
      <c r="A2625" s="27">
        <f t="shared" si="961"/>
        <v>22</v>
      </c>
      <c r="B2625" s="28" t="str">
        <f t="shared" si="960"/>
        <v>Procurement of LPT rotor suitable for Unit # 3 &amp; 4 of 210 MW at Khaperkheda TPS</v>
      </c>
      <c r="C2625" s="31" t="str">
        <f t="shared" si="971"/>
        <v>MERC/CAPEX/2018-2019/132</v>
      </c>
      <c r="D2625" s="65">
        <f t="shared" si="971"/>
        <v>43594</v>
      </c>
      <c r="E2625" s="93">
        <f t="shared" si="971"/>
        <v>27.190999999999995</v>
      </c>
      <c r="F2625" s="124">
        <f t="shared" si="963"/>
        <v>0</v>
      </c>
      <c r="G2625" s="124">
        <f t="shared" si="964"/>
        <v>0</v>
      </c>
      <c r="H2625" s="124">
        <f t="shared" si="967"/>
        <v>0</v>
      </c>
      <c r="I2625" s="123">
        <f>'F4.2'!AA69</f>
        <v>0</v>
      </c>
      <c r="J2625" s="123">
        <f>'F4.2'!AU69</f>
        <v>0</v>
      </c>
      <c r="K2625" s="124"/>
      <c r="L2625" s="124"/>
      <c r="M2625" s="124">
        <f t="shared" si="968"/>
        <v>0</v>
      </c>
      <c r="N2625" s="124">
        <f t="shared" si="969"/>
        <v>0</v>
      </c>
      <c r="O2625" s="163">
        <f t="shared" si="965"/>
        <v>0</v>
      </c>
      <c r="P2625" s="164">
        <f t="shared" si="966"/>
        <v>0</v>
      </c>
    </row>
    <row r="2626" spans="1:16" ht="31.5" hidden="1" outlineLevel="1" x14ac:dyDescent="0.25">
      <c r="A2626" s="31">
        <f t="shared" si="961"/>
        <v>22.1</v>
      </c>
      <c r="B2626" s="106" t="str">
        <f t="shared" si="960"/>
        <v>Procurement of LPT rotor suitable for Unit # 3 &amp; 4 of 210 MW at Khaperkheda TPS</v>
      </c>
      <c r="C2626" s="31" t="str">
        <f t="shared" si="971"/>
        <v>MERC/CAPEX/2018-2019/132</v>
      </c>
      <c r="D2626" s="65">
        <f t="shared" si="971"/>
        <v>43594</v>
      </c>
      <c r="E2626" s="93">
        <f t="shared" si="971"/>
        <v>26.490999999999996</v>
      </c>
      <c r="F2626" s="124">
        <f t="shared" si="963"/>
        <v>10.7515</v>
      </c>
      <c r="G2626" s="124">
        <f t="shared" si="964"/>
        <v>10.7515</v>
      </c>
      <c r="H2626" s="124">
        <f t="shared" si="967"/>
        <v>0</v>
      </c>
      <c r="I2626" s="123">
        <f>'F4.2'!AA70</f>
        <v>0</v>
      </c>
      <c r="J2626" s="123">
        <f>'F4.2'!AU70</f>
        <v>0</v>
      </c>
      <c r="K2626" s="124"/>
      <c r="L2626" s="124"/>
      <c r="M2626" s="124">
        <f t="shared" si="968"/>
        <v>0</v>
      </c>
      <c r="N2626" s="124">
        <f t="shared" si="969"/>
        <v>0</v>
      </c>
      <c r="O2626" s="163">
        <f t="shared" si="965"/>
        <v>0</v>
      </c>
      <c r="P2626" s="164">
        <f t="shared" si="966"/>
        <v>0</v>
      </c>
    </row>
    <row r="2627" spans="1:16" ht="15.75" hidden="1" outlineLevel="1" x14ac:dyDescent="0.25">
      <c r="A2627" s="130">
        <f t="shared" si="961"/>
        <v>0</v>
      </c>
      <c r="B2627" s="135" t="str">
        <f t="shared" si="960"/>
        <v>IDC</v>
      </c>
      <c r="C2627" s="27" t="str">
        <f t="shared" si="971"/>
        <v>MERC/CAPEX/2018-2019/132</v>
      </c>
      <c r="D2627" s="90">
        <f t="shared" si="971"/>
        <v>43594</v>
      </c>
      <c r="E2627" s="92">
        <f t="shared" si="971"/>
        <v>0.7</v>
      </c>
      <c r="F2627" s="123">
        <f t="shared" si="963"/>
        <v>0</v>
      </c>
      <c r="G2627" s="123">
        <f t="shared" si="964"/>
        <v>0</v>
      </c>
      <c r="H2627" s="123">
        <f t="shared" si="967"/>
        <v>0</v>
      </c>
      <c r="I2627" s="123">
        <f>'F4.2'!AA71</f>
        <v>0</v>
      </c>
      <c r="J2627" s="123">
        <f>'F4.2'!AU71</f>
        <v>0</v>
      </c>
      <c r="K2627" s="123"/>
      <c r="L2627" s="123"/>
      <c r="M2627" s="123">
        <f t="shared" si="968"/>
        <v>0</v>
      </c>
      <c r="N2627" s="123">
        <f t="shared" si="969"/>
        <v>0</v>
      </c>
      <c r="O2627" s="163">
        <f t="shared" si="965"/>
        <v>0</v>
      </c>
      <c r="P2627" s="164">
        <f t="shared" si="966"/>
        <v>0</v>
      </c>
    </row>
    <row r="2628" spans="1:16" ht="78.75" hidden="1" outlineLevel="1" x14ac:dyDescent="0.25">
      <c r="A2628" s="27">
        <f t="shared" si="961"/>
        <v>23</v>
      </c>
      <c r="B2628" s="28" t="str">
        <f t="shared" ref="B2628:B2691" si="972">B2202</f>
        <v>Supply, Erection &amp; commissioning of HT Vacuum circuit Breakers &amp; SF6 contactors at AHP (U#1-4) &amp; CHP (U#1 to 5) and 160 KW VFD Panel with Motor for fire-fighting pumps at U#1 to 4 at Khaperkheda TPS</v>
      </c>
      <c r="C2628" s="31" t="str">
        <f t="shared" ref="C2628:E2647" si="973">C2202</f>
        <v>MERC/CAPEX/2019-2020/799</v>
      </c>
      <c r="D2628" s="65">
        <f t="shared" si="973"/>
        <v>43735</v>
      </c>
      <c r="E2628" s="93">
        <f t="shared" si="973"/>
        <v>10.9</v>
      </c>
      <c r="F2628" s="124">
        <f t="shared" si="963"/>
        <v>0</v>
      </c>
      <c r="G2628" s="124">
        <f t="shared" si="964"/>
        <v>0</v>
      </c>
      <c r="H2628" s="124">
        <f t="shared" si="967"/>
        <v>0</v>
      </c>
      <c r="I2628" s="123">
        <f>'F4.2'!AA72</f>
        <v>0</v>
      </c>
      <c r="J2628" s="123">
        <f>'F4.2'!AU72</f>
        <v>0</v>
      </c>
      <c r="K2628" s="124"/>
      <c r="L2628" s="124"/>
      <c r="M2628" s="124">
        <f t="shared" si="968"/>
        <v>0</v>
      </c>
      <c r="N2628" s="124">
        <f t="shared" si="969"/>
        <v>0</v>
      </c>
      <c r="O2628" s="163">
        <f t="shared" si="965"/>
        <v>0</v>
      </c>
      <c r="P2628" s="164">
        <f t="shared" si="966"/>
        <v>0</v>
      </c>
    </row>
    <row r="2629" spans="1:16" ht="63" hidden="1" outlineLevel="1" x14ac:dyDescent="0.25">
      <c r="A2629" s="31">
        <f t="shared" si="961"/>
        <v>23.1</v>
      </c>
      <c r="B2629" s="106" t="str">
        <f t="shared" si="972"/>
        <v>Supply, erection &amp; commissioning of HT Vacuum Circuit Breakers &amp; SF6 contactors at AHP (Unit#1 to 4, 210MW), Khaperkheda T.P.S.</v>
      </c>
      <c r="C2629" s="31" t="str">
        <f t="shared" si="973"/>
        <v>MERC/CAPEX/2019-2020/799</v>
      </c>
      <c r="D2629" s="65">
        <f t="shared" si="973"/>
        <v>43735</v>
      </c>
      <c r="E2629" s="93">
        <f t="shared" si="973"/>
        <v>4.17</v>
      </c>
      <c r="F2629" s="124">
        <f t="shared" si="963"/>
        <v>3.4843250000000006</v>
      </c>
      <c r="G2629" s="124">
        <f t="shared" si="964"/>
        <v>4.8882890000000003</v>
      </c>
      <c r="H2629" s="124">
        <f t="shared" si="967"/>
        <v>-1.4039639999999998</v>
      </c>
      <c r="I2629" s="123">
        <f>'F4.2'!AA73</f>
        <v>0</v>
      </c>
      <c r="J2629" s="123">
        <f>'F4.2'!AU73</f>
        <v>0</v>
      </c>
      <c r="K2629" s="124"/>
      <c r="L2629" s="124"/>
      <c r="M2629" s="124">
        <f t="shared" si="968"/>
        <v>0</v>
      </c>
      <c r="N2629" s="124">
        <f t="shared" si="969"/>
        <v>-1.4039639999999998</v>
      </c>
      <c r="O2629" s="163">
        <f t="shared" si="965"/>
        <v>0</v>
      </c>
      <c r="P2629" s="164">
        <f t="shared" si="966"/>
        <v>0</v>
      </c>
    </row>
    <row r="2630" spans="1:16" ht="63" hidden="1" outlineLevel="1" x14ac:dyDescent="0.25">
      <c r="A2630" s="31">
        <f t="shared" si="961"/>
        <v>23.2</v>
      </c>
      <c r="B2630" s="106" t="str">
        <f t="shared" si="972"/>
        <v>Supply, erection &amp; commissioning of HT Vacuum Circuit Breakers &amp; SF6 contactors at CHP (Unit#1 to 4, 210MW) and CHP (Unit#5, 500MW) Khaperkheda T.P.S.</v>
      </c>
      <c r="C2630" s="27" t="str">
        <f t="shared" si="973"/>
        <v>MERC/CAPEX/2019-2020/799</v>
      </c>
      <c r="D2630" s="90">
        <f t="shared" si="973"/>
        <v>43735</v>
      </c>
      <c r="E2630" s="92">
        <f t="shared" si="973"/>
        <v>3.8100000000000005</v>
      </c>
      <c r="F2630" s="123">
        <f t="shared" si="963"/>
        <v>4.0309979999999994</v>
      </c>
      <c r="G2630" s="123">
        <f t="shared" si="964"/>
        <v>2.7332339999999999</v>
      </c>
      <c r="H2630" s="123">
        <f t="shared" si="967"/>
        <v>1.2977639999999995</v>
      </c>
      <c r="I2630" s="123">
        <f>'F4.2'!AA74</f>
        <v>0</v>
      </c>
      <c r="J2630" s="123">
        <f>'F4.2'!AU74</f>
        <v>0</v>
      </c>
      <c r="K2630" s="123"/>
      <c r="L2630" s="123"/>
      <c r="M2630" s="123">
        <f t="shared" si="968"/>
        <v>0</v>
      </c>
      <c r="N2630" s="123">
        <f t="shared" si="969"/>
        <v>1.2977639999999995</v>
      </c>
      <c r="O2630" s="163">
        <f t="shared" si="965"/>
        <v>0</v>
      </c>
      <c r="P2630" s="164">
        <f t="shared" si="966"/>
        <v>0</v>
      </c>
    </row>
    <row r="2631" spans="1:16" ht="47.25" hidden="1" outlineLevel="1" x14ac:dyDescent="0.25">
      <c r="A2631" s="31">
        <f t="shared" si="961"/>
        <v>23.3</v>
      </c>
      <c r="B2631" s="106" t="str">
        <f t="shared" si="972"/>
        <v>Supply, Erection &amp; commissioning of 150 KW VFD Panel with motor for fire-fighting pumps at 210 MW Khaperkheda TPS.</v>
      </c>
      <c r="C2631" s="31" t="str">
        <f t="shared" si="973"/>
        <v>MERC/CAPEX/2019-2020/799</v>
      </c>
      <c r="D2631" s="65">
        <f t="shared" si="973"/>
        <v>43735</v>
      </c>
      <c r="E2631" s="93">
        <f t="shared" si="973"/>
        <v>2.34</v>
      </c>
      <c r="F2631" s="124">
        <f t="shared" si="963"/>
        <v>2.0956799999999998</v>
      </c>
      <c r="G2631" s="124">
        <f t="shared" si="964"/>
        <v>2.0956800000000002</v>
      </c>
      <c r="H2631" s="124">
        <f t="shared" si="967"/>
        <v>0</v>
      </c>
      <c r="I2631" s="123">
        <f>'F4.2'!AA75</f>
        <v>0</v>
      </c>
      <c r="J2631" s="123">
        <f>'F4.2'!AU75</f>
        <v>0</v>
      </c>
      <c r="K2631" s="124"/>
      <c r="L2631" s="124"/>
      <c r="M2631" s="124">
        <f t="shared" si="968"/>
        <v>0</v>
      </c>
      <c r="N2631" s="124">
        <f t="shared" si="969"/>
        <v>0</v>
      </c>
      <c r="O2631" s="163">
        <f t="shared" si="965"/>
        <v>0</v>
      </c>
      <c r="P2631" s="164">
        <f t="shared" si="966"/>
        <v>0</v>
      </c>
    </row>
    <row r="2632" spans="1:16" ht="15.75" hidden="1" outlineLevel="1" x14ac:dyDescent="0.25">
      <c r="A2632" s="130">
        <f t="shared" ref="A2632:A2695" si="974">A2206</f>
        <v>0</v>
      </c>
      <c r="B2632" s="135" t="str">
        <f t="shared" si="972"/>
        <v>IDC</v>
      </c>
      <c r="C2632" s="31" t="str">
        <f t="shared" si="973"/>
        <v>MERC/CAPEX/2019-2020/799</v>
      </c>
      <c r="D2632" s="65">
        <f t="shared" si="973"/>
        <v>43735</v>
      </c>
      <c r="E2632" s="93">
        <f t="shared" si="973"/>
        <v>0.57999999999999996</v>
      </c>
      <c r="F2632" s="124">
        <f t="shared" ref="F2632:F2695" si="975">F2206+I2206</f>
        <v>0</v>
      </c>
      <c r="G2632" s="124">
        <f t="shared" ref="G2632:G2695" si="976">G2206+M2206</f>
        <v>0</v>
      </c>
      <c r="H2632" s="124">
        <f t="shared" si="967"/>
        <v>0</v>
      </c>
      <c r="I2632" s="123">
        <f>'F4.2'!AA76</f>
        <v>0</v>
      </c>
      <c r="J2632" s="123">
        <f>'F4.2'!AU76</f>
        <v>0</v>
      </c>
      <c r="K2632" s="124"/>
      <c r="L2632" s="124"/>
      <c r="M2632" s="124">
        <f t="shared" si="968"/>
        <v>0</v>
      </c>
      <c r="N2632" s="124">
        <f t="shared" si="969"/>
        <v>0</v>
      </c>
      <c r="O2632" s="163">
        <f t="shared" ref="O2632:O2684" si="977">MAX(0,IF(M2632=0,0,IF(G2632+M2632&lt;E2632,M2632,E2632-G2632)))</f>
        <v>0</v>
      </c>
      <c r="P2632" s="164">
        <f t="shared" ref="P2632:P2684" si="978">M2632-O2632</f>
        <v>0</v>
      </c>
    </row>
    <row r="2633" spans="1:16" ht="31.5" hidden="1" outlineLevel="1" x14ac:dyDescent="0.25">
      <c r="A2633" s="27">
        <f t="shared" si="974"/>
        <v>24</v>
      </c>
      <c r="B2633" s="28" t="str">
        <f t="shared" si="972"/>
        <v>Augmentation of Waregaon Ash Water Recovery System at TPS Khaperkheda</v>
      </c>
      <c r="C2633" s="31" t="str">
        <f t="shared" si="973"/>
        <v>MERC/CAPEX/2019-20/732</v>
      </c>
      <c r="D2633" s="65">
        <f t="shared" si="973"/>
        <v>43724</v>
      </c>
      <c r="E2633" s="93">
        <f t="shared" si="973"/>
        <v>17.198399999999999</v>
      </c>
      <c r="F2633" s="124">
        <f t="shared" si="975"/>
        <v>0</v>
      </c>
      <c r="G2633" s="124">
        <f t="shared" si="976"/>
        <v>0</v>
      </c>
      <c r="H2633" s="124">
        <f t="shared" ref="H2633:H2696" si="979">F2633-G2633</f>
        <v>0</v>
      </c>
      <c r="I2633" s="123">
        <f>'F4.2'!AA77</f>
        <v>0</v>
      </c>
      <c r="J2633" s="123">
        <f>'F4.2'!AU77</f>
        <v>0</v>
      </c>
      <c r="K2633" s="124"/>
      <c r="L2633" s="124"/>
      <c r="M2633" s="124">
        <f t="shared" ref="M2633:M2689" si="980">SUM(J2633:L2633)</f>
        <v>0</v>
      </c>
      <c r="N2633" s="124">
        <f t="shared" ref="N2633:N2696" si="981">H2633+I2633-M2633</f>
        <v>0</v>
      </c>
      <c r="O2633" s="163">
        <f t="shared" si="977"/>
        <v>0</v>
      </c>
      <c r="P2633" s="164">
        <f t="shared" si="978"/>
        <v>0</v>
      </c>
    </row>
    <row r="2634" spans="1:16" ht="31.5" hidden="1" outlineLevel="1" x14ac:dyDescent="0.25">
      <c r="A2634" s="31">
        <f t="shared" si="974"/>
        <v>24.1</v>
      </c>
      <c r="B2634" s="106" t="str">
        <f t="shared" si="972"/>
        <v>Augmentation of Waregaon Ash Water Recovery System at TPS Khaperkheda</v>
      </c>
      <c r="C2634" s="31" t="str">
        <f t="shared" si="973"/>
        <v>MERC/CAPEX/2019-20/732</v>
      </c>
      <c r="D2634" s="65">
        <f t="shared" si="973"/>
        <v>43724</v>
      </c>
      <c r="E2634" s="93">
        <f t="shared" si="973"/>
        <v>15.788399999999999</v>
      </c>
      <c r="F2634" s="124">
        <f t="shared" si="975"/>
        <v>15.198718130000001</v>
      </c>
      <c r="G2634" s="124">
        <f t="shared" si="976"/>
        <v>15.198718130000001</v>
      </c>
      <c r="H2634" s="124">
        <f t="shared" si="979"/>
        <v>0</v>
      </c>
      <c r="I2634" s="123">
        <f>'F4.2'!AA78</f>
        <v>0</v>
      </c>
      <c r="J2634" s="123">
        <f>'F4.2'!AU78</f>
        <v>0</v>
      </c>
      <c r="K2634" s="124"/>
      <c r="L2634" s="124"/>
      <c r="M2634" s="124">
        <f t="shared" si="980"/>
        <v>0</v>
      </c>
      <c r="N2634" s="124">
        <f t="shared" si="981"/>
        <v>0</v>
      </c>
      <c r="O2634" s="163">
        <f t="shared" si="977"/>
        <v>0</v>
      </c>
      <c r="P2634" s="164">
        <f t="shared" si="978"/>
        <v>0</v>
      </c>
    </row>
    <row r="2635" spans="1:16" ht="15.75" hidden="1" outlineLevel="1" x14ac:dyDescent="0.25">
      <c r="A2635" s="130">
        <f t="shared" si="974"/>
        <v>0</v>
      </c>
      <c r="B2635" s="135" t="str">
        <f t="shared" si="972"/>
        <v>IDC</v>
      </c>
      <c r="C2635" s="27" t="str">
        <f t="shared" si="973"/>
        <v>MERC/CAPEX/2019-20/732</v>
      </c>
      <c r="D2635" s="90">
        <f t="shared" si="973"/>
        <v>43724</v>
      </c>
      <c r="E2635" s="92">
        <f t="shared" si="973"/>
        <v>1.41</v>
      </c>
      <c r="F2635" s="123">
        <f t="shared" si="975"/>
        <v>0.58812410000000004</v>
      </c>
      <c r="G2635" s="123">
        <f t="shared" si="976"/>
        <v>0.58812410000000004</v>
      </c>
      <c r="H2635" s="123">
        <f t="shared" si="979"/>
        <v>0</v>
      </c>
      <c r="I2635" s="123">
        <f>'F4.2'!AA79</f>
        <v>0</v>
      </c>
      <c r="J2635" s="123">
        <f>'F4.2'!AU79</f>
        <v>0</v>
      </c>
      <c r="K2635" s="123"/>
      <c r="L2635" s="123"/>
      <c r="M2635" s="123">
        <f t="shared" si="980"/>
        <v>0</v>
      </c>
      <c r="N2635" s="123">
        <f t="shared" si="981"/>
        <v>0</v>
      </c>
      <c r="O2635" s="163">
        <f t="shared" si="977"/>
        <v>0</v>
      </c>
      <c r="P2635" s="164">
        <f t="shared" si="978"/>
        <v>0</v>
      </c>
    </row>
    <row r="2636" spans="1:16" ht="94.5" hidden="1" outlineLevel="1" x14ac:dyDescent="0.25">
      <c r="A2636" s="27">
        <f t="shared" si="974"/>
        <v>25</v>
      </c>
      <c r="B2636" s="28" t="str">
        <f t="shared" si="972"/>
        <v>Procurement of VFD with HMI &amp; Controller &amp; Replacing with existing Eddy-current drives of Coal feeders at U# 3 &amp; 4 and Procurement of Various Critical Components of GEHO Pump (Model-TZPM 800) for AHP-1 at Khaperkheda TPS</v>
      </c>
      <c r="C2636" s="31" t="str">
        <f t="shared" si="973"/>
        <v>MERC/CAPEX/2019-2020/734</v>
      </c>
      <c r="D2636" s="65">
        <f t="shared" si="973"/>
        <v>43724</v>
      </c>
      <c r="E2636" s="93">
        <f t="shared" si="973"/>
        <v>10.653543613</v>
      </c>
      <c r="F2636" s="124">
        <f t="shared" si="975"/>
        <v>0</v>
      </c>
      <c r="G2636" s="124">
        <f t="shared" si="976"/>
        <v>0</v>
      </c>
      <c r="H2636" s="124">
        <f t="shared" si="979"/>
        <v>0</v>
      </c>
      <c r="I2636" s="123">
        <f>'F4.2'!AA80</f>
        <v>0</v>
      </c>
      <c r="J2636" s="123">
        <f>'F4.2'!AU80</f>
        <v>0</v>
      </c>
      <c r="K2636" s="124"/>
      <c r="L2636" s="124"/>
      <c r="M2636" s="124">
        <f t="shared" si="980"/>
        <v>0</v>
      </c>
      <c r="N2636" s="124">
        <f t="shared" si="981"/>
        <v>0</v>
      </c>
      <c r="O2636" s="163">
        <f t="shared" si="977"/>
        <v>0</v>
      </c>
      <c r="P2636" s="164">
        <f t="shared" si="978"/>
        <v>0</v>
      </c>
    </row>
    <row r="2637" spans="1:16" ht="78.75" hidden="1" outlineLevel="1" x14ac:dyDescent="0.25">
      <c r="A2637" s="31">
        <f t="shared" si="974"/>
        <v>25.1</v>
      </c>
      <c r="B2637" s="106" t="str">
        <f t="shared" si="972"/>
        <v>Up-gradation of Existing BHEL make 36” Gravimetric Coal Feeders control panel with HMI and croprocessor based Controller with VFD, Motor &amp; Weigh Module at Unit 3 &amp; 4, (210MW)</v>
      </c>
      <c r="C2637" s="31" t="str">
        <f t="shared" si="973"/>
        <v>MERC/CAPEX/2019-2020/734</v>
      </c>
      <c r="D2637" s="65">
        <f t="shared" si="973"/>
        <v>43724</v>
      </c>
      <c r="E2637" s="93">
        <f t="shared" si="973"/>
        <v>7.4655436129999995</v>
      </c>
      <c r="F2637" s="124">
        <f t="shared" si="975"/>
        <v>7.7</v>
      </c>
      <c r="G2637" s="124">
        <f t="shared" si="976"/>
        <v>7.7</v>
      </c>
      <c r="H2637" s="124">
        <f t="shared" si="979"/>
        <v>0</v>
      </c>
      <c r="I2637" s="123">
        <f>'F4.2'!AA81</f>
        <v>0</v>
      </c>
      <c r="J2637" s="123">
        <f>'F4.2'!AU81</f>
        <v>0</v>
      </c>
      <c r="K2637" s="124"/>
      <c r="L2637" s="124"/>
      <c r="M2637" s="124">
        <f t="shared" si="980"/>
        <v>0</v>
      </c>
      <c r="N2637" s="124">
        <f t="shared" si="981"/>
        <v>0</v>
      </c>
      <c r="O2637" s="163">
        <f t="shared" si="977"/>
        <v>0</v>
      </c>
      <c r="P2637" s="164">
        <f t="shared" si="978"/>
        <v>0</v>
      </c>
    </row>
    <row r="2638" spans="1:16" ht="47.25" hidden="1" outlineLevel="1" x14ac:dyDescent="0.25">
      <c r="A2638" s="31">
        <f t="shared" si="974"/>
        <v>25.2</v>
      </c>
      <c r="B2638" s="106" t="str">
        <f t="shared" si="972"/>
        <v>Procurement of various Critical Components of GEHO Pump (Model-TZPM 800) for AHP-1 (210MW)</v>
      </c>
      <c r="C2638" s="27" t="str">
        <f t="shared" si="973"/>
        <v>MERC/CAPEX/2019-2020/734</v>
      </c>
      <c r="D2638" s="90">
        <f t="shared" si="973"/>
        <v>43724</v>
      </c>
      <c r="E2638" s="92">
        <f t="shared" si="973"/>
        <v>2.698</v>
      </c>
      <c r="F2638" s="123">
        <f t="shared" si="975"/>
        <v>2.6465840039999997</v>
      </c>
      <c r="G2638" s="123">
        <f t="shared" si="976"/>
        <v>2.6465840039999997</v>
      </c>
      <c r="H2638" s="123">
        <f t="shared" si="979"/>
        <v>0</v>
      </c>
      <c r="I2638" s="123">
        <f>'F4.2'!AA82</f>
        <v>0</v>
      </c>
      <c r="J2638" s="123">
        <f>'F4.2'!AU82</f>
        <v>0</v>
      </c>
      <c r="K2638" s="123"/>
      <c r="L2638" s="123"/>
      <c r="M2638" s="123">
        <f t="shared" si="980"/>
        <v>0</v>
      </c>
      <c r="N2638" s="123">
        <f t="shared" si="981"/>
        <v>0</v>
      </c>
      <c r="O2638" s="163">
        <f t="shared" si="977"/>
        <v>0</v>
      </c>
      <c r="P2638" s="164">
        <f t="shared" si="978"/>
        <v>0</v>
      </c>
    </row>
    <row r="2639" spans="1:16" ht="15.75" hidden="1" outlineLevel="1" x14ac:dyDescent="0.25">
      <c r="A2639" s="130">
        <f t="shared" si="974"/>
        <v>0</v>
      </c>
      <c r="B2639" s="135" t="str">
        <f t="shared" si="972"/>
        <v>IDC</v>
      </c>
      <c r="C2639" s="31" t="str">
        <f t="shared" si="973"/>
        <v>MERC/CAPEX/2019-2020/734</v>
      </c>
      <c r="D2639" s="65">
        <f t="shared" si="973"/>
        <v>43724</v>
      </c>
      <c r="E2639" s="93">
        <f t="shared" si="973"/>
        <v>0.49</v>
      </c>
      <c r="F2639" s="124">
        <f t="shared" si="975"/>
        <v>0</v>
      </c>
      <c r="G2639" s="124">
        <f t="shared" si="976"/>
        <v>0</v>
      </c>
      <c r="H2639" s="124">
        <f t="shared" si="979"/>
        <v>0</v>
      </c>
      <c r="I2639" s="123">
        <f>'F4.2'!AA83</f>
        <v>0</v>
      </c>
      <c r="J2639" s="123">
        <f>'F4.2'!AU83</f>
        <v>0</v>
      </c>
      <c r="K2639" s="124"/>
      <c r="L2639" s="124"/>
      <c r="M2639" s="124">
        <f t="shared" si="980"/>
        <v>0</v>
      </c>
      <c r="N2639" s="124">
        <f t="shared" si="981"/>
        <v>0</v>
      </c>
      <c r="O2639" s="163">
        <f t="shared" si="977"/>
        <v>0</v>
      </c>
      <c r="P2639" s="164">
        <f t="shared" si="978"/>
        <v>0</v>
      </c>
    </row>
    <row r="2640" spans="1:16" ht="63" hidden="1" outlineLevel="1" x14ac:dyDescent="0.25">
      <c r="A2640" s="27">
        <f t="shared" si="974"/>
        <v>26</v>
      </c>
      <c r="B2640" s="28" t="str">
        <f t="shared" si="972"/>
        <v>Procurement, Replacement of Eco Coils U#1&amp;2 210 MW, &amp; Procurement &amp; replacement of foundation Deck Spring assembly for coal mills U#3,4 at Khaperkheda TPS</v>
      </c>
      <c r="C2640" s="31" t="str">
        <f t="shared" si="973"/>
        <v>MERC/CAPEX/2019-2020/853</v>
      </c>
      <c r="D2640" s="65">
        <f t="shared" si="973"/>
        <v>43748</v>
      </c>
      <c r="E2640" s="93">
        <f t="shared" si="973"/>
        <v>15.4086058</v>
      </c>
      <c r="F2640" s="124">
        <f t="shared" si="975"/>
        <v>0</v>
      </c>
      <c r="G2640" s="124">
        <f t="shared" si="976"/>
        <v>0</v>
      </c>
      <c r="H2640" s="124">
        <f t="shared" si="979"/>
        <v>0</v>
      </c>
      <c r="I2640" s="123">
        <f>'F4.2'!AA84</f>
        <v>0</v>
      </c>
      <c r="J2640" s="123">
        <f>'F4.2'!AU84</f>
        <v>0</v>
      </c>
      <c r="K2640" s="124"/>
      <c r="L2640" s="124"/>
      <c r="M2640" s="124">
        <f t="shared" si="980"/>
        <v>0</v>
      </c>
      <c r="N2640" s="124">
        <f t="shared" si="981"/>
        <v>0</v>
      </c>
      <c r="O2640" s="163">
        <f t="shared" si="977"/>
        <v>0</v>
      </c>
      <c r="P2640" s="164">
        <f t="shared" si="978"/>
        <v>0</v>
      </c>
    </row>
    <row r="2641" spans="1:16" ht="31.5" hidden="1" outlineLevel="1" x14ac:dyDescent="0.25">
      <c r="A2641" s="31">
        <f t="shared" si="974"/>
        <v>26.1</v>
      </c>
      <c r="B2641" s="106" t="str">
        <f t="shared" si="972"/>
        <v>Procurement, Replacement of Eco Coils U#1&amp;2</v>
      </c>
      <c r="C2641" s="31" t="str">
        <f t="shared" si="973"/>
        <v>MERC/CAPEX/2019-2020/853</v>
      </c>
      <c r="D2641" s="65">
        <f t="shared" si="973"/>
        <v>43748</v>
      </c>
      <c r="E2641" s="93">
        <f t="shared" si="973"/>
        <v>7.4996254959999993</v>
      </c>
      <c r="F2641" s="124">
        <f t="shared" si="975"/>
        <v>6.6502515620000002</v>
      </c>
      <c r="G2641" s="124">
        <f t="shared" si="976"/>
        <v>6.6502515620000002</v>
      </c>
      <c r="H2641" s="124">
        <f t="shared" si="979"/>
        <v>0</v>
      </c>
      <c r="I2641" s="123">
        <f>'F4.2'!AA85</f>
        <v>0</v>
      </c>
      <c r="J2641" s="123">
        <f>'F4.2'!AU85</f>
        <v>0</v>
      </c>
      <c r="K2641" s="124"/>
      <c r="L2641" s="124"/>
      <c r="M2641" s="124">
        <f t="shared" si="980"/>
        <v>0</v>
      </c>
      <c r="N2641" s="124">
        <f t="shared" si="981"/>
        <v>0</v>
      </c>
      <c r="O2641" s="163">
        <f t="shared" si="977"/>
        <v>0</v>
      </c>
      <c r="P2641" s="164">
        <f t="shared" si="978"/>
        <v>0</v>
      </c>
    </row>
    <row r="2642" spans="1:16" ht="31.5" hidden="1" outlineLevel="1" x14ac:dyDescent="0.25">
      <c r="A2642" s="31">
        <f t="shared" si="974"/>
        <v>26.2</v>
      </c>
      <c r="B2642" s="106" t="str">
        <f t="shared" si="972"/>
        <v>Procurement &amp; replacement of foundation Deck Spring assembly for coal mills U#3,4</v>
      </c>
      <c r="C2642" s="27" t="str">
        <f t="shared" si="973"/>
        <v>MERC/CAPEX/2019-2020/853</v>
      </c>
      <c r="D2642" s="90">
        <f t="shared" si="973"/>
        <v>43748</v>
      </c>
      <c r="E2642" s="92">
        <f t="shared" si="973"/>
        <v>6.6789803039999995</v>
      </c>
      <c r="F2642" s="123">
        <f t="shared" si="975"/>
        <v>7.0955239579999994</v>
      </c>
      <c r="G2642" s="123">
        <f t="shared" si="976"/>
        <v>7.1</v>
      </c>
      <c r="H2642" s="123">
        <f t="shared" si="979"/>
        <v>-4.476042000000291E-3</v>
      </c>
      <c r="I2642" s="123">
        <f>'F4.2'!AA86</f>
        <v>0</v>
      </c>
      <c r="J2642" s="123">
        <f>'F4.2'!AU86</f>
        <v>0</v>
      </c>
      <c r="K2642" s="123"/>
      <c r="L2642" s="123"/>
      <c r="M2642" s="123">
        <f t="shared" si="980"/>
        <v>0</v>
      </c>
      <c r="N2642" s="123">
        <f t="shared" si="981"/>
        <v>-4.476042000000291E-3</v>
      </c>
      <c r="O2642" s="163">
        <f t="shared" si="977"/>
        <v>0</v>
      </c>
      <c r="P2642" s="164">
        <f t="shared" si="978"/>
        <v>0</v>
      </c>
    </row>
    <row r="2643" spans="1:16" ht="15.75" hidden="1" outlineLevel="1" x14ac:dyDescent="0.25">
      <c r="A2643" s="130">
        <f t="shared" si="974"/>
        <v>0</v>
      </c>
      <c r="B2643" s="135" t="str">
        <f t="shared" si="972"/>
        <v>IDC</v>
      </c>
      <c r="C2643" s="31" t="str">
        <f t="shared" si="973"/>
        <v>MERC/CAPEX/2019-2020/853</v>
      </c>
      <c r="D2643" s="65">
        <f t="shared" si="973"/>
        <v>43748</v>
      </c>
      <c r="E2643" s="93">
        <f t="shared" si="973"/>
        <v>1.23</v>
      </c>
      <c r="F2643" s="124">
        <f t="shared" si="975"/>
        <v>0</v>
      </c>
      <c r="G2643" s="124">
        <f t="shared" si="976"/>
        <v>0</v>
      </c>
      <c r="H2643" s="124">
        <f t="shared" si="979"/>
        <v>0</v>
      </c>
      <c r="I2643" s="123">
        <f>'F4.2'!AA87</f>
        <v>0</v>
      </c>
      <c r="J2643" s="123">
        <f>'F4.2'!AU87</f>
        <v>0</v>
      </c>
      <c r="K2643" s="124"/>
      <c r="L2643" s="124"/>
      <c r="M2643" s="124">
        <f t="shared" si="980"/>
        <v>0</v>
      </c>
      <c r="N2643" s="124">
        <f t="shared" si="981"/>
        <v>0</v>
      </c>
      <c r="O2643" s="163">
        <f t="shared" si="977"/>
        <v>0</v>
      </c>
      <c r="P2643" s="164">
        <f t="shared" si="978"/>
        <v>0</v>
      </c>
    </row>
    <row r="2644" spans="1:16" ht="47.25" hidden="1" outlineLevel="1" x14ac:dyDescent="0.25">
      <c r="A2644" s="27">
        <f t="shared" si="974"/>
        <v>28</v>
      </c>
      <c r="B2644" s="28" t="str">
        <f t="shared" si="972"/>
        <v>ESP Upgradation of 5 Nos. of 210/500MW Units at Khaperkheda, Koradi &amp; Chandrapur TPS</v>
      </c>
      <c r="C2644" s="31" t="str">
        <f t="shared" si="973"/>
        <v>MERC/CAPEX/2022-2023/MSPGCL/0453</v>
      </c>
      <c r="D2644" s="65">
        <f t="shared" si="973"/>
        <v>44833</v>
      </c>
      <c r="E2644" s="93">
        <f t="shared" si="973"/>
        <v>90.353534976020015</v>
      </c>
      <c r="F2644" s="124">
        <f t="shared" si="975"/>
        <v>0</v>
      </c>
      <c r="G2644" s="124">
        <f t="shared" si="976"/>
        <v>0</v>
      </c>
      <c r="H2644" s="124">
        <f t="shared" si="979"/>
        <v>0</v>
      </c>
      <c r="I2644" s="123">
        <f>'F4.2'!AA88</f>
        <v>0</v>
      </c>
      <c r="J2644" s="123">
        <f>'F4.2'!AU88</f>
        <v>0</v>
      </c>
      <c r="K2644" s="124"/>
      <c r="L2644" s="124"/>
      <c r="M2644" s="124">
        <f t="shared" si="980"/>
        <v>0</v>
      </c>
      <c r="N2644" s="124">
        <f t="shared" si="981"/>
        <v>0</v>
      </c>
      <c r="O2644" s="163">
        <f t="shared" si="977"/>
        <v>0</v>
      </c>
      <c r="P2644" s="164">
        <f t="shared" si="978"/>
        <v>0</v>
      </c>
    </row>
    <row r="2645" spans="1:16" ht="31.5" hidden="1" outlineLevel="1" x14ac:dyDescent="0.25">
      <c r="A2645" s="31">
        <f t="shared" si="974"/>
        <v>28.1</v>
      </c>
      <c r="B2645" s="62" t="str">
        <f t="shared" si="972"/>
        <v>ESP Upgradation at Unit #1, Khaperkheda TPS</v>
      </c>
      <c r="C2645" s="31" t="str">
        <f t="shared" si="973"/>
        <v>MERC/CAPEX/2022-2023/MSPGCL/0453</v>
      </c>
      <c r="D2645" s="65">
        <f t="shared" si="973"/>
        <v>44833</v>
      </c>
      <c r="E2645" s="93">
        <f t="shared" si="973"/>
        <v>42.711414139904079</v>
      </c>
      <c r="F2645" s="124">
        <f t="shared" si="975"/>
        <v>59.55</v>
      </c>
      <c r="G2645" s="124">
        <f t="shared" si="976"/>
        <v>54.445</v>
      </c>
      <c r="H2645" s="124">
        <f t="shared" si="979"/>
        <v>5.1049999999999969</v>
      </c>
      <c r="I2645" s="123">
        <f>'F4.2'!AA89</f>
        <v>0</v>
      </c>
      <c r="J2645" s="123">
        <f>'F4.2'!AU89</f>
        <v>0</v>
      </c>
      <c r="K2645" s="124"/>
      <c r="L2645" s="124"/>
      <c r="M2645" s="124">
        <f t="shared" si="980"/>
        <v>0</v>
      </c>
      <c r="N2645" s="124">
        <f t="shared" si="981"/>
        <v>5.1049999999999969</v>
      </c>
      <c r="O2645" s="163">
        <f t="shared" si="977"/>
        <v>0</v>
      </c>
      <c r="P2645" s="164">
        <f t="shared" si="978"/>
        <v>0</v>
      </c>
    </row>
    <row r="2646" spans="1:16" ht="31.5" hidden="1" outlineLevel="1" x14ac:dyDescent="0.25">
      <c r="A2646" s="31">
        <f t="shared" si="974"/>
        <v>28.2</v>
      </c>
      <c r="B2646" s="62" t="str">
        <f t="shared" si="972"/>
        <v>ESP Upgradation at Unit #2, Khaperkheda TPS</v>
      </c>
      <c r="C2646" s="27" t="str">
        <f t="shared" si="973"/>
        <v>MERC/CAPEX/2022-2023/MSPGCL/0453</v>
      </c>
      <c r="D2646" s="90">
        <f t="shared" si="973"/>
        <v>44833</v>
      </c>
      <c r="E2646" s="92">
        <f t="shared" si="973"/>
        <v>42.711414139904079</v>
      </c>
      <c r="F2646" s="123">
        <f t="shared" si="975"/>
        <v>59.55</v>
      </c>
      <c r="G2646" s="123">
        <f t="shared" si="976"/>
        <v>54.445</v>
      </c>
      <c r="H2646" s="123">
        <f t="shared" si="979"/>
        <v>5.1049999999999969</v>
      </c>
      <c r="I2646" s="123">
        <f>'F4.2'!AA90</f>
        <v>0</v>
      </c>
      <c r="J2646" s="123">
        <f>'F4.2'!AU90</f>
        <v>0</v>
      </c>
      <c r="K2646" s="123"/>
      <c r="L2646" s="123"/>
      <c r="M2646" s="123">
        <f t="shared" si="980"/>
        <v>0</v>
      </c>
      <c r="N2646" s="123">
        <f t="shared" si="981"/>
        <v>5.1049999999999969</v>
      </c>
      <c r="O2646" s="163">
        <f t="shared" si="977"/>
        <v>0</v>
      </c>
      <c r="P2646" s="164">
        <f t="shared" si="978"/>
        <v>0</v>
      </c>
    </row>
    <row r="2647" spans="1:16" ht="31.5" hidden="1" outlineLevel="1" x14ac:dyDescent="0.25">
      <c r="A2647" s="130">
        <f t="shared" si="974"/>
        <v>0</v>
      </c>
      <c r="B2647" s="131" t="str">
        <f t="shared" si="972"/>
        <v>IDC</v>
      </c>
      <c r="C2647" s="31" t="str">
        <f t="shared" si="973"/>
        <v>MERC/CAPEX/2022-2023/MSPGCL/0453</v>
      </c>
      <c r="D2647" s="65">
        <f t="shared" si="973"/>
        <v>44833</v>
      </c>
      <c r="E2647" s="93">
        <f t="shared" si="973"/>
        <v>4.9307066962118604</v>
      </c>
      <c r="F2647" s="124">
        <f t="shared" si="975"/>
        <v>0</v>
      </c>
      <c r="G2647" s="124">
        <f t="shared" si="976"/>
        <v>16</v>
      </c>
      <c r="H2647" s="124">
        <f t="shared" si="979"/>
        <v>-16</v>
      </c>
      <c r="I2647" s="123">
        <f>'F4.2'!AA91</f>
        <v>0</v>
      </c>
      <c r="J2647" s="123">
        <f>'F4.2'!AU91</f>
        <v>0</v>
      </c>
      <c r="K2647" s="124"/>
      <c r="L2647" s="124"/>
      <c r="M2647" s="124">
        <f t="shared" si="980"/>
        <v>0</v>
      </c>
      <c r="N2647" s="124">
        <f t="shared" si="981"/>
        <v>-16</v>
      </c>
      <c r="O2647" s="163">
        <f t="shared" si="977"/>
        <v>0</v>
      </c>
      <c r="P2647" s="164">
        <f t="shared" si="978"/>
        <v>0</v>
      </c>
    </row>
    <row r="2648" spans="1:16" ht="31.5" hidden="1" outlineLevel="1" x14ac:dyDescent="0.25">
      <c r="A2648" s="27">
        <f t="shared" si="974"/>
        <v>29</v>
      </c>
      <c r="B2648" s="28" t="str">
        <f t="shared" si="972"/>
        <v>Flue Gas Desulphurisation System for Khaperkheda Unit # 1-4</v>
      </c>
      <c r="C2648" s="31" t="str">
        <f t="shared" ref="C2648:E2667" si="982">C2222</f>
        <v>MERC/CAPEX/2021-2022/MSPGCL/097</v>
      </c>
      <c r="D2648" s="65">
        <f t="shared" si="982"/>
        <v>44634</v>
      </c>
      <c r="E2648" s="93">
        <f t="shared" si="982"/>
        <v>113.45647873314547</v>
      </c>
      <c r="F2648" s="124">
        <f t="shared" si="975"/>
        <v>0</v>
      </c>
      <c r="G2648" s="124">
        <f t="shared" si="976"/>
        <v>0</v>
      </c>
      <c r="H2648" s="124">
        <f t="shared" si="979"/>
        <v>0</v>
      </c>
      <c r="I2648" s="123">
        <f>'F4.2'!AA92</f>
        <v>0</v>
      </c>
      <c r="J2648" s="123">
        <f>'F4.2'!AU92</f>
        <v>0</v>
      </c>
      <c r="K2648" s="124"/>
      <c r="L2648" s="124"/>
      <c r="M2648" s="124">
        <f t="shared" si="980"/>
        <v>0</v>
      </c>
      <c r="N2648" s="124">
        <f t="shared" si="981"/>
        <v>0</v>
      </c>
      <c r="O2648" s="163">
        <f t="shared" si="977"/>
        <v>0</v>
      </c>
      <c r="P2648" s="164">
        <f t="shared" si="978"/>
        <v>0</v>
      </c>
    </row>
    <row r="2649" spans="1:16" ht="31.5" hidden="1" outlineLevel="1" x14ac:dyDescent="0.25">
      <c r="A2649" s="31">
        <f t="shared" si="974"/>
        <v>29.1</v>
      </c>
      <c r="B2649" s="62" t="str">
        <f t="shared" si="972"/>
        <v>FGD System for Khaperkheda Unit # 1-4</v>
      </c>
      <c r="C2649" s="31" t="str">
        <f t="shared" si="982"/>
        <v>MERC/CAPEX/2021-2022/MSPGCL/097</v>
      </c>
      <c r="D2649" s="65">
        <f t="shared" si="982"/>
        <v>44634</v>
      </c>
      <c r="E2649" s="93">
        <f t="shared" si="982"/>
        <v>109.15</v>
      </c>
      <c r="F2649" s="124">
        <f t="shared" si="975"/>
        <v>255.58</v>
      </c>
      <c r="G2649" s="124">
        <f t="shared" si="976"/>
        <v>130.03</v>
      </c>
      <c r="H2649" s="124">
        <f t="shared" si="979"/>
        <v>125.55000000000001</v>
      </c>
      <c r="I2649" s="123">
        <f>'F4.2'!AA93</f>
        <v>0</v>
      </c>
      <c r="J2649" s="123">
        <f>'F4.2'!AU93</f>
        <v>0</v>
      </c>
      <c r="K2649" s="124"/>
      <c r="L2649" s="124"/>
      <c r="M2649" s="124">
        <f t="shared" si="980"/>
        <v>0</v>
      </c>
      <c r="N2649" s="124">
        <f t="shared" si="981"/>
        <v>125.55000000000001</v>
      </c>
      <c r="O2649" s="163">
        <f t="shared" si="977"/>
        <v>0</v>
      </c>
      <c r="P2649" s="164">
        <f t="shared" si="978"/>
        <v>0</v>
      </c>
    </row>
    <row r="2650" spans="1:16" ht="31.5" hidden="1" outlineLevel="1" x14ac:dyDescent="0.25">
      <c r="A2650" s="130">
        <f t="shared" si="974"/>
        <v>0</v>
      </c>
      <c r="B2650" s="131" t="str">
        <f t="shared" si="972"/>
        <v>IDC</v>
      </c>
      <c r="C2650" s="27" t="str">
        <f t="shared" si="982"/>
        <v>MERC/CAPEX/2021-2022/MSPGCL/097</v>
      </c>
      <c r="D2650" s="90">
        <f t="shared" si="982"/>
        <v>44634</v>
      </c>
      <c r="E2650" s="92">
        <f t="shared" si="982"/>
        <v>4.3064787331454717</v>
      </c>
      <c r="F2650" s="123">
        <f t="shared" si="975"/>
        <v>0</v>
      </c>
      <c r="G2650" s="123">
        <f t="shared" si="976"/>
        <v>0</v>
      </c>
      <c r="H2650" s="123">
        <f t="shared" si="979"/>
        <v>0</v>
      </c>
      <c r="I2650" s="123">
        <f>'F4.2'!AA94</f>
        <v>0</v>
      </c>
      <c r="J2650" s="123">
        <f>'F4.2'!AU94</f>
        <v>0</v>
      </c>
      <c r="K2650" s="123"/>
      <c r="L2650" s="123"/>
      <c r="M2650" s="123">
        <f t="shared" si="980"/>
        <v>0</v>
      </c>
      <c r="N2650" s="123">
        <f t="shared" si="981"/>
        <v>0</v>
      </c>
      <c r="O2650" s="163">
        <f t="shared" si="977"/>
        <v>0</v>
      </c>
      <c r="P2650" s="164">
        <f t="shared" si="978"/>
        <v>0</v>
      </c>
    </row>
    <row r="2651" spans="1:16" ht="47.25" hidden="1" outlineLevel="1" x14ac:dyDescent="0.25">
      <c r="A2651" s="27" t="str">
        <f t="shared" si="974"/>
        <v>HO
DPR 4</v>
      </c>
      <c r="B2651" s="28" t="str">
        <f t="shared" si="972"/>
        <v>Construction of coal platform for Chandrapur TPS, Khaperkheda TPS &amp; Parli TPS</v>
      </c>
      <c r="C2651" s="31" t="str">
        <f t="shared" si="982"/>
        <v>MERC/TECH 1/CAPEX/20132014/00827</v>
      </c>
      <c r="D2651" s="65">
        <f t="shared" si="982"/>
        <v>41464</v>
      </c>
      <c r="E2651" s="93">
        <f t="shared" si="982"/>
        <v>5.43</v>
      </c>
      <c r="F2651" s="124">
        <f t="shared" si="975"/>
        <v>0</v>
      </c>
      <c r="G2651" s="124">
        <f t="shared" si="976"/>
        <v>0</v>
      </c>
      <c r="H2651" s="124">
        <f t="shared" si="979"/>
        <v>0</v>
      </c>
      <c r="I2651" s="123">
        <f>'F4.2'!AA95</f>
        <v>0</v>
      </c>
      <c r="J2651" s="123">
        <f>'F4.2'!AU95</f>
        <v>0</v>
      </c>
      <c r="K2651" s="124"/>
      <c r="L2651" s="124"/>
      <c r="M2651" s="124">
        <f t="shared" si="980"/>
        <v>0</v>
      </c>
      <c r="N2651" s="124">
        <f t="shared" si="981"/>
        <v>0</v>
      </c>
      <c r="O2651" s="163">
        <f t="shared" si="977"/>
        <v>0</v>
      </c>
      <c r="P2651" s="164">
        <f t="shared" si="978"/>
        <v>0</v>
      </c>
    </row>
    <row r="2652" spans="1:16" ht="47.25" hidden="1" outlineLevel="1" x14ac:dyDescent="0.25">
      <c r="A2652" s="31" t="str">
        <f t="shared" si="974"/>
        <v>HO
DPR 4.2</v>
      </c>
      <c r="B2652" s="106" t="str">
        <f t="shared" si="972"/>
        <v>Khaperkheda TPS</v>
      </c>
      <c r="C2652" s="31" t="str">
        <f t="shared" si="982"/>
        <v>MERC/TECH 1/CAPEX/20132014/00827</v>
      </c>
      <c r="D2652" s="65">
        <f t="shared" si="982"/>
        <v>41464</v>
      </c>
      <c r="E2652" s="93">
        <f t="shared" si="982"/>
        <v>5.43</v>
      </c>
      <c r="F2652" s="124">
        <f t="shared" si="975"/>
        <v>3.9935999999999998</v>
      </c>
      <c r="G2652" s="124">
        <f t="shared" si="976"/>
        <v>3.9935999999999998</v>
      </c>
      <c r="H2652" s="124">
        <f t="shared" si="979"/>
        <v>0</v>
      </c>
      <c r="I2652" s="123">
        <f>'F4.2'!AA96</f>
        <v>0</v>
      </c>
      <c r="J2652" s="123">
        <f>'F4.2'!AU96</f>
        <v>0</v>
      </c>
      <c r="K2652" s="124"/>
      <c r="L2652" s="124"/>
      <c r="M2652" s="124">
        <f t="shared" si="980"/>
        <v>0</v>
      </c>
      <c r="N2652" s="124">
        <f t="shared" si="981"/>
        <v>0</v>
      </c>
      <c r="O2652" s="163">
        <f t="shared" si="977"/>
        <v>0</v>
      </c>
      <c r="P2652" s="164">
        <f t="shared" si="978"/>
        <v>0</v>
      </c>
    </row>
    <row r="2653" spans="1:16" ht="31.5" hidden="1" outlineLevel="1" x14ac:dyDescent="0.25">
      <c r="A2653" s="130">
        <f t="shared" si="974"/>
        <v>0</v>
      </c>
      <c r="B2653" s="131" t="str">
        <f t="shared" si="972"/>
        <v>IDC</v>
      </c>
      <c r="C2653" s="27" t="str">
        <f t="shared" si="982"/>
        <v>MERC/TECH 1/CAPEX/20132014/00827</v>
      </c>
      <c r="D2653" s="90">
        <f t="shared" si="982"/>
        <v>41464</v>
      </c>
      <c r="E2653" s="92">
        <f t="shared" si="982"/>
        <v>0</v>
      </c>
      <c r="F2653" s="123">
        <f t="shared" si="975"/>
        <v>0</v>
      </c>
      <c r="G2653" s="123">
        <f t="shared" si="976"/>
        <v>0</v>
      </c>
      <c r="H2653" s="123">
        <f t="shared" si="979"/>
        <v>0</v>
      </c>
      <c r="I2653" s="123">
        <f>'F4.2'!AA97</f>
        <v>0</v>
      </c>
      <c r="J2653" s="123">
        <f>'F4.2'!AU97</f>
        <v>0</v>
      </c>
      <c r="K2653" s="123"/>
      <c r="L2653" s="123"/>
      <c r="M2653" s="123">
        <f t="shared" si="980"/>
        <v>0</v>
      </c>
      <c r="N2653" s="123">
        <f t="shared" si="981"/>
        <v>0</v>
      </c>
      <c r="O2653" s="163">
        <f t="shared" si="977"/>
        <v>0</v>
      </c>
      <c r="P2653" s="164">
        <f t="shared" si="978"/>
        <v>0</v>
      </c>
    </row>
    <row r="2654" spans="1:16" ht="63" hidden="1" outlineLevel="1" x14ac:dyDescent="0.25">
      <c r="A2654" s="27" t="str">
        <f t="shared" si="974"/>
        <v>HO
DPR 5</v>
      </c>
      <c r="B2654" s="28" t="str">
        <f t="shared" si="972"/>
        <v>Procurement of energy efficient HT motors at Bhusawal TPS, Koradi TPS, Chandrapur TPS, khaperkheda TPS, Parli TPS &amp; Paras TPS as insurance spares</v>
      </c>
      <c r="C2654" s="31" t="str">
        <f t="shared" si="982"/>
        <v>MERC/TECH 1/CAPEX/20142015/01218</v>
      </c>
      <c r="D2654" s="65">
        <f t="shared" si="982"/>
        <v>41968</v>
      </c>
      <c r="E2654" s="93">
        <f t="shared" si="982"/>
        <v>4.82</v>
      </c>
      <c r="F2654" s="124">
        <f t="shared" si="975"/>
        <v>0</v>
      </c>
      <c r="G2654" s="124">
        <f t="shared" si="976"/>
        <v>0</v>
      </c>
      <c r="H2654" s="124">
        <f t="shared" si="979"/>
        <v>0</v>
      </c>
      <c r="I2654" s="123">
        <f>'F4.2'!AA98</f>
        <v>0</v>
      </c>
      <c r="J2654" s="123">
        <f>'F4.2'!AU98</f>
        <v>0</v>
      </c>
      <c r="K2654" s="124"/>
      <c r="L2654" s="124"/>
      <c r="M2654" s="124">
        <f t="shared" si="980"/>
        <v>0</v>
      </c>
      <c r="N2654" s="124">
        <f t="shared" si="981"/>
        <v>0</v>
      </c>
      <c r="O2654" s="163">
        <f t="shared" si="977"/>
        <v>0</v>
      </c>
      <c r="P2654" s="164">
        <f t="shared" si="978"/>
        <v>0</v>
      </c>
    </row>
    <row r="2655" spans="1:16" ht="126" hidden="1" outlineLevel="1" x14ac:dyDescent="0.25">
      <c r="A2655" s="31" t="str">
        <f t="shared" si="974"/>
        <v>HO
DPR 5.4a</v>
      </c>
      <c r="B2655" s="128" t="str">
        <f t="shared" si="972"/>
        <v>1. Procurement of 6.6 KV,300 KW, P.A.fan motor for U# 1 &amp; 2
2. Procurement of 6.6 KV,425 KW,CM motor for U # 3 &amp; 4
3. Procurement of 6.6 KV,1400KW,CW pump motor for U-1&amp; 2
4. Procurement of 6.6 KV,1400 KW,CW pump motor for U-3&amp;4</v>
      </c>
      <c r="C2655" s="31" t="str">
        <f t="shared" si="982"/>
        <v>MERC/TECH 1/CAPEX/20142015/01218</v>
      </c>
      <c r="D2655" s="65">
        <f t="shared" si="982"/>
        <v>41968</v>
      </c>
      <c r="E2655" s="93">
        <f t="shared" si="982"/>
        <v>3.8200000000000003</v>
      </c>
      <c r="F2655" s="124">
        <f t="shared" si="975"/>
        <v>2.5972885870000004</v>
      </c>
      <c r="G2655" s="124">
        <f t="shared" si="976"/>
        <v>2.5972885870000004</v>
      </c>
      <c r="H2655" s="124">
        <f t="shared" si="979"/>
        <v>0</v>
      </c>
      <c r="I2655" s="123">
        <f>'F4.2'!AA99</f>
        <v>0</v>
      </c>
      <c r="J2655" s="123">
        <f>'F4.2'!AU99</f>
        <v>0</v>
      </c>
      <c r="K2655" s="124"/>
      <c r="L2655" s="124"/>
      <c r="M2655" s="124">
        <f t="shared" si="980"/>
        <v>0</v>
      </c>
      <c r="N2655" s="124">
        <f t="shared" si="981"/>
        <v>0</v>
      </c>
      <c r="O2655" s="163">
        <f t="shared" si="977"/>
        <v>0</v>
      </c>
      <c r="P2655" s="164">
        <f t="shared" si="978"/>
        <v>0</v>
      </c>
    </row>
    <row r="2656" spans="1:16" ht="47.25" hidden="1" outlineLevel="1" x14ac:dyDescent="0.25">
      <c r="A2656" s="31" t="str">
        <f t="shared" si="974"/>
        <v>HO
DPR 5.4b</v>
      </c>
      <c r="B2656" s="128" t="str">
        <f t="shared" si="972"/>
        <v>K'kheda: Procurement of HT Motors(GS/HP Water pump)for U-1&amp;2 and Procurement of HT Motors (ACW)for U-3&amp;4</v>
      </c>
      <c r="C2656" s="27" t="str">
        <f t="shared" si="982"/>
        <v>MERC/TECH 1/CAPEX/20142015/01218</v>
      </c>
      <c r="D2656" s="90">
        <f t="shared" si="982"/>
        <v>41968</v>
      </c>
      <c r="E2656" s="92">
        <f t="shared" si="982"/>
        <v>1</v>
      </c>
      <c r="F2656" s="123">
        <f t="shared" si="975"/>
        <v>0.4</v>
      </c>
      <c r="G2656" s="123">
        <f t="shared" si="976"/>
        <v>0.4</v>
      </c>
      <c r="H2656" s="123">
        <f t="shared" si="979"/>
        <v>0</v>
      </c>
      <c r="I2656" s="123">
        <f>'F4.2'!AA100</f>
        <v>0</v>
      </c>
      <c r="J2656" s="123">
        <f>'F4.2'!AU100</f>
        <v>0</v>
      </c>
      <c r="K2656" s="123"/>
      <c r="L2656" s="123"/>
      <c r="M2656" s="123">
        <f t="shared" si="980"/>
        <v>0</v>
      </c>
      <c r="N2656" s="123">
        <f t="shared" si="981"/>
        <v>0</v>
      </c>
      <c r="O2656" s="163">
        <f t="shared" si="977"/>
        <v>0</v>
      </c>
      <c r="P2656" s="164">
        <f t="shared" si="978"/>
        <v>0</v>
      </c>
    </row>
    <row r="2657" spans="1:16" ht="63" hidden="1" outlineLevel="1" x14ac:dyDescent="0.25">
      <c r="A2657" s="27" t="str">
        <f t="shared" si="974"/>
        <v>HO
DPR 6</v>
      </c>
      <c r="B2657" s="28" t="str">
        <f t="shared" si="972"/>
        <v>Supply, Installation, Commissioning and Operation &amp; Maintenance Services of Continuous Ambient Air Quality Monitoring Stations (CAAQMS) at various TPS</v>
      </c>
      <c r="C2657" s="31" t="str">
        <f t="shared" si="982"/>
        <v>MERC/CAPEX/20162017/00423</v>
      </c>
      <c r="D2657" s="65">
        <f t="shared" si="982"/>
        <v>42585</v>
      </c>
      <c r="E2657" s="93">
        <f t="shared" si="982"/>
        <v>3.96</v>
      </c>
      <c r="F2657" s="124">
        <f t="shared" si="975"/>
        <v>0</v>
      </c>
      <c r="G2657" s="124">
        <f t="shared" si="976"/>
        <v>0</v>
      </c>
      <c r="H2657" s="124">
        <f t="shared" si="979"/>
        <v>0</v>
      </c>
      <c r="I2657" s="123">
        <f>'F4.2'!AA101</f>
        <v>0</v>
      </c>
      <c r="J2657" s="123">
        <f>'F4.2'!AU101</f>
        <v>0</v>
      </c>
      <c r="K2657" s="124"/>
      <c r="L2657" s="124"/>
      <c r="M2657" s="124">
        <f t="shared" si="980"/>
        <v>0</v>
      </c>
      <c r="N2657" s="124">
        <f t="shared" si="981"/>
        <v>0</v>
      </c>
      <c r="O2657" s="163">
        <f t="shared" si="977"/>
        <v>0</v>
      </c>
      <c r="P2657" s="164">
        <f t="shared" si="978"/>
        <v>0</v>
      </c>
    </row>
    <row r="2658" spans="1:16" ht="47.25" hidden="1" outlineLevel="1" x14ac:dyDescent="0.25">
      <c r="A2658" s="31" t="str">
        <f t="shared" si="974"/>
        <v>HO
DPR 6.2</v>
      </c>
      <c r="B2658" s="62" t="str">
        <f t="shared" si="972"/>
        <v>KHAPERKHEDA (U-1 to 4)</v>
      </c>
      <c r="C2658" s="31" t="str">
        <f t="shared" si="982"/>
        <v>MERC/CAPEX/20162017/00423</v>
      </c>
      <c r="D2658" s="65">
        <f t="shared" si="982"/>
        <v>42585</v>
      </c>
      <c r="E2658" s="93">
        <f t="shared" si="982"/>
        <v>3.96</v>
      </c>
      <c r="F2658" s="124">
        <f t="shared" si="975"/>
        <v>3.1173194680000003</v>
      </c>
      <c r="G2658" s="124">
        <f t="shared" si="976"/>
        <v>3.1173194680000003</v>
      </c>
      <c r="H2658" s="124">
        <f t="shared" si="979"/>
        <v>0</v>
      </c>
      <c r="I2658" s="123">
        <f>'F4.2'!AA102</f>
        <v>0</v>
      </c>
      <c r="J2658" s="123">
        <f>'F4.2'!AU102</f>
        <v>0</v>
      </c>
      <c r="K2658" s="124"/>
      <c r="L2658" s="124"/>
      <c r="M2658" s="124">
        <f t="shared" si="980"/>
        <v>0</v>
      </c>
      <c r="N2658" s="124">
        <f t="shared" si="981"/>
        <v>0</v>
      </c>
      <c r="O2658" s="163">
        <f t="shared" si="977"/>
        <v>0</v>
      </c>
      <c r="P2658" s="164">
        <f t="shared" si="978"/>
        <v>0</v>
      </c>
    </row>
    <row r="2659" spans="1:16" ht="47.25" hidden="1" outlineLevel="1" x14ac:dyDescent="0.25">
      <c r="A2659" s="27" t="str">
        <f t="shared" si="974"/>
        <v>HO
DPR 7</v>
      </c>
      <c r="B2659" s="28" t="str">
        <f t="shared" si="972"/>
        <v>Installation of Real Time Online Coal-Ash Analyzer at various TPS</v>
      </c>
      <c r="C2659" s="27" t="str">
        <f t="shared" si="982"/>
        <v>MERC/CAPEX/20162017/00774</v>
      </c>
      <c r="D2659" s="90">
        <f t="shared" si="982"/>
        <v>42643</v>
      </c>
      <c r="E2659" s="92">
        <f t="shared" si="982"/>
        <v>4.0552000000000001</v>
      </c>
      <c r="F2659" s="123">
        <f t="shared" si="975"/>
        <v>0</v>
      </c>
      <c r="G2659" s="123">
        <f t="shared" si="976"/>
        <v>0</v>
      </c>
      <c r="H2659" s="123">
        <f t="shared" si="979"/>
        <v>0</v>
      </c>
      <c r="I2659" s="123">
        <f>'F4.2'!AA103</f>
        <v>0</v>
      </c>
      <c r="J2659" s="123">
        <f>'F4.2'!AU103</f>
        <v>0</v>
      </c>
      <c r="K2659" s="123"/>
      <c r="L2659" s="123"/>
      <c r="M2659" s="123">
        <f t="shared" si="980"/>
        <v>0</v>
      </c>
      <c r="N2659" s="123">
        <f t="shared" si="981"/>
        <v>0</v>
      </c>
      <c r="O2659" s="163">
        <f t="shared" si="977"/>
        <v>0</v>
      </c>
      <c r="P2659" s="164">
        <f t="shared" si="978"/>
        <v>0</v>
      </c>
    </row>
    <row r="2660" spans="1:16" ht="47.25" hidden="1" outlineLevel="1" x14ac:dyDescent="0.25">
      <c r="A2660" s="31" t="str">
        <f t="shared" si="974"/>
        <v>HO
DPR 7.2</v>
      </c>
      <c r="B2660" s="62" t="str">
        <f t="shared" si="972"/>
        <v>Khaperkheda TPS</v>
      </c>
      <c r="C2660" s="31" t="str">
        <f t="shared" si="982"/>
        <v>MERC/CAPEX/20162017/00774</v>
      </c>
      <c r="D2660" s="65">
        <f t="shared" si="982"/>
        <v>42643</v>
      </c>
      <c r="E2660" s="93">
        <f t="shared" si="982"/>
        <v>4.0552000000000001</v>
      </c>
      <c r="F2660" s="124">
        <f t="shared" si="975"/>
        <v>0</v>
      </c>
      <c r="G2660" s="124">
        <f t="shared" si="976"/>
        <v>0</v>
      </c>
      <c r="H2660" s="124">
        <f t="shared" si="979"/>
        <v>0</v>
      </c>
      <c r="I2660" s="123">
        <f>'F4.2'!AA104</f>
        <v>0</v>
      </c>
      <c r="J2660" s="123">
        <f>'F4.2'!AU104</f>
        <v>0</v>
      </c>
      <c r="K2660" s="124"/>
      <c r="L2660" s="124"/>
      <c r="M2660" s="124">
        <f t="shared" si="980"/>
        <v>0</v>
      </c>
      <c r="N2660" s="124">
        <f t="shared" si="981"/>
        <v>0</v>
      </c>
      <c r="O2660" s="163">
        <f t="shared" si="977"/>
        <v>0</v>
      </c>
      <c r="P2660" s="164">
        <f t="shared" si="978"/>
        <v>0</v>
      </c>
    </row>
    <row r="2661" spans="1:16" ht="47.25" hidden="1" outlineLevel="1" x14ac:dyDescent="0.25">
      <c r="A2661" s="27" t="str">
        <f t="shared" si="974"/>
        <v>HO
DPR 8</v>
      </c>
      <c r="B2661" s="28" t="str">
        <f t="shared" si="972"/>
        <v>Replacement of Fire Tenders at Various Power Stations of Mahagenco</v>
      </c>
      <c r="C2661" s="27" t="str">
        <f t="shared" si="982"/>
        <v>MERC/CAPEX/20172018/4653</v>
      </c>
      <c r="D2661" s="90">
        <f t="shared" si="982"/>
        <v>43052</v>
      </c>
      <c r="E2661" s="92">
        <f t="shared" si="982"/>
        <v>2.7</v>
      </c>
      <c r="F2661" s="123">
        <f t="shared" si="975"/>
        <v>0</v>
      </c>
      <c r="G2661" s="123">
        <f t="shared" si="976"/>
        <v>0</v>
      </c>
      <c r="H2661" s="123">
        <f t="shared" si="979"/>
        <v>0</v>
      </c>
      <c r="I2661" s="123">
        <f>'F4.2'!AA105</f>
        <v>0</v>
      </c>
      <c r="J2661" s="123">
        <f>'F4.2'!AU105</f>
        <v>0</v>
      </c>
      <c r="K2661" s="123"/>
      <c r="L2661" s="123"/>
      <c r="M2661" s="123">
        <f t="shared" si="980"/>
        <v>0</v>
      </c>
      <c r="N2661" s="123">
        <f t="shared" si="981"/>
        <v>0</v>
      </c>
      <c r="O2661" s="163">
        <f t="shared" si="977"/>
        <v>0</v>
      </c>
      <c r="P2661" s="164">
        <f t="shared" si="978"/>
        <v>0</v>
      </c>
    </row>
    <row r="2662" spans="1:16" ht="47.25" hidden="1" outlineLevel="1" x14ac:dyDescent="0.25">
      <c r="A2662" s="31" t="str">
        <f t="shared" si="974"/>
        <v>HO
DPR 8.1</v>
      </c>
      <c r="B2662" s="62" t="str">
        <f t="shared" si="972"/>
        <v>Advance Multipurpose Fire Tender for KPKD 1-4</v>
      </c>
      <c r="C2662" s="31" t="str">
        <f t="shared" si="982"/>
        <v>MERC/CAPEX/20172018/4653</v>
      </c>
      <c r="D2662" s="65">
        <f t="shared" si="982"/>
        <v>43052</v>
      </c>
      <c r="E2662" s="93">
        <f t="shared" si="982"/>
        <v>1.45</v>
      </c>
      <c r="F2662" s="124">
        <f t="shared" si="975"/>
        <v>1.7765</v>
      </c>
      <c r="G2662" s="124">
        <f t="shared" si="976"/>
        <v>1.7765</v>
      </c>
      <c r="H2662" s="124">
        <f t="shared" si="979"/>
        <v>0</v>
      </c>
      <c r="I2662" s="123">
        <f>'F4.2'!AA106</f>
        <v>0</v>
      </c>
      <c r="J2662" s="123">
        <f>'F4.2'!AU106</f>
        <v>0</v>
      </c>
      <c r="K2662" s="124"/>
      <c r="L2662" s="124"/>
      <c r="M2662" s="124">
        <f t="shared" si="980"/>
        <v>0</v>
      </c>
      <c r="N2662" s="124">
        <f t="shared" si="981"/>
        <v>0</v>
      </c>
      <c r="O2662" s="163">
        <f t="shared" si="977"/>
        <v>0</v>
      </c>
      <c r="P2662" s="164">
        <f t="shared" si="978"/>
        <v>0</v>
      </c>
    </row>
    <row r="2663" spans="1:16" ht="47.25" hidden="1" outlineLevel="1" x14ac:dyDescent="0.25">
      <c r="A2663" s="31" t="str">
        <f t="shared" si="974"/>
        <v>HO
DPR 8.2</v>
      </c>
      <c r="B2663" s="62" t="str">
        <f t="shared" si="972"/>
        <v>Normal Multipurpose Fire Tender KPKD 1-4</v>
      </c>
      <c r="C2663" s="27" t="str">
        <f t="shared" si="982"/>
        <v>MERC/CAPEX/20172018/4653</v>
      </c>
      <c r="D2663" s="90">
        <f t="shared" si="982"/>
        <v>43052</v>
      </c>
      <c r="E2663" s="92">
        <f t="shared" si="982"/>
        <v>1.25</v>
      </c>
      <c r="F2663" s="123">
        <f t="shared" si="975"/>
        <v>2.1846524010000001</v>
      </c>
      <c r="G2663" s="123">
        <f t="shared" si="976"/>
        <v>2.1846524010000001</v>
      </c>
      <c r="H2663" s="123">
        <f t="shared" si="979"/>
        <v>0</v>
      </c>
      <c r="I2663" s="123">
        <f>'F4.2'!AA107</f>
        <v>0</v>
      </c>
      <c r="J2663" s="123">
        <f>'F4.2'!AU107</f>
        <v>0</v>
      </c>
      <c r="K2663" s="123"/>
      <c r="L2663" s="123"/>
      <c r="M2663" s="123">
        <f t="shared" si="980"/>
        <v>0</v>
      </c>
      <c r="N2663" s="123">
        <f t="shared" si="981"/>
        <v>0</v>
      </c>
      <c r="O2663" s="163">
        <f t="shared" si="977"/>
        <v>0</v>
      </c>
      <c r="P2663" s="164">
        <f t="shared" si="978"/>
        <v>0</v>
      </c>
    </row>
    <row r="2664" spans="1:16" ht="15.75" hidden="1" outlineLevel="1" x14ac:dyDescent="0.25">
      <c r="A2664" s="130">
        <f t="shared" si="974"/>
        <v>0</v>
      </c>
      <c r="B2664" s="131" t="str">
        <f t="shared" si="972"/>
        <v>IDC</v>
      </c>
      <c r="C2664" s="31" t="str">
        <f t="shared" si="982"/>
        <v>MERC/CAPEX/20172018/4653</v>
      </c>
      <c r="D2664" s="65">
        <f t="shared" si="982"/>
        <v>43052</v>
      </c>
      <c r="E2664" s="93">
        <f t="shared" si="982"/>
        <v>0</v>
      </c>
      <c r="F2664" s="124">
        <f t="shared" si="975"/>
        <v>0</v>
      </c>
      <c r="G2664" s="124">
        <f t="shared" si="976"/>
        <v>0</v>
      </c>
      <c r="H2664" s="124">
        <f t="shared" si="979"/>
        <v>0</v>
      </c>
      <c r="I2664" s="123">
        <f>'F4.2'!AA108</f>
        <v>0</v>
      </c>
      <c r="J2664" s="123">
        <f>'F4.2'!AU108</f>
        <v>0</v>
      </c>
      <c r="K2664" s="124"/>
      <c r="L2664" s="124"/>
      <c r="M2664" s="124">
        <f t="shared" si="980"/>
        <v>0</v>
      </c>
      <c r="N2664" s="124">
        <f t="shared" si="981"/>
        <v>0</v>
      </c>
      <c r="O2664" s="163">
        <f t="shared" si="977"/>
        <v>0</v>
      </c>
      <c r="P2664" s="164">
        <f t="shared" si="978"/>
        <v>0</v>
      </c>
    </row>
    <row r="2665" spans="1:16" ht="47.25" hidden="1" outlineLevel="1" x14ac:dyDescent="0.25">
      <c r="A2665" s="27" t="str">
        <f t="shared" si="974"/>
        <v>HO
DPR 9</v>
      </c>
      <c r="B2665" s="28" t="str">
        <f t="shared" si="972"/>
        <v>Pipe conveyor system for transporting Coal from WCL Coal mines to Koradi &amp; Khaperkheda TPS</v>
      </c>
      <c r="C2665" s="31" t="str">
        <f t="shared" si="982"/>
        <v>MERC/CAPEX/2017-18/0208</v>
      </c>
      <c r="D2665" s="65">
        <f t="shared" si="982"/>
        <v>43139</v>
      </c>
      <c r="E2665" s="93">
        <f t="shared" si="982"/>
        <v>226.30239130434779</v>
      </c>
      <c r="F2665" s="124">
        <f t="shared" si="975"/>
        <v>0</v>
      </c>
      <c r="G2665" s="124">
        <f t="shared" si="976"/>
        <v>0</v>
      </c>
      <c r="H2665" s="124">
        <f t="shared" si="979"/>
        <v>0</v>
      </c>
      <c r="I2665" s="123">
        <f>'F4.2'!AA109</f>
        <v>0</v>
      </c>
      <c r="J2665" s="123">
        <f>'F4.2'!AU109</f>
        <v>0</v>
      </c>
      <c r="K2665" s="124"/>
      <c r="L2665" s="124"/>
      <c r="M2665" s="124">
        <f t="shared" si="980"/>
        <v>0</v>
      </c>
      <c r="N2665" s="124">
        <f t="shared" si="981"/>
        <v>0</v>
      </c>
      <c r="O2665" s="163">
        <f t="shared" si="977"/>
        <v>0</v>
      </c>
      <c r="P2665" s="164">
        <f t="shared" si="978"/>
        <v>0</v>
      </c>
    </row>
    <row r="2666" spans="1:16" ht="47.25" hidden="1" outlineLevel="1" x14ac:dyDescent="0.25">
      <c r="A2666" s="31" t="str">
        <f t="shared" si="974"/>
        <v>HO
DPR 9.1</v>
      </c>
      <c r="B2666" s="62" t="str">
        <f t="shared" si="972"/>
        <v>Pipe conveyor system for transporting Coal from WCL Coal mines to Koradi &amp; Khaperkheda TPS</v>
      </c>
      <c r="C2666" s="31" t="str">
        <f t="shared" si="982"/>
        <v>MERC/CAPEX/2017-18/0208</v>
      </c>
      <c r="D2666" s="65">
        <f t="shared" si="982"/>
        <v>43139</v>
      </c>
      <c r="E2666" s="93">
        <f t="shared" si="982"/>
        <v>226.30239130434779</v>
      </c>
      <c r="F2666" s="124">
        <f t="shared" si="975"/>
        <v>291.23</v>
      </c>
      <c r="G2666" s="124">
        <f t="shared" si="976"/>
        <v>331.41774109900001</v>
      </c>
      <c r="H2666" s="124">
        <f t="shared" si="979"/>
        <v>-40.187741098999993</v>
      </c>
      <c r="I2666" s="123">
        <f>'F4.2'!AA110</f>
        <v>0</v>
      </c>
      <c r="J2666" s="123">
        <f>'F4.2'!AU110</f>
        <v>0</v>
      </c>
      <c r="K2666" s="124"/>
      <c r="L2666" s="124"/>
      <c r="M2666" s="124">
        <f t="shared" si="980"/>
        <v>0</v>
      </c>
      <c r="N2666" s="124">
        <f t="shared" si="981"/>
        <v>-40.187741098999993</v>
      </c>
      <c r="O2666" s="163">
        <f t="shared" si="977"/>
        <v>0</v>
      </c>
      <c r="P2666" s="164">
        <f t="shared" si="978"/>
        <v>0</v>
      </c>
    </row>
    <row r="2667" spans="1:16" ht="47.25" hidden="1" outlineLevel="1" x14ac:dyDescent="0.25">
      <c r="A2667" s="27" t="str">
        <f t="shared" si="974"/>
        <v>HO
DPR 10</v>
      </c>
      <c r="B2667" s="28" t="str">
        <f t="shared" si="972"/>
        <v>Implementation of IB recommendations- Civil works at various TPS of Mahagenco</v>
      </c>
      <c r="C2667" s="27" t="str">
        <f t="shared" si="982"/>
        <v>MERC/CAPEX/20172018/0177</v>
      </c>
      <c r="D2667" s="90">
        <f t="shared" si="982"/>
        <v>43137</v>
      </c>
      <c r="E2667" s="92">
        <f t="shared" si="982"/>
        <v>4.4603999999999999</v>
      </c>
      <c r="F2667" s="123">
        <f t="shared" si="975"/>
        <v>0</v>
      </c>
      <c r="G2667" s="123">
        <f t="shared" si="976"/>
        <v>0</v>
      </c>
      <c r="H2667" s="123">
        <f t="shared" si="979"/>
        <v>0</v>
      </c>
      <c r="I2667" s="123">
        <f>'F4.2'!AA111</f>
        <v>0</v>
      </c>
      <c r="J2667" s="123">
        <f>'F4.2'!AU111</f>
        <v>0</v>
      </c>
      <c r="K2667" s="123"/>
      <c r="L2667" s="123"/>
      <c r="M2667" s="123">
        <f t="shared" si="980"/>
        <v>0</v>
      </c>
      <c r="N2667" s="123">
        <f t="shared" si="981"/>
        <v>0</v>
      </c>
      <c r="O2667" s="163">
        <f t="shared" si="977"/>
        <v>0</v>
      </c>
      <c r="P2667" s="164">
        <f t="shared" si="978"/>
        <v>0</v>
      </c>
    </row>
    <row r="2668" spans="1:16" ht="63" hidden="1" outlineLevel="1" x14ac:dyDescent="0.25">
      <c r="A2668" s="31" t="str">
        <f t="shared" si="974"/>
        <v>HO
DPR 10.2a</v>
      </c>
      <c r="B2668" s="62" t="str">
        <f t="shared" si="972"/>
        <v>Compond wall (IB recommdation),Plant Patrolling Roads (IB recommdation) TPS KPKD</v>
      </c>
      <c r="C2668" s="31" t="str">
        <f t="shared" ref="C2668:E2687" si="983">C2242</f>
        <v>MERC/CAPEX/20172018/0177</v>
      </c>
      <c r="D2668" s="65">
        <f t="shared" si="983"/>
        <v>43137</v>
      </c>
      <c r="E2668" s="93">
        <f t="shared" si="983"/>
        <v>4.4603999999999999</v>
      </c>
      <c r="F2668" s="124">
        <f t="shared" si="975"/>
        <v>3.9506398230000004</v>
      </c>
      <c r="G2668" s="124">
        <f t="shared" si="976"/>
        <v>3.9506398230000004</v>
      </c>
      <c r="H2668" s="124">
        <f t="shared" si="979"/>
        <v>0</v>
      </c>
      <c r="I2668" s="123">
        <f>'F4.2'!AA112</f>
        <v>0</v>
      </c>
      <c r="J2668" s="123">
        <f>'F4.2'!AU112</f>
        <v>0</v>
      </c>
      <c r="K2668" s="124"/>
      <c r="L2668" s="124"/>
      <c r="M2668" s="124">
        <f t="shared" si="980"/>
        <v>0</v>
      </c>
      <c r="N2668" s="124">
        <f t="shared" si="981"/>
        <v>0</v>
      </c>
      <c r="O2668" s="163">
        <f t="shared" si="977"/>
        <v>0</v>
      </c>
      <c r="P2668" s="164">
        <f t="shared" si="978"/>
        <v>0</v>
      </c>
    </row>
    <row r="2669" spans="1:16" ht="47.25" hidden="1" outlineLevel="1" x14ac:dyDescent="0.25">
      <c r="A2669" s="27" t="str">
        <f t="shared" si="974"/>
        <v>HO
DPR 11</v>
      </c>
      <c r="B2669" s="28" t="str">
        <f t="shared" si="972"/>
        <v>Reuse of tertiary treated water for Koradi and Khaperkheda Thermal Power Plant from Bhandewadi STP</v>
      </c>
      <c r="C2669" s="27" t="str">
        <f t="shared" si="983"/>
        <v>MERC/CAPEX/MSPGCL/2018-19/1156</v>
      </c>
      <c r="D2669" s="90">
        <f t="shared" si="983"/>
        <v>43305</v>
      </c>
      <c r="E2669" s="92">
        <f t="shared" si="983"/>
        <v>9.23</v>
      </c>
      <c r="F2669" s="123">
        <f t="shared" si="975"/>
        <v>0</v>
      </c>
      <c r="G2669" s="123">
        <f t="shared" si="976"/>
        <v>0</v>
      </c>
      <c r="H2669" s="123">
        <f t="shared" si="979"/>
        <v>0</v>
      </c>
      <c r="I2669" s="123">
        <f>'F4.2'!AA113</f>
        <v>0</v>
      </c>
      <c r="J2669" s="123">
        <f>'F4.2'!AU113</f>
        <v>0</v>
      </c>
      <c r="K2669" s="123"/>
      <c r="L2669" s="123"/>
      <c r="M2669" s="123">
        <f t="shared" si="980"/>
        <v>0</v>
      </c>
      <c r="N2669" s="123">
        <f t="shared" si="981"/>
        <v>0</v>
      </c>
      <c r="O2669" s="163">
        <f t="shared" si="977"/>
        <v>0</v>
      </c>
      <c r="P2669" s="164">
        <f t="shared" si="978"/>
        <v>0</v>
      </c>
    </row>
    <row r="2670" spans="1:16" ht="47.25" hidden="1" outlineLevel="1" x14ac:dyDescent="0.25">
      <c r="A2670" s="31" t="str">
        <f t="shared" si="974"/>
        <v>HO
DPR 11.1</v>
      </c>
      <c r="B2670" s="62" t="str">
        <f t="shared" si="972"/>
        <v>Reuse of tertiary treated water for Koradi and Khaperkheda Thermal Power Plant from Bhandewadi STP</v>
      </c>
      <c r="C2670" s="31" t="str">
        <f t="shared" si="983"/>
        <v>MERC/CAPEX/MSPGCL/2018-19/1156</v>
      </c>
      <c r="D2670" s="65">
        <f t="shared" si="983"/>
        <v>43305</v>
      </c>
      <c r="E2670" s="93">
        <f t="shared" si="983"/>
        <v>9.0500000000000007</v>
      </c>
      <c r="F2670" s="124">
        <f t="shared" si="975"/>
        <v>13.3056650336394</v>
      </c>
      <c r="G2670" s="124">
        <f t="shared" si="976"/>
        <v>13.3056650336394</v>
      </c>
      <c r="H2670" s="124">
        <f t="shared" si="979"/>
        <v>0</v>
      </c>
      <c r="I2670" s="123">
        <f>'F4.2'!AA114</f>
        <v>0</v>
      </c>
      <c r="J2670" s="123">
        <f>'F4.2'!AU114</f>
        <v>0</v>
      </c>
      <c r="K2670" s="124"/>
      <c r="L2670" s="124"/>
      <c r="M2670" s="124">
        <f t="shared" si="980"/>
        <v>0</v>
      </c>
      <c r="N2670" s="124">
        <f t="shared" si="981"/>
        <v>0</v>
      </c>
      <c r="O2670" s="163">
        <f t="shared" si="977"/>
        <v>0</v>
      </c>
      <c r="P2670" s="164">
        <f t="shared" si="978"/>
        <v>0</v>
      </c>
    </row>
    <row r="2671" spans="1:16" ht="31.5" hidden="1" outlineLevel="1" x14ac:dyDescent="0.25">
      <c r="A2671" s="130">
        <f t="shared" si="974"/>
        <v>0</v>
      </c>
      <c r="B2671" s="138" t="str">
        <f t="shared" si="972"/>
        <v>IDC</v>
      </c>
      <c r="C2671" s="27" t="str">
        <f t="shared" si="983"/>
        <v>MERC/CAPEX/MSPGCL/2018-19/1156</v>
      </c>
      <c r="D2671" s="90">
        <f t="shared" si="983"/>
        <v>43305</v>
      </c>
      <c r="E2671" s="92">
        <f t="shared" si="983"/>
        <v>0.18</v>
      </c>
      <c r="F2671" s="123">
        <f t="shared" si="975"/>
        <v>0</v>
      </c>
      <c r="G2671" s="123">
        <f t="shared" si="976"/>
        <v>0</v>
      </c>
      <c r="H2671" s="123">
        <f t="shared" si="979"/>
        <v>0</v>
      </c>
      <c r="I2671" s="123">
        <f>'F4.2'!AA115</f>
        <v>0</v>
      </c>
      <c r="J2671" s="123">
        <f>'F4.2'!AU115</f>
        <v>0</v>
      </c>
      <c r="K2671" s="123"/>
      <c r="L2671" s="123"/>
      <c r="M2671" s="123">
        <f t="shared" si="980"/>
        <v>0</v>
      </c>
      <c r="N2671" s="123">
        <f t="shared" si="981"/>
        <v>0</v>
      </c>
      <c r="O2671" s="163">
        <f t="shared" si="977"/>
        <v>0</v>
      </c>
      <c r="P2671" s="164">
        <f t="shared" si="978"/>
        <v>0</v>
      </c>
    </row>
    <row r="2672" spans="1:16" ht="47.25" hidden="1" outlineLevel="1" x14ac:dyDescent="0.25">
      <c r="A2672" s="27" t="str">
        <f t="shared" si="974"/>
        <v>HO
DPR 15</v>
      </c>
      <c r="B2672" s="28" t="str">
        <f t="shared" si="972"/>
        <v>Implementation of Water Flow Monitoring system at Chandrapur STPS &amp; Khaperkheda TPS</v>
      </c>
      <c r="C2672" s="31" t="str">
        <f t="shared" si="983"/>
        <v>MERC/CAPEX/2020-2021/WFH/SBR/37</v>
      </c>
      <c r="D2672" s="65">
        <f t="shared" si="983"/>
        <v>44131</v>
      </c>
      <c r="E2672" s="93">
        <f t="shared" si="983"/>
        <v>5.1754800000000003</v>
      </c>
      <c r="F2672" s="124">
        <f t="shared" si="975"/>
        <v>0</v>
      </c>
      <c r="G2672" s="124">
        <f t="shared" si="976"/>
        <v>0</v>
      </c>
      <c r="H2672" s="124">
        <f t="shared" si="979"/>
        <v>0</v>
      </c>
      <c r="I2672" s="123">
        <f>'F4.2'!AA116</f>
        <v>0</v>
      </c>
      <c r="J2672" s="123">
        <f>'F4.2'!AU116</f>
        <v>0</v>
      </c>
      <c r="K2672" s="124"/>
      <c r="L2672" s="124"/>
      <c r="M2672" s="124">
        <f t="shared" si="980"/>
        <v>0</v>
      </c>
      <c r="N2672" s="124">
        <f t="shared" si="981"/>
        <v>0</v>
      </c>
      <c r="O2672" s="163">
        <f t="shared" si="977"/>
        <v>0</v>
      </c>
      <c r="P2672" s="164">
        <f t="shared" si="978"/>
        <v>0</v>
      </c>
    </row>
    <row r="2673" spans="1:16" ht="47.25" hidden="1" outlineLevel="1" x14ac:dyDescent="0.25">
      <c r="A2673" s="31" t="str">
        <f t="shared" si="974"/>
        <v>HO
DPR 15.3</v>
      </c>
      <c r="B2673" s="108" t="str">
        <f t="shared" si="972"/>
        <v>Electromagnetic Flow meters at various lines &amp; Locations of 210 MW</v>
      </c>
      <c r="C2673" s="31" t="str">
        <f t="shared" si="983"/>
        <v>MERC/CAPEX/2020-2021/WFH/SBR/37</v>
      </c>
      <c r="D2673" s="65">
        <f t="shared" si="983"/>
        <v>44131</v>
      </c>
      <c r="E2673" s="93">
        <f t="shared" si="983"/>
        <v>3.8515199999999998</v>
      </c>
      <c r="F2673" s="124">
        <f t="shared" si="975"/>
        <v>3.8515199999999998</v>
      </c>
      <c r="G2673" s="124">
        <f t="shared" si="976"/>
        <v>3.8515199999999998</v>
      </c>
      <c r="H2673" s="124">
        <f t="shared" si="979"/>
        <v>0</v>
      </c>
      <c r="I2673" s="123">
        <f>'F4.2'!AA117</f>
        <v>0</v>
      </c>
      <c r="J2673" s="123">
        <f>'F4.2'!AU117</f>
        <v>0</v>
      </c>
      <c r="K2673" s="124"/>
      <c r="L2673" s="124"/>
      <c r="M2673" s="124">
        <f t="shared" si="980"/>
        <v>0</v>
      </c>
      <c r="N2673" s="124">
        <f t="shared" si="981"/>
        <v>0</v>
      </c>
      <c r="O2673" s="163">
        <f t="shared" si="977"/>
        <v>0</v>
      </c>
      <c r="P2673" s="164">
        <f t="shared" si="978"/>
        <v>0</v>
      </c>
    </row>
    <row r="2674" spans="1:16" ht="63" hidden="1" outlineLevel="1" x14ac:dyDescent="0.25">
      <c r="A2674" s="31" t="str">
        <f t="shared" si="974"/>
        <v>HO
DPR 15.4</v>
      </c>
      <c r="B2674" s="108" t="str">
        <f t="shared" si="972"/>
        <v xml:space="preserve">Automation: Centralized SCADA, RTU, MODBUS Cable, Power cable &amp; mandatory spares
</v>
      </c>
      <c r="C2674" s="27" t="str">
        <f t="shared" si="983"/>
        <v>MERC/CAPEX/2020-2021/WFH/SBR/37</v>
      </c>
      <c r="D2674" s="90">
        <f t="shared" si="983"/>
        <v>44131</v>
      </c>
      <c r="E2674" s="92">
        <f t="shared" si="983"/>
        <v>1.32396</v>
      </c>
      <c r="F2674" s="123">
        <f t="shared" si="975"/>
        <v>1.32396</v>
      </c>
      <c r="G2674" s="123">
        <f t="shared" si="976"/>
        <v>1.32396</v>
      </c>
      <c r="H2674" s="123">
        <f t="shared" si="979"/>
        <v>0</v>
      </c>
      <c r="I2674" s="123">
        <f>'F4.2'!AA118</f>
        <v>0</v>
      </c>
      <c r="J2674" s="123">
        <f>'F4.2'!AU118</f>
        <v>0</v>
      </c>
      <c r="K2674" s="123"/>
      <c r="L2674" s="123"/>
      <c r="M2674" s="123">
        <f t="shared" si="980"/>
        <v>0</v>
      </c>
      <c r="N2674" s="123">
        <f t="shared" si="981"/>
        <v>0</v>
      </c>
      <c r="O2674" s="163">
        <f t="shared" si="977"/>
        <v>0</v>
      </c>
      <c r="P2674" s="164">
        <f t="shared" si="978"/>
        <v>0</v>
      </c>
    </row>
    <row r="2675" spans="1:16" ht="31.5" hidden="1" outlineLevel="1" x14ac:dyDescent="0.25">
      <c r="A2675" s="130">
        <f t="shared" si="974"/>
        <v>0</v>
      </c>
      <c r="B2675" s="131" t="str">
        <f t="shared" si="972"/>
        <v>IDC</v>
      </c>
      <c r="C2675" s="31" t="str">
        <f t="shared" si="983"/>
        <v>MERC/CAPEX/2020-2021/WFH/SBR/37</v>
      </c>
      <c r="D2675" s="65">
        <f t="shared" si="983"/>
        <v>44131</v>
      </c>
      <c r="E2675" s="93">
        <f t="shared" si="983"/>
        <v>0</v>
      </c>
      <c r="F2675" s="124">
        <f t="shared" si="975"/>
        <v>0</v>
      </c>
      <c r="G2675" s="124">
        <f t="shared" si="976"/>
        <v>0</v>
      </c>
      <c r="H2675" s="124">
        <f t="shared" si="979"/>
        <v>0</v>
      </c>
      <c r="I2675" s="123">
        <f>'F4.2'!AA119</f>
        <v>0</v>
      </c>
      <c r="J2675" s="123">
        <f>'F4.2'!AU119</f>
        <v>0</v>
      </c>
      <c r="K2675" s="124"/>
      <c r="L2675" s="124"/>
      <c r="M2675" s="124">
        <f t="shared" si="980"/>
        <v>0</v>
      </c>
      <c r="N2675" s="124">
        <f t="shared" si="981"/>
        <v>0</v>
      </c>
      <c r="O2675" s="163">
        <f t="shared" si="977"/>
        <v>0</v>
      </c>
      <c r="P2675" s="164">
        <f t="shared" si="978"/>
        <v>0</v>
      </c>
    </row>
    <row r="2676" spans="1:16" ht="31.5" hidden="1" outlineLevel="1" x14ac:dyDescent="0.25">
      <c r="A2676" s="27">
        <f t="shared" si="974"/>
        <v>30</v>
      </c>
      <c r="B2676" s="28" t="str">
        <f t="shared" si="972"/>
        <v>Supply of spare Generator Rotor for UNIT 1 &amp; 2, 210MW</v>
      </c>
      <c r="C2676" s="31" t="str">
        <f t="shared" si="983"/>
        <v>MERC/CAPEX/2023-24/0184</v>
      </c>
      <c r="D2676" s="65">
        <f t="shared" si="983"/>
        <v>45363</v>
      </c>
      <c r="E2676" s="93">
        <f t="shared" si="983"/>
        <v>37.11</v>
      </c>
      <c r="F2676" s="124">
        <f t="shared" si="975"/>
        <v>0</v>
      </c>
      <c r="G2676" s="124">
        <f t="shared" si="976"/>
        <v>0</v>
      </c>
      <c r="H2676" s="124">
        <f t="shared" si="979"/>
        <v>0</v>
      </c>
      <c r="I2676" s="123">
        <f>'F4.2'!AA120</f>
        <v>0</v>
      </c>
      <c r="J2676" s="123">
        <f>'F4.2'!AU120</f>
        <v>0</v>
      </c>
      <c r="K2676" s="124"/>
      <c r="L2676" s="124"/>
      <c r="M2676" s="124">
        <f t="shared" si="980"/>
        <v>0</v>
      </c>
      <c r="N2676" s="124">
        <f t="shared" si="981"/>
        <v>0</v>
      </c>
      <c r="O2676" s="163">
        <f t="shared" si="977"/>
        <v>0</v>
      </c>
      <c r="P2676" s="164">
        <f t="shared" si="978"/>
        <v>0</v>
      </c>
    </row>
    <row r="2677" spans="1:16" ht="31.5" hidden="1" outlineLevel="1" x14ac:dyDescent="0.25">
      <c r="A2677" s="9">
        <f t="shared" si="974"/>
        <v>30.1</v>
      </c>
      <c r="B2677" s="165" t="str">
        <f t="shared" si="972"/>
        <v>Supply of spare Generator Rotor for UNIT 1 &amp; 2, 210MW</v>
      </c>
      <c r="C2677" s="31" t="str">
        <f t="shared" si="983"/>
        <v>MERC/CAPEX/2023-24/0184</v>
      </c>
      <c r="D2677" s="65">
        <f t="shared" si="983"/>
        <v>45363</v>
      </c>
      <c r="E2677" s="93">
        <f t="shared" si="983"/>
        <v>36.700000000000003</v>
      </c>
      <c r="F2677" s="124">
        <f t="shared" si="975"/>
        <v>36.700000000000003</v>
      </c>
      <c r="G2677" s="124">
        <f t="shared" si="976"/>
        <v>36.700000000000003</v>
      </c>
      <c r="H2677" s="124">
        <f t="shared" si="979"/>
        <v>0</v>
      </c>
      <c r="I2677" s="123">
        <f>'F4.2'!AA121</f>
        <v>0</v>
      </c>
      <c r="J2677" s="123">
        <f>'F4.2'!AU121</f>
        <v>0</v>
      </c>
      <c r="K2677" s="124"/>
      <c r="L2677" s="124"/>
      <c r="M2677" s="124">
        <f t="shared" si="980"/>
        <v>0</v>
      </c>
      <c r="N2677" s="124">
        <f t="shared" si="981"/>
        <v>0</v>
      </c>
      <c r="O2677" s="163">
        <f t="shared" si="977"/>
        <v>0</v>
      </c>
      <c r="P2677" s="164">
        <f t="shared" si="978"/>
        <v>0</v>
      </c>
    </row>
    <row r="2678" spans="1:16" ht="15.75" hidden="1" outlineLevel="1" x14ac:dyDescent="0.25">
      <c r="A2678" s="130">
        <f t="shared" si="974"/>
        <v>0</v>
      </c>
      <c r="B2678" s="131" t="str">
        <f t="shared" si="972"/>
        <v>IDC</v>
      </c>
      <c r="C2678" s="31" t="str">
        <f t="shared" si="983"/>
        <v>MERC/CAPEX/2023-24/0184</v>
      </c>
      <c r="D2678" s="65">
        <f t="shared" si="983"/>
        <v>45363</v>
      </c>
      <c r="E2678" s="93">
        <f t="shared" si="983"/>
        <v>0.41</v>
      </c>
      <c r="F2678" s="124">
        <f t="shared" si="975"/>
        <v>0</v>
      </c>
      <c r="G2678" s="124">
        <f t="shared" si="976"/>
        <v>0</v>
      </c>
      <c r="H2678" s="124">
        <f t="shared" si="979"/>
        <v>0</v>
      </c>
      <c r="I2678" s="123">
        <f>'F4.2'!AA122</f>
        <v>0</v>
      </c>
      <c r="J2678" s="123">
        <f>'F4.2'!AU122</f>
        <v>0</v>
      </c>
      <c r="K2678" s="124"/>
      <c r="L2678" s="124"/>
      <c r="M2678" s="124">
        <f t="shared" si="980"/>
        <v>0</v>
      </c>
      <c r="N2678" s="124">
        <f t="shared" si="981"/>
        <v>0</v>
      </c>
      <c r="O2678" s="163">
        <f t="shared" si="977"/>
        <v>0</v>
      </c>
      <c r="P2678" s="164">
        <f t="shared" si="978"/>
        <v>0</v>
      </c>
    </row>
    <row r="2679" spans="1:16" ht="78.75" hidden="1" outlineLevel="1" x14ac:dyDescent="0.25">
      <c r="A2679" s="27">
        <f t="shared" si="974"/>
        <v>31</v>
      </c>
      <c r="B2679" s="28" t="str">
        <f t="shared" si="972"/>
        <v>Construction of 4th upstream raising of Waregaon Ash Bund from T.B.L 302.50 M to T.B.L. 305.50 M with raising of drain wells and modification of Masonary Dam (Waste Weir),       4 x210 MW, TPS, Khaperkheda</v>
      </c>
      <c r="C2679" s="31" t="str">
        <f t="shared" si="983"/>
        <v>MERC/CAPEX/2023-2024/MSPGCL/0510</v>
      </c>
      <c r="D2679" s="65">
        <f t="shared" si="983"/>
        <v>45208</v>
      </c>
      <c r="E2679" s="93">
        <f t="shared" si="983"/>
        <v>45.053462686567165</v>
      </c>
      <c r="F2679" s="124">
        <f t="shared" si="975"/>
        <v>0</v>
      </c>
      <c r="G2679" s="124">
        <f t="shared" si="976"/>
        <v>0</v>
      </c>
      <c r="H2679" s="124">
        <f t="shared" si="979"/>
        <v>0</v>
      </c>
      <c r="I2679" s="123">
        <f>'F4.2'!AA123</f>
        <v>0</v>
      </c>
      <c r="J2679" s="123">
        <f>'F4.2'!AU123</f>
        <v>0</v>
      </c>
      <c r="K2679" s="124"/>
      <c r="L2679" s="124"/>
      <c r="M2679" s="124">
        <f t="shared" si="980"/>
        <v>0</v>
      </c>
      <c r="N2679" s="124">
        <f t="shared" si="981"/>
        <v>0</v>
      </c>
      <c r="O2679" s="163">
        <f t="shared" si="977"/>
        <v>0</v>
      </c>
      <c r="P2679" s="164">
        <f t="shared" si="978"/>
        <v>0</v>
      </c>
    </row>
    <row r="2680" spans="1:16" ht="63" hidden="1" outlineLevel="1" x14ac:dyDescent="0.25">
      <c r="A2680" s="9">
        <f t="shared" si="974"/>
        <v>31.1</v>
      </c>
      <c r="B2680" s="165" t="str">
        <f t="shared" si="972"/>
        <v>Construction of 4th  upstream raising of Waregaon Ash Bund from T.B.L   302.50 M to T.B.L. 305.50 M at TPS, Khaperkheda.</v>
      </c>
      <c r="C2680" s="31" t="str">
        <f t="shared" si="983"/>
        <v>MERC/CAPEX/2023-2024/MSPGCL/0510</v>
      </c>
      <c r="D2680" s="65">
        <f t="shared" si="983"/>
        <v>45208</v>
      </c>
      <c r="E2680" s="93">
        <f t="shared" si="983"/>
        <v>31.023080597014925</v>
      </c>
      <c r="F2680" s="124">
        <f t="shared" si="975"/>
        <v>31.22</v>
      </c>
      <c r="G2680" s="124">
        <f t="shared" si="976"/>
        <v>31.22</v>
      </c>
      <c r="H2680" s="124">
        <f t="shared" si="979"/>
        <v>0</v>
      </c>
      <c r="I2680" s="123">
        <f>'F4.2'!AA124</f>
        <v>0</v>
      </c>
      <c r="J2680" s="123">
        <f>'F4.2'!AU124</f>
        <v>0</v>
      </c>
      <c r="K2680" s="124"/>
      <c r="L2680" s="124"/>
      <c r="M2680" s="124">
        <f t="shared" si="980"/>
        <v>0</v>
      </c>
      <c r="N2680" s="124">
        <f t="shared" si="981"/>
        <v>0</v>
      </c>
      <c r="O2680" s="163">
        <f t="shared" si="977"/>
        <v>0</v>
      </c>
      <c r="P2680" s="164">
        <f t="shared" si="978"/>
        <v>0</v>
      </c>
    </row>
    <row r="2681" spans="1:16" ht="31.5" hidden="1" outlineLevel="1" x14ac:dyDescent="0.25">
      <c r="A2681" s="9">
        <f t="shared" si="974"/>
        <v>31.2</v>
      </c>
      <c r="B2681" s="165" t="str">
        <f t="shared" si="972"/>
        <v>Raising of drain wells of Waregaon Ash Bund  TPS, Khaperkheda.</v>
      </c>
      <c r="C2681" s="31" t="str">
        <f t="shared" si="983"/>
        <v>MERC/CAPEX/2023-2024/MSPGCL/0510</v>
      </c>
      <c r="D2681" s="65">
        <f t="shared" si="983"/>
        <v>45208</v>
      </c>
      <c r="E2681" s="93">
        <f t="shared" si="983"/>
        <v>1.6569313432835822</v>
      </c>
      <c r="F2681" s="124">
        <f t="shared" si="975"/>
        <v>0</v>
      </c>
      <c r="G2681" s="124">
        <f t="shared" si="976"/>
        <v>0</v>
      </c>
      <c r="H2681" s="124">
        <f t="shared" si="979"/>
        <v>0</v>
      </c>
      <c r="I2681" s="123">
        <f>'F4.2'!AA125</f>
        <v>0</v>
      </c>
      <c r="J2681" s="123">
        <f>'F4.2'!AU125</f>
        <v>0</v>
      </c>
      <c r="K2681" s="124"/>
      <c r="L2681" s="124"/>
      <c r="M2681" s="124">
        <f t="shared" si="980"/>
        <v>0</v>
      </c>
      <c r="N2681" s="124">
        <f t="shared" si="981"/>
        <v>0</v>
      </c>
      <c r="O2681" s="163">
        <f t="shared" si="977"/>
        <v>0</v>
      </c>
      <c r="P2681" s="164">
        <f t="shared" si="978"/>
        <v>0</v>
      </c>
    </row>
    <row r="2682" spans="1:16" ht="47.25" hidden="1" outlineLevel="1" x14ac:dyDescent="0.25">
      <c r="A2682" s="9">
        <f t="shared" si="974"/>
        <v>31.3</v>
      </c>
      <c r="B2682" s="165" t="str">
        <f t="shared" si="972"/>
        <v>Modification of Masonary Dam (Waste Weir) of Waregaon Ash Bund  TPS, Khaperkheda.</v>
      </c>
      <c r="C2682" s="31" t="str">
        <f t="shared" si="983"/>
        <v>MERC/CAPEX/2023-2024/MSPGCL/0510</v>
      </c>
      <c r="D2682" s="65">
        <f t="shared" si="983"/>
        <v>45208</v>
      </c>
      <c r="E2682" s="93">
        <f t="shared" si="983"/>
        <v>10.185689552238806</v>
      </c>
      <c r="F2682" s="124">
        <f t="shared" si="975"/>
        <v>0</v>
      </c>
      <c r="G2682" s="124">
        <f t="shared" si="976"/>
        <v>0</v>
      </c>
      <c r="H2682" s="124">
        <f t="shared" si="979"/>
        <v>0</v>
      </c>
      <c r="I2682" s="123">
        <f>'F4.2'!AA126</f>
        <v>0</v>
      </c>
      <c r="J2682" s="123">
        <f>'F4.2'!AU126</f>
        <v>0</v>
      </c>
      <c r="K2682" s="124"/>
      <c r="L2682" s="124"/>
      <c r="M2682" s="124">
        <f t="shared" si="980"/>
        <v>0</v>
      </c>
      <c r="N2682" s="124">
        <f t="shared" si="981"/>
        <v>0</v>
      </c>
      <c r="O2682" s="163">
        <f t="shared" si="977"/>
        <v>0</v>
      </c>
      <c r="P2682" s="164">
        <f t="shared" si="978"/>
        <v>0</v>
      </c>
    </row>
    <row r="2683" spans="1:16" ht="31.5" hidden="1" outlineLevel="1" x14ac:dyDescent="0.25">
      <c r="A2683" s="130">
        <f t="shared" si="974"/>
        <v>0</v>
      </c>
      <c r="B2683" s="131" t="str">
        <f t="shared" si="972"/>
        <v>IDC</v>
      </c>
      <c r="C2683" s="31" t="str">
        <f t="shared" si="983"/>
        <v>MERC/CAPEX/2023-2024/MSPGCL/0510</v>
      </c>
      <c r="D2683" s="65">
        <f t="shared" si="983"/>
        <v>45208</v>
      </c>
      <c r="E2683" s="93">
        <f t="shared" si="983"/>
        <v>2.1877611940298509</v>
      </c>
      <c r="F2683" s="124">
        <f t="shared" si="975"/>
        <v>0</v>
      </c>
      <c r="G2683" s="58">
        <f t="shared" si="976"/>
        <v>0</v>
      </c>
      <c r="H2683" s="58">
        <f t="shared" si="979"/>
        <v>0</v>
      </c>
      <c r="I2683" s="123">
        <f>'F4.2'!AA127</f>
        <v>0</v>
      </c>
      <c r="J2683" s="123">
        <f>'F4.2'!AU127</f>
        <v>0</v>
      </c>
      <c r="K2683" s="58"/>
      <c r="L2683" s="58"/>
      <c r="M2683" s="124">
        <f t="shared" si="980"/>
        <v>0</v>
      </c>
      <c r="N2683" s="58">
        <f t="shared" si="981"/>
        <v>0</v>
      </c>
      <c r="O2683" s="163">
        <f t="shared" si="977"/>
        <v>0</v>
      </c>
      <c r="P2683" s="164">
        <f t="shared" si="978"/>
        <v>0</v>
      </c>
    </row>
    <row r="2684" spans="1:16" ht="31.5" hidden="1" outlineLevel="1" x14ac:dyDescent="0.25">
      <c r="A2684" s="27">
        <f t="shared" si="974"/>
        <v>32</v>
      </c>
      <c r="B2684" s="28" t="str">
        <f t="shared" si="972"/>
        <v>Flue Gas Desulphurisation (FGD) System for Khaperkheda Unit # 1 &amp; 2</v>
      </c>
      <c r="C2684" s="9" t="str">
        <f t="shared" si="983"/>
        <v>MERC/CAPEX/MSPGCL/2023-2024/0459</v>
      </c>
      <c r="D2684" s="65">
        <f t="shared" si="983"/>
        <v>45174</v>
      </c>
      <c r="E2684" s="58">
        <f t="shared" si="983"/>
        <v>115.34000000000002</v>
      </c>
      <c r="F2684" s="58">
        <f t="shared" si="975"/>
        <v>0</v>
      </c>
      <c r="G2684" s="58">
        <f t="shared" si="976"/>
        <v>0</v>
      </c>
      <c r="H2684" s="58">
        <f t="shared" si="979"/>
        <v>0</v>
      </c>
      <c r="I2684" s="123">
        <f>'F4.2'!AA128</f>
        <v>0</v>
      </c>
      <c r="J2684" s="123">
        <f>'F4.2'!AU128</f>
        <v>0</v>
      </c>
      <c r="K2684" s="58"/>
      <c r="L2684" s="58"/>
      <c r="M2684" s="58">
        <f t="shared" si="980"/>
        <v>0</v>
      </c>
      <c r="N2684" s="58">
        <f t="shared" si="981"/>
        <v>0</v>
      </c>
      <c r="O2684" s="163">
        <f t="shared" si="977"/>
        <v>0</v>
      </c>
      <c r="P2684" s="164">
        <f t="shared" si="978"/>
        <v>0</v>
      </c>
    </row>
    <row r="2685" spans="1:16" ht="31.5" hidden="1" outlineLevel="1" x14ac:dyDescent="0.25">
      <c r="A2685" s="9">
        <f t="shared" si="974"/>
        <v>32.1</v>
      </c>
      <c r="B2685" s="165" t="str">
        <f t="shared" si="972"/>
        <v>Flue Gas Desulphurisation (FGD) System for Khaperkheda Unit # 1 &amp; 2</v>
      </c>
      <c r="C2685" s="27" t="str">
        <f t="shared" si="983"/>
        <v>MERC/CAPEX/MSPGCL/2023-2024/0459</v>
      </c>
      <c r="D2685" s="90">
        <f t="shared" si="983"/>
        <v>45174</v>
      </c>
      <c r="E2685" s="92">
        <f t="shared" si="983"/>
        <v>109.80000000000001</v>
      </c>
      <c r="F2685" s="123">
        <f t="shared" si="975"/>
        <v>0</v>
      </c>
      <c r="G2685" s="123">
        <f t="shared" si="976"/>
        <v>129.13</v>
      </c>
      <c r="H2685" s="123">
        <f t="shared" si="979"/>
        <v>-129.13</v>
      </c>
      <c r="I2685" s="123">
        <f>'F4.2'!AA129</f>
        <v>0</v>
      </c>
      <c r="J2685" s="123">
        <f>'F4.2'!AU129</f>
        <v>0</v>
      </c>
      <c r="K2685" s="123"/>
      <c r="L2685" s="123"/>
      <c r="M2685" s="123">
        <f t="shared" si="980"/>
        <v>0</v>
      </c>
      <c r="N2685" s="123">
        <f t="shared" si="981"/>
        <v>-129.13</v>
      </c>
    </row>
    <row r="2686" spans="1:16" ht="31.5" hidden="1" outlineLevel="1" x14ac:dyDescent="0.25">
      <c r="A2686" s="130">
        <f t="shared" si="974"/>
        <v>0</v>
      </c>
      <c r="B2686" s="131" t="str">
        <f t="shared" si="972"/>
        <v>IDC</v>
      </c>
      <c r="C2686" s="31" t="str">
        <f t="shared" si="983"/>
        <v>MERC/CAPEX/MSPGCL/2023-2024/0459</v>
      </c>
      <c r="D2686" s="65">
        <f t="shared" si="983"/>
        <v>45174</v>
      </c>
      <c r="E2686" s="93">
        <f t="shared" si="983"/>
        <v>5.54</v>
      </c>
      <c r="F2686" s="124">
        <f t="shared" si="975"/>
        <v>0</v>
      </c>
      <c r="G2686" s="124">
        <f t="shared" si="976"/>
        <v>0</v>
      </c>
      <c r="H2686" s="124">
        <f t="shared" si="979"/>
        <v>0</v>
      </c>
      <c r="I2686" s="123">
        <f>'F4.2'!AA130</f>
        <v>0</v>
      </c>
      <c r="J2686" s="123">
        <f>'F4.2'!AU130</f>
        <v>0</v>
      </c>
      <c r="K2686" s="124"/>
      <c r="L2686" s="124"/>
      <c r="M2686" s="124">
        <f t="shared" si="980"/>
        <v>0</v>
      </c>
      <c r="N2686" s="124">
        <f t="shared" si="981"/>
        <v>0</v>
      </c>
    </row>
    <row r="2687" spans="1:16" ht="31.5" hidden="1" outlineLevel="1" x14ac:dyDescent="0.25">
      <c r="A2687" s="27">
        <f t="shared" si="974"/>
        <v>33</v>
      </c>
      <c r="B2687" s="28" t="str">
        <f t="shared" si="972"/>
        <v>Upgradation of DDC/DCS system for 
UNIT 1 &amp; 3 of 210 MWKhaperkheda TPS</v>
      </c>
      <c r="C2687" s="31" t="str">
        <f t="shared" si="983"/>
        <v>MERC/CAPEX/MSPGCL/2023-24/601</v>
      </c>
      <c r="D2687" s="65">
        <f t="shared" si="983"/>
        <v>45240</v>
      </c>
      <c r="E2687" s="93">
        <f t="shared" si="983"/>
        <v>39.14</v>
      </c>
      <c r="F2687" s="124">
        <f t="shared" si="975"/>
        <v>0</v>
      </c>
      <c r="G2687" s="124">
        <f t="shared" si="976"/>
        <v>0</v>
      </c>
      <c r="H2687" s="124">
        <f t="shared" si="979"/>
        <v>0</v>
      </c>
      <c r="I2687" s="123">
        <f>'F4.2'!AA131</f>
        <v>0</v>
      </c>
      <c r="J2687" s="123">
        <f>'F4.2'!AU131</f>
        <v>0</v>
      </c>
      <c r="K2687" s="124"/>
      <c r="L2687" s="124"/>
      <c r="M2687" s="124">
        <f t="shared" si="980"/>
        <v>0</v>
      </c>
      <c r="N2687" s="124">
        <f t="shared" si="981"/>
        <v>0</v>
      </c>
    </row>
    <row r="2688" spans="1:16" ht="31.5" hidden="1" outlineLevel="1" x14ac:dyDescent="0.25">
      <c r="A2688" s="9">
        <f t="shared" si="974"/>
        <v>33.1</v>
      </c>
      <c r="B2688" s="165" t="str">
        <f t="shared" si="972"/>
        <v>Upgradation of DDC/DCS system for 
UNIT 1 &amp; 3 of 210 MWKhaperkheda TPS</v>
      </c>
      <c r="C2688" s="31" t="str">
        <f t="shared" ref="C2688:E2707" si="984">C2262</f>
        <v>MERC/CAPEX/MSPGCL/2023-24/601</v>
      </c>
      <c r="D2688" s="65">
        <f t="shared" si="984"/>
        <v>45240</v>
      </c>
      <c r="E2688" s="93">
        <f t="shared" si="984"/>
        <v>38.700000000000003</v>
      </c>
      <c r="F2688" s="124">
        <f t="shared" si="975"/>
        <v>39.14</v>
      </c>
      <c r="G2688" s="124">
        <f t="shared" si="976"/>
        <v>39.14</v>
      </c>
      <c r="H2688" s="124">
        <f t="shared" si="979"/>
        <v>0</v>
      </c>
      <c r="I2688" s="123">
        <f>'F4.2'!AA132</f>
        <v>0</v>
      </c>
      <c r="J2688" s="123">
        <f>'F4.2'!AU132</f>
        <v>0</v>
      </c>
      <c r="K2688" s="124"/>
      <c r="L2688" s="124"/>
      <c r="M2688" s="124">
        <f t="shared" si="980"/>
        <v>0</v>
      </c>
      <c r="N2688" s="124">
        <f t="shared" si="981"/>
        <v>0</v>
      </c>
    </row>
    <row r="2689" spans="1:14" ht="31.5" hidden="1" outlineLevel="1" x14ac:dyDescent="0.25">
      <c r="A2689" s="9">
        <f t="shared" si="974"/>
        <v>0</v>
      </c>
      <c r="B2689" s="165" t="str">
        <f t="shared" si="972"/>
        <v>IDC</v>
      </c>
      <c r="C2689" s="31" t="str">
        <f t="shared" si="984"/>
        <v>MERC/CAPEX/MSPGCL/2023-24/601</v>
      </c>
      <c r="D2689" s="65">
        <f t="shared" si="984"/>
        <v>45240</v>
      </c>
      <c r="E2689" s="93">
        <f t="shared" si="984"/>
        <v>0.44</v>
      </c>
      <c r="F2689" s="124">
        <f t="shared" si="975"/>
        <v>0</v>
      </c>
      <c r="G2689" s="124">
        <f t="shared" si="976"/>
        <v>0</v>
      </c>
      <c r="H2689" s="124">
        <f t="shared" si="979"/>
        <v>0</v>
      </c>
      <c r="I2689" s="123">
        <f>'F4.2'!AA133</f>
        <v>0</v>
      </c>
      <c r="J2689" s="123">
        <f>'F4.2'!AU133</f>
        <v>0</v>
      </c>
      <c r="K2689" s="124"/>
      <c r="L2689" s="124"/>
      <c r="M2689" s="124">
        <f t="shared" si="980"/>
        <v>0</v>
      </c>
      <c r="N2689" s="124">
        <f t="shared" si="981"/>
        <v>0</v>
      </c>
    </row>
    <row r="2690" spans="1:14" ht="94.5" hidden="1" outlineLevel="1" x14ac:dyDescent="0.25">
      <c r="A2690" s="27">
        <f t="shared" si="974"/>
        <v>34</v>
      </c>
      <c r="B2690" s="28" t="str">
        <f t="shared" si="972"/>
        <v>Supply &amp; commissioning of interconnection conveyor belt, Elecon make complete impact type crusher, Procurement of 4 NOs. Bull Dozer BEML BD-155 and Eco friendly and power efficient chiller system at Khaperkheda TPS</v>
      </c>
      <c r="C2690" s="31" t="str">
        <f t="shared" si="984"/>
        <v>MERC/CAPEX/2023-2024/MSPGCL/0142</v>
      </c>
      <c r="D2690" s="65">
        <f t="shared" si="984"/>
        <v>45349</v>
      </c>
      <c r="E2690" s="93">
        <f t="shared" si="984"/>
        <v>28.32</v>
      </c>
      <c r="F2690" s="124">
        <f t="shared" si="975"/>
        <v>0</v>
      </c>
      <c r="G2690" s="124">
        <f t="shared" si="976"/>
        <v>0</v>
      </c>
      <c r="H2690" s="124">
        <f t="shared" si="979"/>
        <v>0</v>
      </c>
      <c r="I2690" s="123">
        <f>'F4.2'!AA134</f>
        <v>0</v>
      </c>
      <c r="J2690" s="123">
        <f>'F4.2'!AU134</f>
        <v>0</v>
      </c>
      <c r="K2690" s="124"/>
      <c r="L2690" s="124"/>
      <c r="M2690" s="124">
        <f t="shared" ref="M2690:M2753" si="985">SUM(J2690:L2690)</f>
        <v>0</v>
      </c>
      <c r="N2690" s="124">
        <f t="shared" si="981"/>
        <v>0</v>
      </c>
    </row>
    <row r="2691" spans="1:14" ht="78.75" hidden="1" outlineLevel="1" x14ac:dyDescent="0.25">
      <c r="A2691" s="9">
        <f t="shared" si="974"/>
        <v>34.1</v>
      </c>
      <c r="B2691" s="165" t="str">
        <f t="shared" si="972"/>
        <v>Design, engineering, manufacturing, supply, erection &amp; commissioning of interconnection conveyor belt from 1 X 500MW to 4 X 210MW stack yard at CHP Khaperkheda TPS</v>
      </c>
      <c r="C2691" s="31" t="str">
        <f t="shared" si="984"/>
        <v>MERC/CAPEX/2023-2024/MSPGCL/0142</v>
      </c>
      <c r="D2691" s="65">
        <f t="shared" si="984"/>
        <v>45349</v>
      </c>
      <c r="E2691" s="93">
        <f t="shared" si="984"/>
        <v>5.43</v>
      </c>
      <c r="F2691" s="124">
        <f t="shared" si="975"/>
        <v>0</v>
      </c>
      <c r="G2691" s="124">
        <f t="shared" si="976"/>
        <v>0</v>
      </c>
      <c r="H2691" s="124">
        <f t="shared" si="979"/>
        <v>0</v>
      </c>
      <c r="I2691" s="123">
        <f>'F4.2'!AA135</f>
        <v>0</v>
      </c>
      <c r="J2691" s="123">
        <f>'F4.2'!AU135</f>
        <v>0</v>
      </c>
      <c r="K2691" s="124"/>
      <c r="L2691" s="124"/>
      <c r="M2691" s="124">
        <f t="shared" si="985"/>
        <v>0</v>
      </c>
      <c r="N2691" s="124">
        <f t="shared" si="981"/>
        <v>0</v>
      </c>
    </row>
    <row r="2692" spans="1:14" ht="47.25" hidden="1" outlineLevel="1" x14ac:dyDescent="0.25">
      <c r="A2692" s="9">
        <f t="shared" si="974"/>
        <v>34.200000000000003</v>
      </c>
      <c r="B2692" s="165" t="str">
        <f t="shared" ref="B2692:B2755" si="986">B2266</f>
        <v>Supply &amp; installation of Elecon–make complete impact type crusher at CHP-I, Khaperkheda TPS</v>
      </c>
      <c r="C2692" s="31" t="str">
        <f t="shared" si="984"/>
        <v>MERC/CAPEX/2023-2024/MSPGCL/0142</v>
      </c>
      <c r="D2692" s="65">
        <f t="shared" si="984"/>
        <v>45349</v>
      </c>
      <c r="E2692" s="93">
        <f t="shared" si="984"/>
        <v>4.29</v>
      </c>
      <c r="F2692" s="124">
        <f t="shared" si="975"/>
        <v>4.1500000000000004</v>
      </c>
      <c r="G2692" s="124">
        <f t="shared" si="976"/>
        <v>4.1500000000000004</v>
      </c>
      <c r="H2692" s="124">
        <f t="shared" si="979"/>
        <v>0</v>
      </c>
      <c r="I2692" s="123">
        <f>'F4.2'!AA136</f>
        <v>0</v>
      </c>
      <c r="J2692" s="123">
        <f>'F4.2'!AU136</f>
        <v>0</v>
      </c>
      <c r="K2692" s="124"/>
      <c r="L2692" s="124"/>
      <c r="M2692" s="124">
        <f t="shared" si="985"/>
        <v>0</v>
      </c>
      <c r="N2692" s="124">
        <f t="shared" si="981"/>
        <v>0</v>
      </c>
    </row>
    <row r="2693" spans="1:14" ht="31.5" hidden="1" outlineLevel="1" x14ac:dyDescent="0.25">
      <c r="A2693" s="9">
        <f t="shared" si="974"/>
        <v>34.299999999999997</v>
      </c>
      <c r="B2693" s="165" t="str">
        <f t="shared" si="986"/>
        <v>Procurement of 4 NOs. Bull Dozer BEML BD-155  at CHP, Khaperkheda TPS</v>
      </c>
      <c r="C2693" s="31" t="str">
        <f t="shared" si="984"/>
        <v>MERC/CAPEX/2023-2024/MSPGCL/0142</v>
      </c>
      <c r="D2693" s="90">
        <f t="shared" si="984"/>
        <v>45349</v>
      </c>
      <c r="E2693" s="92">
        <f t="shared" si="984"/>
        <v>5.2549999999999999</v>
      </c>
      <c r="F2693" s="123">
        <f t="shared" si="975"/>
        <v>12.0596</v>
      </c>
      <c r="G2693" s="123">
        <f t="shared" si="976"/>
        <v>12.0596</v>
      </c>
      <c r="H2693" s="123">
        <f t="shared" si="979"/>
        <v>0</v>
      </c>
      <c r="I2693" s="123">
        <f>'F4.2'!AA137</f>
        <v>0</v>
      </c>
      <c r="J2693" s="123">
        <f>'F4.2'!AU137</f>
        <v>0</v>
      </c>
      <c r="K2693" s="123"/>
      <c r="L2693" s="123"/>
      <c r="M2693" s="123">
        <f t="shared" si="985"/>
        <v>0</v>
      </c>
      <c r="N2693" s="123">
        <f t="shared" si="981"/>
        <v>0</v>
      </c>
    </row>
    <row r="2694" spans="1:14" ht="78.75" hidden="1" outlineLevel="1" x14ac:dyDescent="0.25">
      <c r="A2694" s="9">
        <f t="shared" si="974"/>
        <v>34.4</v>
      </c>
      <c r="B2694" s="165" t="str">
        <f t="shared" si="986"/>
        <v>Supply, erection, &amp; commissioning of Eco friendly and power efficient chiller system for khaperkheda TPS Unit 1 to 4, Service Building and WTP in place of present reciprocating type Chiller system</v>
      </c>
      <c r="C2694" s="31" t="str">
        <f t="shared" si="984"/>
        <v>MERC/CAPEX/2023-2024/MSPGCL/0142</v>
      </c>
      <c r="D2694" s="65">
        <f t="shared" si="984"/>
        <v>45349</v>
      </c>
      <c r="E2694" s="93">
        <f t="shared" si="984"/>
        <v>11.96</v>
      </c>
      <c r="F2694" s="124">
        <f t="shared" si="975"/>
        <v>11.45</v>
      </c>
      <c r="G2694" s="124">
        <f t="shared" si="976"/>
        <v>11.45</v>
      </c>
      <c r="H2694" s="124">
        <f t="shared" si="979"/>
        <v>0</v>
      </c>
      <c r="I2694" s="123">
        <f>'F4.2'!AA138</f>
        <v>0</v>
      </c>
      <c r="J2694" s="123">
        <f>'F4.2'!AU138</f>
        <v>0</v>
      </c>
      <c r="K2694" s="124"/>
      <c r="L2694" s="124"/>
      <c r="M2694" s="124">
        <f t="shared" si="985"/>
        <v>0</v>
      </c>
      <c r="N2694" s="124">
        <f t="shared" si="981"/>
        <v>0</v>
      </c>
    </row>
    <row r="2695" spans="1:14" ht="31.5" hidden="1" outlineLevel="1" x14ac:dyDescent="0.25">
      <c r="A2695" s="9">
        <f t="shared" si="974"/>
        <v>0</v>
      </c>
      <c r="B2695" s="165" t="str">
        <f t="shared" si="986"/>
        <v>IDC</v>
      </c>
      <c r="C2695" s="31" t="str">
        <f t="shared" si="984"/>
        <v>MERC/CAPEX/2023-2024/MSPGCL/0142</v>
      </c>
      <c r="D2695" s="65">
        <f t="shared" si="984"/>
        <v>45349</v>
      </c>
      <c r="E2695" s="93">
        <f t="shared" si="984"/>
        <v>1.385</v>
      </c>
      <c r="F2695" s="124">
        <f t="shared" si="975"/>
        <v>0</v>
      </c>
      <c r="G2695" s="124">
        <f t="shared" si="976"/>
        <v>0</v>
      </c>
      <c r="H2695" s="124">
        <f t="shared" si="979"/>
        <v>0</v>
      </c>
      <c r="I2695" s="123">
        <f>'F4.2'!AA139</f>
        <v>0</v>
      </c>
      <c r="J2695" s="123">
        <f>'F4.2'!AU139</f>
        <v>0</v>
      </c>
      <c r="K2695" s="124"/>
      <c r="L2695" s="124"/>
      <c r="M2695" s="124">
        <f t="shared" si="985"/>
        <v>0</v>
      </c>
      <c r="N2695" s="124">
        <f t="shared" si="981"/>
        <v>0</v>
      </c>
    </row>
    <row r="2696" spans="1:14" ht="31.5" hidden="1" outlineLevel="1" x14ac:dyDescent="0.25">
      <c r="A2696" s="27">
        <f t="shared" ref="A2696:A2759" si="987">A2270</f>
        <v>35</v>
      </c>
      <c r="B2696" s="28" t="str">
        <f t="shared" si="986"/>
        <v>5 Nos. of Boiler Improvement Schemes for Unit No. 1 to 4</v>
      </c>
      <c r="C2696" s="31" t="str">
        <f t="shared" si="984"/>
        <v>MERC/CAPEX/2024-2025/MSPGCL/0251</v>
      </c>
      <c r="D2696" s="65">
        <f t="shared" si="984"/>
        <v>45400</v>
      </c>
      <c r="E2696" s="93">
        <f t="shared" si="984"/>
        <v>32.44</v>
      </c>
      <c r="F2696" s="124">
        <f t="shared" ref="F2696:F2759" si="988">F2270+I2270</f>
        <v>0</v>
      </c>
      <c r="G2696" s="124">
        <f t="shared" ref="G2696:G2759" si="989">G2270+M2270</f>
        <v>0</v>
      </c>
      <c r="H2696" s="124">
        <f t="shared" si="979"/>
        <v>0</v>
      </c>
      <c r="I2696" s="123">
        <f>'F4.2'!AA140</f>
        <v>0</v>
      </c>
      <c r="J2696" s="123">
        <f>'F4.2'!AU140</f>
        <v>0</v>
      </c>
      <c r="K2696" s="124"/>
      <c r="L2696" s="124"/>
      <c r="M2696" s="124">
        <f t="shared" si="985"/>
        <v>0</v>
      </c>
      <c r="N2696" s="124">
        <f t="shared" si="981"/>
        <v>0</v>
      </c>
    </row>
    <row r="2697" spans="1:14" ht="47.25" hidden="1" outlineLevel="1" x14ac:dyDescent="0.25">
      <c r="A2697" s="9">
        <f t="shared" si="987"/>
        <v>35.1</v>
      </c>
      <c r="B2697" s="165" t="str">
        <f t="shared" si="986"/>
        <v>Procurement &amp; replacement of Re-Heater Rear Pendent Assembly Coils for unit no. 3 &amp; 4 (210 MW)</v>
      </c>
      <c r="C2697" s="31" t="str">
        <f t="shared" si="984"/>
        <v>MERC/CAPEX/2024-2025/MSPGCL/0251</v>
      </c>
      <c r="D2697" s="65">
        <f t="shared" si="984"/>
        <v>45400</v>
      </c>
      <c r="E2697" s="93">
        <f t="shared" si="984"/>
        <v>8.86</v>
      </c>
      <c r="F2697" s="124">
        <f t="shared" si="988"/>
        <v>9.36</v>
      </c>
      <c r="G2697" s="124">
        <f t="shared" si="989"/>
        <v>9.36</v>
      </c>
      <c r="H2697" s="124">
        <f t="shared" ref="H2697:H2760" si="990">F2697-G2697</f>
        <v>0</v>
      </c>
      <c r="I2697" s="123">
        <f>'F4.2'!AA141</f>
        <v>0</v>
      </c>
      <c r="J2697" s="123">
        <f>'F4.2'!AU141</f>
        <v>0</v>
      </c>
      <c r="K2697" s="124"/>
      <c r="L2697" s="124"/>
      <c r="M2697" s="124">
        <f t="shared" si="985"/>
        <v>0</v>
      </c>
      <c r="N2697" s="124">
        <f t="shared" ref="N2697:N2760" si="991">H2697+I2697-M2697</f>
        <v>0</v>
      </c>
    </row>
    <row r="2698" spans="1:14" ht="31.5" hidden="1" outlineLevel="1" x14ac:dyDescent="0.25">
      <c r="A2698" s="9">
        <f t="shared" si="987"/>
        <v>35.200000000000003</v>
      </c>
      <c r="B2698" s="165" t="str">
        <f t="shared" si="986"/>
        <v>Procurement Complete Set of Sky Climber For Unit#1 To 5 Boilers.</v>
      </c>
      <c r="C2698" s="31" t="str">
        <f t="shared" si="984"/>
        <v>MERC/CAPEX/2024-2025/MSPGCL/0251</v>
      </c>
      <c r="D2698" s="65">
        <f t="shared" si="984"/>
        <v>45400</v>
      </c>
      <c r="E2698" s="93">
        <f t="shared" si="984"/>
        <v>3.32</v>
      </c>
      <c r="F2698" s="124">
        <f t="shared" si="988"/>
        <v>2.4300000000000002</v>
      </c>
      <c r="G2698" s="124">
        <f t="shared" si="989"/>
        <v>2.4300000000000002</v>
      </c>
      <c r="H2698" s="124">
        <f t="shared" si="990"/>
        <v>0</v>
      </c>
      <c r="I2698" s="123">
        <f>'F4.2'!AA142</f>
        <v>0</v>
      </c>
      <c r="J2698" s="123">
        <f>'F4.2'!AU142</f>
        <v>0</v>
      </c>
      <c r="K2698" s="124"/>
      <c r="L2698" s="124"/>
      <c r="M2698" s="124">
        <f t="shared" si="985"/>
        <v>0</v>
      </c>
      <c r="N2698" s="124">
        <f t="shared" si="991"/>
        <v>0</v>
      </c>
    </row>
    <row r="2699" spans="1:14" ht="63" hidden="1" outlineLevel="1" x14ac:dyDescent="0.25">
      <c r="A2699" s="9">
        <f t="shared" si="987"/>
        <v>35.299999999999997</v>
      </c>
      <c r="B2699" s="165" t="str">
        <f t="shared" si="986"/>
        <v>Replacement of glasswool insulation and GI/CORRUGATED sheets of boiler and hot air ducts at unit 1to 4 KHAPERKHEDA TPS</v>
      </c>
      <c r="C2699" s="31" t="str">
        <f t="shared" si="984"/>
        <v>MERC/CAPEX/2024-2025/MSPGCL/0251</v>
      </c>
      <c r="D2699" s="65">
        <f t="shared" si="984"/>
        <v>45400</v>
      </c>
      <c r="E2699" s="93">
        <f t="shared" si="984"/>
        <v>2.19</v>
      </c>
      <c r="F2699" s="124">
        <f t="shared" si="988"/>
        <v>1.99</v>
      </c>
      <c r="G2699" s="124">
        <f t="shared" si="989"/>
        <v>1.99</v>
      </c>
      <c r="H2699" s="124">
        <f t="shared" si="990"/>
        <v>0</v>
      </c>
      <c r="I2699" s="123">
        <f>'F4.2'!AA143</f>
        <v>0</v>
      </c>
      <c r="J2699" s="123">
        <f>'F4.2'!AU143</f>
        <v>0</v>
      </c>
      <c r="K2699" s="124"/>
      <c r="L2699" s="124"/>
      <c r="M2699" s="124">
        <f t="shared" si="985"/>
        <v>0</v>
      </c>
      <c r="N2699" s="124">
        <f t="shared" si="991"/>
        <v>0</v>
      </c>
    </row>
    <row r="2700" spans="1:14" ht="78.75" hidden="1" outlineLevel="1" x14ac:dyDescent="0.25">
      <c r="A2700" s="9">
        <f t="shared" si="987"/>
        <v>35.4</v>
      </c>
      <c r="B2700" s="165" t="str">
        <f t="shared" si="986"/>
        <v>Procurement, design, manufacture, supply &amp; delivery, dismantling, retrofitting, erection, commissioning and testing of gravimetric belt conveyor type coal feeders for unit no. 1 &amp; 2.</v>
      </c>
      <c r="C2700" s="31" t="str">
        <f t="shared" si="984"/>
        <v>MERC/CAPEX/2024-2025/MSPGCL/0251</v>
      </c>
      <c r="D2700" s="65">
        <f t="shared" si="984"/>
        <v>45400</v>
      </c>
      <c r="E2700" s="93">
        <f t="shared" si="984"/>
        <v>6.68</v>
      </c>
      <c r="F2700" s="124">
        <f t="shared" si="988"/>
        <v>6.77</v>
      </c>
      <c r="G2700" s="124">
        <f t="shared" si="989"/>
        <v>6.77</v>
      </c>
      <c r="H2700" s="124">
        <f t="shared" si="990"/>
        <v>0</v>
      </c>
      <c r="I2700" s="123">
        <f>'F4.2'!AA144</f>
        <v>0</v>
      </c>
      <c r="J2700" s="123">
        <f>'F4.2'!AU144</f>
        <v>0</v>
      </c>
      <c r="K2700" s="124"/>
      <c r="L2700" s="124"/>
      <c r="M2700" s="124">
        <f t="shared" si="985"/>
        <v>0</v>
      </c>
      <c r="N2700" s="124">
        <f t="shared" si="991"/>
        <v>0</v>
      </c>
    </row>
    <row r="2701" spans="1:14" ht="47.25" hidden="1" outlineLevel="1" x14ac:dyDescent="0.25">
      <c r="A2701" s="9">
        <f t="shared" si="987"/>
        <v>35.5</v>
      </c>
      <c r="B2701" s="165" t="str">
        <f t="shared" si="986"/>
        <v>Procurement and Replacement of Air Preheater Baskets for Unit no. 1 to 4 (4x 210MW).</v>
      </c>
      <c r="C2701" s="31" t="str">
        <f t="shared" si="984"/>
        <v>MERC/CAPEX/2024-2025/MSPGCL/0251</v>
      </c>
      <c r="D2701" s="65">
        <f t="shared" si="984"/>
        <v>45400</v>
      </c>
      <c r="E2701" s="93">
        <f t="shared" si="984"/>
        <v>9.0500000000000007</v>
      </c>
      <c r="F2701" s="124">
        <f t="shared" si="988"/>
        <v>11.373545888000001</v>
      </c>
      <c r="G2701" s="124">
        <f t="shared" si="989"/>
        <v>11.373545888000001</v>
      </c>
      <c r="H2701" s="124">
        <f t="shared" si="990"/>
        <v>0</v>
      </c>
      <c r="I2701" s="123">
        <f>'F4.2'!AA145</f>
        <v>0</v>
      </c>
      <c r="J2701" s="123">
        <f>'F4.2'!AU145</f>
        <v>0</v>
      </c>
      <c r="K2701" s="124"/>
      <c r="L2701" s="124"/>
      <c r="M2701" s="124">
        <f t="shared" si="985"/>
        <v>0</v>
      </c>
      <c r="N2701" s="124">
        <f t="shared" si="991"/>
        <v>0</v>
      </c>
    </row>
    <row r="2702" spans="1:14" ht="31.5" hidden="1" outlineLevel="1" x14ac:dyDescent="0.25">
      <c r="A2702" s="27">
        <f t="shared" si="987"/>
        <v>0</v>
      </c>
      <c r="B2702" s="165" t="str">
        <f t="shared" si="986"/>
        <v>IDC</v>
      </c>
      <c r="C2702" s="31" t="str">
        <f t="shared" si="984"/>
        <v>MERC/CAPEX/2024-2025/MSPGCL/0251</v>
      </c>
      <c r="D2702" s="65">
        <f t="shared" si="984"/>
        <v>45400</v>
      </c>
      <c r="E2702" s="93">
        <f t="shared" si="984"/>
        <v>2.34</v>
      </c>
      <c r="F2702" s="124">
        <f t="shared" si="988"/>
        <v>0</v>
      </c>
      <c r="G2702" s="124">
        <f t="shared" si="989"/>
        <v>0</v>
      </c>
      <c r="H2702" s="124">
        <f t="shared" si="990"/>
        <v>0</v>
      </c>
      <c r="I2702" s="123">
        <f>'F4.2'!AA146</f>
        <v>0</v>
      </c>
      <c r="J2702" s="123">
        <f>'F4.2'!AU146</f>
        <v>0</v>
      </c>
      <c r="K2702" s="124"/>
      <c r="L2702" s="124"/>
      <c r="M2702" s="124">
        <f t="shared" si="985"/>
        <v>0</v>
      </c>
      <c r="N2702" s="124">
        <f t="shared" si="991"/>
        <v>0</v>
      </c>
    </row>
    <row r="2703" spans="1:14" ht="47.25" hidden="1" outlineLevel="1" x14ac:dyDescent="0.25">
      <c r="A2703" s="27" t="str">
        <f t="shared" si="987"/>
        <v>HO
DPR 13</v>
      </c>
      <c r="B2703" s="28" t="str">
        <f t="shared" si="986"/>
        <v>Construction of new Administrative Building for Mahagenco at Vidyut Bhawan, Katol Road, Nagpur</v>
      </c>
      <c r="C2703" s="31" t="str">
        <f t="shared" si="984"/>
        <v>MERC/CAPEX/2021-2022/MSPGCL/063</v>
      </c>
      <c r="D2703" s="65">
        <f t="shared" si="984"/>
        <v>44604</v>
      </c>
      <c r="E2703" s="93">
        <f t="shared" si="984"/>
        <v>57</v>
      </c>
      <c r="F2703" s="124">
        <f t="shared" si="988"/>
        <v>0</v>
      </c>
      <c r="G2703" s="124">
        <f t="shared" si="989"/>
        <v>0</v>
      </c>
      <c r="H2703" s="124">
        <f t="shared" si="990"/>
        <v>0</v>
      </c>
      <c r="I2703" s="123">
        <f>'F4.2'!AA147</f>
        <v>0</v>
      </c>
      <c r="J2703" s="123">
        <f>'F4.2'!AU147</f>
        <v>0</v>
      </c>
      <c r="K2703" s="124"/>
      <c r="L2703" s="124"/>
      <c r="M2703" s="124">
        <f t="shared" si="985"/>
        <v>0</v>
      </c>
      <c r="N2703" s="124">
        <f t="shared" si="991"/>
        <v>0</v>
      </c>
    </row>
    <row r="2704" spans="1:14" ht="47.25" hidden="1" outlineLevel="1" x14ac:dyDescent="0.25">
      <c r="A2704" s="9">
        <f t="shared" si="987"/>
        <v>1</v>
      </c>
      <c r="B2704" s="165" t="str">
        <f t="shared" si="986"/>
        <v>Construction of new Administrative Building for Mahagenco at Vidyut Bhawan, Katol Road, Nagpur</v>
      </c>
      <c r="C2704" s="31" t="str">
        <f t="shared" si="984"/>
        <v>MERC/CAPEX/2021-2022/MSPGCL/063</v>
      </c>
      <c r="D2704" s="65">
        <f t="shared" si="984"/>
        <v>44604</v>
      </c>
      <c r="E2704" s="93">
        <f t="shared" si="984"/>
        <v>54.24</v>
      </c>
      <c r="F2704" s="124">
        <f t="shared" si="988"/>
        <v>0</v>
      </c>
      <c r="G2704" s="124">
        <f t="shared" si="989"/>
        <v>0</v>
      </c>
      <c r="H2704" s="124">
        <f t="shared" si="990"/>
        <v>0</v>
      </c>
      <c r="I2704" s="123">
        <f>'F4.2'!AA148</f>
        <v>0</v>
      </c>
      <c r="J2704" s="123">
        <f>'F4.2'!AU148</f>
        <v>0</v>
      </c>
      <c r="K2704" s="124"/>
      <c r="L2704" s="124"/>
      <c r="M2704" s="124">
        <f t="shared" si="985"/>
        <v>0</v>
      </c>
      <c r="N2704" s="124">
        <f t="shared" si="991"/>
        <v>0</v>
      </c>
    </row>
    <row r="2705" spans="1:14" ht="31.5" hidden="1" outlineLevel="1" x14ac:dyDescent="0.25">
      <c r="A2705" s="107">
        <f t="shared" si="987"/>
        <v>0</v>
      </c>
      <c r="B2705" s="62" t="str">
        <f t="shared" si="986"/>
        <v>IDC</v>
      </c>
      <c r="C2705" s="31" t="str">
        <f t="shared" si="984"/>
        <v>MERC/CAPEX/2021-2022/MSPGCL/063</v>
      </c>
      <c r="D2705" s="65">
        <f t="shared" si="984"/>
        <v>44604</v>
      </c>
      <c r="E2705" s="93">
        <f t="shared" si="984"/>
        <v>2.76</v>
      </c>
      <c r="F2705" s="124">
        <f t="shared" si="988"/>
        <v>0</v>
      </c>
      <c r="G2705" s="124">
        <f t="shared" si="989"/>
        <v>0</v>
      </c>
      <c r="H2705" s="124">
        <f t="shared" si="990"/>
        <v>0</v>
      </c>
      <c r="I2705" s="123">
        <f>'F4.2'!AA149</f>
        <v>0</v>
      </c>
      <c r="J2705" s="123">
        <f>'F4.2'!AU149</f>
        <v>0</v>
      </c>
      <c r="K2705" s="124"/>
      <c r="L2705" s="124"/>
      <c r="M2705" s="124">
        <f t="shared" si="985"/>
        <v>0</v>
      </c>
      <c r="N2705" s="124">
        <f t="shared" si="991"/>
        <v>0</v>
      </c>
    </row>
    <row r="2706" spans="1:14" ht="47.25" hidden="1" outlineLevel="1" x14ac:dyDescent="0.25">
      <c r="A2706" s="27" t="str">
        <f t="shared" si="987"/>
        <v>HO
DPR 16</v>
      </c>
      <c r="B2706" s="28" t="str">
        <f t="shared" si="986"/>
        <v>Centralized Monitoring Solution</v>
      </c>
      <c r="C2706" s="31" t="str">
        <f t="shared" si="984"/>
        <v>MERC/CAPEX/MSPGCL/2023-24/0576</v>
      </c>
      <c r="D2706" s="65">
        <f t="shared" si="984"/>
        <v>45232</v>
      </c>
      <c r="E2706" s="93">
        <f t="shared" si="984"/>
        <v>69.308999999999997</v>
      </c>
      <c r="F2706" s="124">
        <f t="shared" si="988"/>
        <v>0</v>
      </c>
      <c r="G2706" s="124">
        <f t="shared" si="989"/>
        <v>0</v>
      </c>
      <c r="H2706" s="124">
        <f t="shared" si="990"/>
        <v>0</v>
      </c>
      <c r="I2706" s="123">
        <f>'F4.2'!AA150</f>
        <v>0</v>
      </c>
      <c r="J2706" s="123">
        <f>'F4.2'!AU150</f>
        <v>0</v>
      </c>
      <c r="K2706" s="124"/>
      <c r="L2706" s="124"/>
      <c r="M2706" s="124">
        <f t="shared" si="985"/>
        <v>0</v>
      </c>
      <c r="N2706" s="124">
        <f t="shared" si="991"/>
        <v>0</v>
      </c>
    </row>
    <row r="2707" spans="1:14" ht="31.5" hidden="1" outlineLevel="1" x14ac:dyDescent="0.25">
      <c r="A2707" s="9">
        <f t="shared" si="987"/>
        <v>1</v>
      </c>
      <c r="B2707" s="165" t="str">
        <f t="shared" si="986"/>
        <v>Centralized Monitoring Solution</v>
      </c>
      <c r="C2707" s="31" t="str">
        <f t="shared" si="984"/>
        <v>MERC/CAPEX/MSPGCL/2023-24/0576</v>
      </c>
      <c r="D2707" s="65">
        <f t="shared" si="984"/>
        <v>45232</v>
      </c>
      <c r="E2707" s="93">
        <f t="shared" si="984"/>
        <v>66.009</v>
      </c>
      <c r="F2707" s="124">
        <f t="shared" si="988"/>
        <v>0</v>
      </c>
      <c r="G2707" s="124">
        <f t="shared" si="989"/>
        <v>0</v>
      </c>
      <c r="H2707" s="124">
        <f t="shared" si="990"/>
        <v>0</v>
      </c>
      <c r="I2707" s="123">
        <f>'F4.2'!AA151</f>
        <v>0</v>
      </c>
      <c r="J2707" s="123">
        <f>'F4.2'!AU151</f>
        <v>0</v>
      </c>
      <c r="K2707" s="124"/>
      <c r="L2707" s="124"/>
      <c r="M2707" s="124">
        <f t="shared" si="985"/>
        <v>0</v>
      </c>
      <c r="N2707" s="124">
        <f t="shared" si="991"/>
        <v>0</v>
      </c>
    </row>
    <row r="2708" spans="1:14" ht="31.5" hidden="1" outlineLevel="1" x14ac:dyDescent="0.25">
      <c r="A2708" s="107">
        <f t="shared" si="987"/>
        <v>0</v>
      </c>
      <c r="B2708" s="62" t="str">
        <f t="shared" si="986"/>
        <v>IDC</v>
      </c>
      <c r="C2708" s="31" t="str">
        <f t="shared" ref="C2708:E2727" si="992">C2282</f>
        <v>MERC/CAPEX/MSPGCL/2023-24/0576</v>
      </c>
      <c r="D2708" s="65">
        <f t="shared" si="992"/>
        <v>45232</v>
      </c>
      <c r="E2708" s="93">
        <f t="shared" si="992"/>
        <v>3.3</v>
      </c>
      <c r="F2708" s="124">
        <f t="shared" si="988"/>
        <v>0</v>
      </c>
      <c r="G2708" s="124">
        <f t="shared" si="989"/>
        <v>0</v>
      </c>
      <c r="H2708" s="124">
        <f t="shared" si="990"/>
        <v>0</v>
      </c>
      <c r="I2708" s="123">
        <f>'F4.2'!AA152</f>
        <v>0</v>
      </c>
      <c r="J2708" s="123">
        <f>'F4.2'!AU152</f>
        <v>0</v>
      </c>
      <c r="K2708" s="124"/>
      <c r="L2708" s="124"/>
      <c r="M2708" s="124">
        <f t="shared" si="985"/>
        <v>0</v>
      </c>
      <c r="N2708" s="124">
        <f t="shared" si="991"/>
        <v>0</v>
      </c>
    </row>
    <row r="2709" spans="1:14" ht="94.5" hidden="1" outlineLevel="1" x14ac:dyDescent="0.25">
      <c r="A2709" s="168" t="str">
        <f t="shared" si="987"/>
        <v>HO
DPR-17</v>
      </c>
      <c r="B2709" s="28" t="str">
        <f t="shared" si="986"/>
        <v>Various DPR Schemes for The work of maintaining the zero discharge condition of Pond No. 2 &amp; Pond No.3 and providing the facilities on peripheral area of Pond No.3 such as roads / bridges with lightening arrangement at Koradi TPS</v>
      </c>
      <c r="C2709" s="31" t="str">
        <f t="shared" si="992"/>
        <v>MERC/CAPEX/2018-2019/1242</v>
      </c>
      <c r="D2709" s="65">
        <f t="shared" si="992"/>
        <v>43365</v>
      </c>
      <c r="E2709" s="93">
        <f t="shared" si="992"/>
        <v>15.744307644459999</v>
      </c>
      <c r="F2709" s="124">
        <f t="shared" si="988"/>
        <v>0</v>
      </c>
      <c r="G2709" s="124">
        <f t="shared" si="989"/>
        <v>0</v>
      </c>
      <c r="H2709" s="124">
        <f t="shared" si="990"/>
        <v>0</v>
      </c>
      <c r="I2709" s="123">
        <f>'F4.2'!AA153</f>
        <v>0</v>
      </c>
      <c r="J2709" s="123">
        <f>'F4.2'!AU153</f>
        <v>0</v>
      </c>
      <c r="K2709" s="124"/>
      <c r="L2709" s="124"/>
      <c r="M2709" s="124">
        <f t="shared" si="985"/>
        <v>0</v>
      </c>
      <c r="N2709" s="124">
        <f t="shared" si="991"/>
        <v>0</v>
      </c>
    </row>
    <row r="2710" spans="1:14" ht="47.25" hidden="1" outlineLevel="1" x14ac:dyDescent="0.25">
      <c r="A2710" s="173" t="str">
        <f t="shared" si="987"/>
        <v>HO
DPR 17.1</v>
      </c>
      <c r="B2710" s="174" t="str">
        <f t="shared" si="986"/>
        <v>The work of maintaining the zero discharge condition of Pond No.2 &amp; Pond No.3 at KTPS Koradi</v>
      </c>
      <c r="C2710" s="9" t="str">
        <f t="shared" si="992"/>
        <v>MERC/CAPEX/2018-2019/1242</v>
      </c>
      <c r="D2710" s="65">
        <f t="shared" si="992"/>
        <v>43365</v>
      </c>
      <c r="E2710" s="58">
        <f t="shared" si="992"/>
        <v>4.2067621104799997</v>
      </c>
      <c r="F2710" s="58">
        <f t="shared" si="988"/>
        <v>0</v>
      </c>
      <c r="G2710" s="58">
        <f t="shared" si="989"/>
        <v>0</v>
      </c>
      <c r="H2710" s="58">
        <f t="shared" si="990"/>
        <v>0</v>
      </c>
      <c r="I2710" s="123">
        <f>'F4.2'!AA154</f>
        <v>0</v>
      </c>
      <c r="J2710" s="123">
        <f>'F4.2'!AU154</f>
        <v>0</v>
      </c>
      <c r="K2710" s="58"/>
      <c r="L2710" s="58"/>
      <c r="M2710" s="58">
        <f t="shared" si="985"/>
        <v>0</v>
      </c>
      <c r="N2710" s="58">
        <f t="shared" si="991"/>
        <v>0</v>
      </c>
    </row>
    <row r="2711" spans="1:14" ht="47.25" hidden="1" outlineLevel="1" x14ac:dyDescent="0.25">
      <c r="A2711" s="173" t="str">
        <f t="shared" si="987"/>
        <v>HO
DPR 17.2</v>
      </c>
      <c r="B2711" s="174" t="str">
        <f t="shared" si="986"/>
        <v>Providing the facilities on peripheral area of Pond No.3 such as roads / bridges with lightening arrangement at Koradi TPS</v>
      </c>
      <c r="C2711" s="9" t="str">
        <f t="shared" si="992"/>
        <v>MERC/CAPEX/2018-2019/1242</v>
      </c>
      <c r="D2711" s="65">
        <f t="shared" si="992"/>
        <v>43365</v>
      </c>
      <c r="E2711" s="58">
        <f t="shared" si="992"/>
        <v>11.537545533979999</v>
      </c>
      <c r="F2711" s="58">
        <f t="shared" si="988"/>
        <v>0</v>
      </c>
      <c r="G2711" s="58">
        <f t="shared" si="989"/>
        <v>0</v>
      </c>
      <c r="H2711" s="58">
        <f t="shared" si="990"/>
        <v>0</v>
      </c>
      <c r="I2711" s="123">
        <f>'F4.2'!AA155</f>
        <v>0</v>
      </c>
      <c r="J2711" s="123">
        <f>'F4.2'!AU155</f>
        <v>0</v>
      </c>
      <c r="K2711" s="58"/>
      <c r="L2711" s="58"/>
      <c r="M2711" s="58">
        <f t="shared" si="985"/>
        <v>0</v>
      </c>
      <c r="N2711" s="58">
        <f t="shared" si="991"/>
        <v>0</v>
      </c>
    </row>
    <row r="2712" spans="1:14" ht="110.25" hidden="1" outlineLevel="1" x14ac:dyDescent="0.25">
      <c r="A2712" s="27">
        <f t="shared" si="987"/>
        <v>2</v>
      </c>
      <c r="B2712" s="28" t="str">
        <f t="shared" si="986"/>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2712" s="9" t="str">
        <f t="shared" si="992"/>
        <v>MERC/CAPEX/2024-2025/478</v>
      </c>
      <c r="D2712" s="65">
        <f t="shared" si="992"/>
        <v>45510</v>
      </c>
      <c r="E2712" s="58">
        <f t="shared" si="992"/>
        <v>33.76</v>
      </c>
      <c r="F2712" s="58">
        <f t="shared" si="988"/>
        <v>0</v>
      </c>
      <c r="G2712" s="58">
        <f t="shared" si="989"/>
        <v>0</v>
      </c>
      <c r="H2712" s="58">
        <f t="shared" si="990"/>
        <v>0</v>
      </c>
      <c r="I2712" s="123">
        <f>'F4.2'!AA156</f>
        <v>0</v>
      </c>
      <c r="J2712" s="123">
        <f>'F4.2'!AU156</f>
        <v>0</v>
      </c>
      <c r="K2712" s="58"/>
      <c r="L2712" s="58"/>
      <c r="M2712" s="58">
        <f t="shared" si="985"/>
        <v>0</v>
      </c>
      <c r="N2712" s="58">
        <f t="shared" si="991"/>
        <v>0</v>
      </c>
    </row>
    <row r="2713" spans="1:14" ht="45" hidden="1" outlineLevel="1" x14ac:dyDescent="0.25">
      <c r="A2713" s="9">
        <f t="shared" si="987"/>
        <v>2.7</v>
      </c>
      <c r="B2713" s="167" t="str">
        <f t="shared" si="986"/>
        <v>Up-gradation of Generator Protections Relays in Unit 1 to 4 of 210 MW Khaperkheda TPS.</v>
      </c>
      <c r="C2713" s="9" t="str">
        <f t="shared" si="992"/>
        <v>MERC/CAPEX/2024-2025/478</v>
      </c>
      <c r="D2713" s="65">
        <f t="shared" si="992"/>
        <v>45510</v>
      </c>
      <c r="E2713" s="58">
        <f t="shared" si="992"/>
        <v>8.31</v>
      </c>
      <c r="F2713" s="58">
        <f t="shared" si="988"/>
        <v>8.86</v>
      </c>
      <c r="G2713" s="58">
        <f t="shared" si="989"/>
        <v>8.86</v>
      </c>
      <c r="H2713" s="58">
        <f t="shared" si="990"/>
        <v>0</v>
      </c>
      <c r="I2713" s="123">
        <f>'F4.2'!AA157</f>
        <v>0</v>
      </c>
      <c r="J2713" s="123">
        <f>'F4.2'!AU157</f>
        <v>0</v>
      </c>
      <c r="K2713" s="58"/>
      <c r="L2713" s="58"/>
      <c r="M2713" s="58">
        <f t="shared" si="985"/>
        <v>0</v>
      </c>
      <c r="N2713" s="58">
        <f t="shared" si="991"/>
        <v>0</v>
      </c>
    </row>
    <row r="2714" spans="1:14" ht="15.75" hidden="1" outlineLevel="1" x14ac:dyDescent="0.25">
      <c r="A2714" s="9">
        <f t="shared" si="987"/>
        <v>0</v>
      </c>
      <c r="B2714" s="166" t="str">
        <f t="shared" si="986"/>
        <v>IDC</v>
      </c>
      <c r="C2714" s="9" t="str">
        <f t="shared" si="992"/>
        <v>MERC/CAPEX/2024-2025/478</v>
      </c>
      <c r="D2714" s="65" t="str">
        <f t="shared" si="992"/>
        <v>-</v>
      </c>
      <c r="E2714" s="58">
        <f t="shared" si="992"/>
        <v>0.86</v>
      </c>
      <c r="F2714" s="58">
        <f t="shared" si="988"/>
        <v>0</v>
      </c>
      <c r="G2714" s="58">
        <f t="shared" si="989"/>
        <v>0</v>
      </c>
      <c r="H2714" s="58">
        <f t="shared" si="990"/>
        <v>0</v>
      </c>
      <c r="I2714" s="123">
        <f>'F4.2'!AA158</f>
        <v>0</v>
      </c>
      <c r="J2714" s="123">
        <f>'F4.2'!AU158</f>
        <v>0</v>
      </c>
      <c r="K2714" s="58"/>
      <c r="L2714" s="58"/>
      <c r="M2714" s="58">
        <f t="shared" si="985"/>
        <v>0</v>
      </c>
      <c r="N2714" s="58">
        <f t="shared" si="991"/>
        <v>0</v>
      </c>
    </row>
    <row r="2715" spans="1:14" ht="15.75" hidden="1" outlineLevel="1" x14ac:dyDescent="0.25">
      <c r="A2715" s="9">
        <f t="shared" si="987"/>
        <v>0</v>
      </c>
      <c r="B2715" s="166">
        <f t="shared" si="986"/>
        <v>0</v>
      </c>
      <c r="C2715" s="9">
        <f t="shared" si="992"/>
        <v>0</v>
      </c>
      <c r="D2715" s="65" t="str">
        <f t="shared" si="992"/>
        <v>-</v>
      </c>
      <c r="E2715" s="58">
        <f t="shared" si="992"/>
        <v>0</v>
      </c>
      <c r="F2715" s="58">
        <f t="shared" si="988"/>
        <v>0</v>
      </c>
      <c r="G2715" s="58">
        <f t="shared" si="989"/>
        <v>0</v>
      </c>
      <c r="H2715" s="58">
        <f t="shared" si="990"/>
        <v>0</v>
      </c>
      <c r="I2715" s="123">
        <f>'F4.2'!AA159</f>
        <v>0</v>
      </c>
      <c r="J2715" s="123">
        <f>'F4.2'!AU159</f>
        <v>0</v>
      </c>
      <c r="K2715" s="58"/>
      <c r="L2715" s="58"/>
      <c r="M2715" s="58">
        <f t="shared" si="985"/>
        <v>0</v>
      </c>
      <c r="N2715" s="58">
        <f t="shared" si="991"/>
        <v>0</v>
      </c>
    </row>
    <row r="2716" spans="1:14" ht="15.75" hidden="1" outlineLevel="1" x14ac:dyDescent="0.25">
      <c r="A2716" s="9">
        <f t="shared" si="987"/>
        <v>0</v>
      </c>
      <c r="B2716" s="26" t="str">
        <f t="shared" si="986"/>
        <v>(ii) Submitted to MERC, Yet to receive approval</v>
      </c>
      <c r="C2716" s="9">
        <f t="shared" si="992"/>
        <v>0</v>
      </c>
      <c r="D2716" s="65" t="str">
        <f t="shared" si="992"/>
        <v>-</v>
      </c>
      <c r="E2716" s="58">
        <f t="shared" si="992"/>
        <v>0</v>
      </c>
      <c r="F2716" s="58">
        <f t="shared" si="988"/>
        <v>0</v>
      </c>
      <c r="G2716" s="58">
        <f t="shared" si="989"/>
        <v>0</v>
      </c>
      <c r="H2716" s="58">
        <f t="shared" si="990"/>
        <v>0</v>
      </c>
      <c r="I2716" s="123">
        <f>'F4.2'!AA160</f>
        <v>0</v>
      </c>
      <c r="J2716" s="123">
        <f>'F4.2'!AU160</f>
        <v>0</v>
      </c>
      <c r="K2716" s="58"/>
      <c r="L2716" s="58"/>
      <c r="M2716" s="58">
        <f t="shared" si="985"/>
        <v>0</v>
      </c>
      <c r="N2716" s="58">
        <f t="shared" si="991"/>
        <v>0</v>
      </c>
    </row>
    <row r="2717" spans="1:14" ht="78.75" hidden="1" outlineLevel="1" x14ac:dyDescent="0.25">
      <c r="A2717" s="27">
        <f t="shared" si="987"/>
        <v>1</v>
      </c>
      <c r="B2717" s="28" t="str">
        <f t="shared" si="986"/>
        <v>DPR on Refurbishment of Spare HPT Module Unit 1 &amp; 2 at TM-I and Procurement of Complete Gear Box Assemblies of Coal Mills XRP 803 ½ HP &amp; XRP 883 for Unit No. 1 to 4 (4x210 MW), Khaperkheda TPS</v>
      </c>
      <c r="C2717" s="9" t="str">
        <f t="shared" si="992"/>
        <v>Yet to be approved</v>
      </c>
      <c r="D2717" s="65" t="str">
        <f t="shared" si="992"/>
        <v>-</v>
      </c>
      <c r="E2717" s="58">
        <f t="shared" si="992"/>
        <v>0</v>
      </c>
      <c r="F2717" s="58">
        <f t="shared" si="988"/>
        <v>0</v>
      </c>
      <c r="G2717" s="58">
        <f t="shared" si="989"/>
        <v>0</v>
      </c>
      <c r="H2717" s="58">
        <f t="shared" si="990"/>
        <v>0</v>
      </c>
      <c r="I2717" s="123">
        <f>'F4.2'!AA161</f>
        <v>0</v>
      </c>
      <c r="J2717" s="123">
        <f>'F4.2'!AU161</f>
        <v>0</v>
      </c>
      <c r="K2717" s="58"/>
      <c r="L2717" s="58"/>
      <c r="M2717" s="58">
        <f t="shared" si="985"/>
        <v>0</v>
      </c>
      <c r="N2717" s="58">
        <f t="shared" si="991"/>
        <v>0</v>
      </c>
    </row>
    <row r="2718" spans="1:14" ht="45" hidden="1" outlineLevel="1" x14ac:dyDescent="0.25">
      <c r="A2718" s="9">
        <f t="shared" si="987"/>
        <v>1.1000000000000001</v>
      </c>
      <c r="B2718" s="166" t="str">
        <f t="shared" si="986"/>
        <v>Refurbishment of spare HPT module Unit 1 &amp; 2 at TM-I (4X210 MW), KHAPERKHEDA TPS</v>
      </c>
      <c r="C2718" s="9" t="str">
        <f t="shared" si="992"/>
        <v>Yet to be approved</v>
      </c>
      <c r="D2718" s="65" t="str">
        <f t="shared" si="992"/>
        <v>-</v>
      </c>
      <c r="E2718" s="58">
        <f t="shared" si="992"/>
        <v>0</v>
      </c>
      <c r="F2718" s="58">
        <f t="shared" si="988"/>
        <v>0</v>
      </c>
      <c r="G2718" s="58">
        <f t="shared" si="989"/>
        <v>0</v>
      </c>
      <c r="H2718" s="58">
        <f t="shared" si="990"/>
        <v>0</v>
      </c>
      <c r="I2718" s="123">
        <f>'F4.2'!AA162</f>
        <v>0</v>
      </c>
      <c r="J2718" s="123">
        <f>'F4.2'!AU162</f>
        <v>0</v>
      </c>
      <c r="K2718" s="58"/>
      <c r="L2718" s="58"/>
      <c r="M2718" s="58">
        <f t="shared" si="985"/>
        <v>0</v>
      </c>
      <c r="N2718" s="58">
        <f t="shared" si="991"/>
        <v>0</v>
      </c>
    </row>
    <row r="2719" spans="1:14" ht="45" hidden="1" outlineLevel="1" x14ac:dyDescent="0.25">
      <c r="A2719" s="9">
        <f t="shared" si="987"/>
        <v>1.2</v>
      </c>
      <c r="B2719" s="166" t="str">
        <f t="shared" si="986"/>
        <v>Procurement of Complete Gear Box Assemblies of Coal Mills XRP 883 for Unit-1 to 4 (210MW).</v>
      </c>
      <c r="C2719" s="9" t="str">
        <f t="shared" si="992"/>
        <v>Yet to be approved</v>
      </c>
      <c r="D2719" s="65" t="str">
        <f t="shared" si="992"/>
        <v>-</v>
      </c>
      <c r="E2719" s="58">
        <f t="shared" si="992"/>
        <v>0</v>
      </c>
      <c r="F2719" s="58">
        <f t="shared" si="988"/>
        <v>0</v>
      </c>
      <c r="G2719" s="58">
        <f t="shared" si="989"/>
        <v>0</v>
      </c>
      <c r="H2719" s="58">
        <f t="shared" si="990"/>
        <v>0</v>
      </c>
      <c r="I2719" s="123">
        <f>'F4.2'!AA163</f>
        <v>0</v>
      </c>
      <c r="J2719" s="123">
        <f>'F4.2'!AU163</f>
        <v>0</v>
      </c>
      <c r="K2719" s="58"/>
      <c r="L2719" s="58"/>
      <c r="M2719" s="58">
        <f t="shared" si="985"/>
        <v>0</v>
      </c>
      <c r="N2719" s="58">
        <f t="shared" si="991"/>
        <v>0</v>
      </c>
    </row>
    <row r="2720" spans="1:14" ht="15.75" hidden="1" outlineLevel="1" x14ac:dyDescent="0.25">
      <c r="A2720" s="9">
        <f t="shared" si="987"/>
        <v>0</v>
      </c>
      <c r="B2720" s="166" t="str">
        <f t="shared" si="986"/>
        <v>IDC</v>
      </c>
      <c r="C2720" s="9" t="str">
        <f t="shared" si="992"/>
        <v>Yet to be approved</v>
      </c>
      <c r="D2720" s="65" t="str">
        <f t="shared" si="992"/>
        <v>-</v>
      </c>
      <c r="E2720" s="58">
        <f t="shared" si="992"/>
        <v>0</v>
      </c>
      <c r="F2720" s="58">
        <f t="shared" si="988"/>
        <v>0</v>
      </c>
      <c r="G2720" s="58">
        <f t="shared" si="989"/>
        <v>0</v>
      </c>
      <c r="H2720" s="58">
        <f t="shared" si="990"/>
        <v>0</v>
      </c>
      <c r="I2720" s="123">
        <f>'F4.2'!AA164</f>
        <v>0</v>
      </c>
      <c r="J2720" s="123">
        <f>'F4.2'!AU164</f>
        <v>0</v>
      </c>
      <c r="K2720" s="58"/>
      <c r="L2720" s="58"/>
      <c r="M2720" s="58">
        <f t="shared" si="985"/>
        <v>0</v>
      </c>
      <c r="N2720" s="58">
        <f t="shared" si="991"/>
        <v>0</v>
      </c>
    </row>
    <row r="2721" spans="1:14" ht="15.75" hidden="1" outlineLevel="1" x14ac:dyDescent="0.25">
      <c r="A2721" s="9">
        <f t="shared" si="987"/>
        <v>0</v>
      </c>
      <c r="B2721" s="26" t="str">
        <f t="shared" si="986"/>
        <v>(ii) Yet to be submitted to MERC</v>
      </c>
      <c r="C2721" s="9">
        <f t="shared" si="992"/>
        <v>0</v>
      </c>
      <c r="D2721" s="65" t="str">
        <f t="shared" si="992"/>
        <v>-</v>
      </c>
      <c r="E2721" s="58">
        <f t="shared" si="992"/>
        <v>0</v>
      </c>
      <c r="F2721" s="58">
        <f t="shared" si="988"/>
        <v>0</v>
      </c>
      <c r="G2721" s="58">
        <f t="shared" si="989"/>
        <v>0</v>
      </c>
      <c r="H2721" s="58">
        <f t="shared" si="990"/>
        <v>0</v>
      </c>
      <c r="I2721" s="123">
        <f>'F4.2'!AA165</f>
        <v>0</v>
      </c>
      <c r="J2721" s="123">
        <f>'F4.2'!AU165</f>
        <v>0</v>
      </c>
      <c r="K2721" s="58"/>
      <c r="L2721" s="58"/>
      <c r="M2721" s="58">
        <f t="shared" si="985"/>
        <v>0</v>
      </c>
      <c r="N2721" s="58">
        <f t="shared" si="991"/>
        <v>0</v>
      </c>
    </row>
    <row r="2722" spans="1:14" ht="94.5" hidden="1" outlineLevel="1" x14ac:dyDescent="0.25">
      <c r="A2722" s="27">
        <f t="shared" si="987"/>
        <v>1</v>
      </c>
      <c r="B2722" s="28" t="str">
        <f t="shared" si="986"/>
        <v>SUPPLY INSTALLATION TESTING &amp; COMMISSIONING REVAMPING OF FIRE DETECTION &amp; ALARM AND PROTECTION SYSTEM FROM FIRE AND PROVIDING RAPID EXTINGUISHING CLEAN AGENT (CA) SYSTEM AT UNIT -3,4 &amp; 5 ATKPKD TPS</v>
      </c>
      <c r="C2722" s="9">
        <f t="shared" si="992"/>
        <v>0</v>
      </c>
      <c r="D2722" s="65" t="str">
        <f t="shared" si="992"/>
        <v>-</v>
      </c>
      <c r="E2722" s="58">
        <f t="shared" si="992"/>
        <v>0</v>
      </c>
      <c r="F2722" s="58">
        <f t="shared" si="988"/>
        <v>0</v>
      </c>
      <c r="G2722" s="58">
        <f t="shared" si="989"/>
        <v>0</v>
      </c>
      <c r="H2722" s="58">
        <f t="shared" si="990"/>
        <v>0</v>
      </c>
      <c r="I2722" s="123">
        <f>'F4.2'!AA166</f>
        <v>0</v>
      </c>
      <c r="J2722" s="123">
        <f>'F4.2'!AU166</f>
        <v>0</v>
      </c>
      <c r="K2722" s="58"/>
      <c r="L2722" s="58"/>
      <c r="M2722" s="58">
        <f t="shared" si="985"/>
        <v>0</v>
      </c>
      <c r="N2722" s="58">
        <f t="shared" si="991"/>
        <v>0</v>
      </c>
    </row>
    <row r="2723" spans="1:14" ht="90" hidden="1" outlineLevel="1" x14ac:dyDescent="0.25">
      <c r="A2723" s="9">
        <f t="shared" si="987"/>
        <v>1.1000000000000001</v>
      </c>
      <c r="B2723" s="167" t="str">
        <f t="shared" si="986"/>
        <v xml:space="preserve">Supply Installation Testing &amp; Commissioning , Revamping of fire protection and providing rapid extinguishing clean agent (CA) system at unit # 3 ,4 210 MW TPS, KHAPERKHEDA </v>
      </c>
      <c r="C2723" s="9">
        <f t="shared" si="992"/>
        <v>0</v>
      </c>
      <c r="D2723" s="65" t="str">
        <f t="shared" si="992"/>
        <v>-</v>
      </c>
      <c r="E2723" s="58">
        <f t="shared" si="992"/>
        <v>0</v>
      </c>
      <c r="F2723" s="58">
        <f t="shared" si="988"/>
        <v>6.5</v>
      </c>
      <c r="G2723" s="58">
        <f t="shared" si="989"/>
        <v>6.5</v>
      </c>
      <c r="H2723" s="58">
        <f t="shared" si="990"/>
        <v>0</v>
      </c>
      <c r="I2723" s="123">
        <f>'F4.2'!AA167</f>
        <v>0</v>
      </c>
      <c r="J2723" s="123">
        <f>'F4.2'!AU167</f>
        <v>0</v>
      </c>
      <c r="K2723" s="58"/>
      <c r="L2723" s="58"/>
      <c r="M2723" s="58">
        <f t="shared" si="985"/>
        <v>0</v>
      </c>
      <c r="N2723" s="58">
        <f t="shared" si="991"/>
        <v>0</v>
      </c>
    </row>
    <row r="2724" spans="1:14" ht="31.5" hidden="1" outlineLevel="1" x14ac:dyDescent="0.25">
      <c r="A2724" s="27">
        <f t="shared" si="987"/>
        <v>2</v>
      </c>
      <c r="B2724" s="28" t="str">
        <f t="shared" si="986"/>
        <v>Restoration of various Fire protection system at Khaperkheda TPS</v>
      </c>
      <c r="C2724" s="9">
        <f t="shared" si="992"/>
        <v>0</v>
      </c>
      <c r="D2724" s="65" t="str">
        <f t="shared" si="992"/>
        <v>-</v>
      </c>
      <c r="E2724" s="58">
        <f t="shared" si="992"/>
        <v>0</v>
      </c>
      <c r="F2724" s="58">
        <f t="shared" si="988"/>
        <v>0</v>
      </c>
      <c r="G2724" s="58">
        <f t="shared" si="989"/>
        <v>0</v>
      </c>
      <c r="H2724" s="58">
        <f t="shared" si="990"/>
        <v>0</v>
      </c>
      <c r="I2724" s="123">
        <f>'F4.2'!AA168</f>
        <v>0</v>
      </c>
      <c r="J2724" s="123">
        <f>'F4.2'!AU168</f>
        <v>0</v>
      </c>
      <c r="K2724" s="58"/>
      <c r="L2724" s="58"/>
      <c r="M2724" s="58">
        <f t="shared" si="985"/>
        <v>0</v>
      </c>
      <c r="N2724" s="58">
        <f t="shared" si="991"/>
        <v>0</v>
      </c>
    </row>
    <row r="2725" spans="1:14" ht="45" hidden="1" outlineLevel="1" x14ac:dyDescent="0.25">
      <c r="A2725" s="9">
        <f t="shared" si="987"/>
        <v>2.1</v>
      </c>
      <c r="B2725" s="167" t="str">
        <f t="shared" si="986"/>
        <v xml:space="preserve">Restoration of fire hydrant ring and fire water spray Header at Khaperkheda TPS   </v>
      </c>
      <c r="C2725" s="9">
        <f t="shared" si="992"/>
        <v>0</v>
      </c>
      <c r="D2725" s="65" t="str">
        <f t="shared" si="992"/>
        <v>-</v>
      </c>
      <c r="E2725" s="58">
        <f t="shared" si="992"/>
        <v>0</v>
      </c>
      <c r="F2725" s="58">
        <f t="shared" si="988"/>
        <v>13.14</v>
      </c>
      <c r="G2725" s="58">
        <f t="shared" si="989"/>
        <v>13.14</v>
      </c>
      <c r="H2725" s="58">
        <f t="shared" si="990"/>
        <v>0</v>
      </c>
      <c r="I2725" s="123">
        <f>'F4.2'!AA169</f>
        <v>0</v>
      </c>
      <c r="J2725" s="123">
        <f>'F4.2'!AU169</f>
        <v>0</v>
      </c>
      <c r="K2725" s="58"/>
      <c r="L2725" s="58"/>
      <c r="M2725" s="58">
        <f t="shared" si="985"/>
        <v>0</v>
      </c>
      <c r="N2725" s="58">
        <f t="shared" si="991"/>
        <v>0</v>
      </c>
    </row>
    <row r="2726" spans="1:14" ht="30" hidden="1" outlineLevel="1" x14ac:dyDescent="0.25">
      <c r="A2726" s="9">
        <f t="shared" si="987"/>
        <v>2.2000000000000002</v>
      </c>
      <c r="B2726" s="167" t="str">
        <f t="shared" si="986"/>
        <v>Restoration of deluge valve system at CHP-210MW</v>
      </c>
      <c r="C2726" s="9">
        <f t="shared" si="992"/>
        <v>0</v>
      </c>
      <c r="D2726" s="65" t="str">
        <f t="shared" si="992"/>
        <v>-</v>
      </c>
      <c r="E2726" s="58">
        <f t="shared" si="992"/>
        <v>0</v>
      </c>
      <c r="F2726" s="58">
        <f t="shared" si="988"/>
        <v>25.44</v>
      </c>
      <c r="G2726" s="58">
        <f t="shared" si="989"/>
        <v>25.44</v>
      </c>
      <c r="H2726" s="58">
        <f t="shared" si="990"/>
        <v>0</v>
      </c>
      <c r="I2726" s="123">
        <f>'F4.2'!AA170</f>
        <v>0</v>
      </c>
      <c r="J2726" s="123">
        <f>'F4.2'!AU170</f>
        <v>0</v>
      </c>
      <c r="K2726" s="58"/>
      <c r="L2726" s="58"/>
      <c r="M2726" s="58">
        <f t="shared" si="985"/>
        <v>0</v>
      </c>
      <c r="N2726" s="58">
        <f t="shared" si="991"/>
        <v>0</v>
      </c>
    </row>
    <row r="2727" spans="1:14" ht="31.5" hidden="1" outlineLevel="1" x14ac:dyDescent="0.25">
      <c r="A2727" s="27">
        <f t="shared" si="987"/>
        <v>3</v>
      </c>
      <c r="B2727" s="28" t="str">
        <f t="shared" si="986"/>
        <v>VARIOUS SCHEMES PROPOSED FOR IMPROVEMENT OF CHP-I (4 X 210 MW).</v>
      </c>
      <c r="C2727" s="9">
        <f t="shared" si="992"/>
        <v>0</v>
      </c>
      <c r="D2727" s="65" t="str">
        <f t="shared" si="992"/>
        <v>-</v>
      </c>
      <c r="E2727" s="58">
        <f t="shared" si="992"/>
        <v>0</v>
      </c>
      <c r="F2727" s="58">
        <f t="shared" si="988"/>
        <v>0</v>
      </c>
      <c r="G2727" s="58">
        <f t="shared" si="989"/>
        <v>0</v>
      </c>
      <c r="H2727" s="58">
        <f t="shared" si="990"/>
        <v>0</v>
      </c>
      <c r="I2727" s="123">
        <f>'F4.2'!AA171</f>
        <v>0</v>
      </c>
      <c r="J2727" s="123">
        <f>'F4.2'!AU171</f>
        <v>0</v>
      </c>
      <c r="K2727" s="58"/>
      <c r="L2727" s="58"/>
      <c r="M2727" s="58">
        <f t="shared" si="985"/>
        <v>0</v>
      </c>
      <c r="N2727" s="58">
        <f t="shared" si="991"/>
        <v>0</v>
      </c>
    </row>
    <row r="2728" spans="1:14" ht="75" hidden="1" outlineLevel="1" x14ac:dyDescent="0.25">
      <c r="A2728" s="9">
        <f t="shared" si="987"/>
        <v>3.1</v>
      </c>
      <c r="B2728" s="167" t="str">
        <f t="shared" si="986"/>
        <v>Design, Manufacturing, Supply, Erection, Commissioning &amp; Testing of Coal Flow Management system for Coal Bunkers in CHP-I (4 X 210MW), Khaperkheda TPS.</v>
      </c>
      <c r="C2728" s="9">
        <f t="shared" ref="C2728:E2747" si="993">C2302</f>
        <v>0</v>
      </c>
      <c r="D2728" s="65" t="str">
        <f t="shared" si="993"/>
        <v>-</v>
      </c>
      <c r="E2728" s="58">
        <f t="shared" si="993"/>
        <v>0</v>
      </c>
      <c r="F2728" s="58">
        <f t="shared" si="988"/>
        <v>12.27</v>
      </c>
      <c r="G2728" s="58">
        <f t="shared" si="989"/>
        <v>12.27</v>
      </c>
      <c r="H2728" s="58">
        <f t="shared" si="990"/>
        <v>0</v>
      </c>
      <c r="I2728" s="123">
        <f>'F4.2'!AA172</f>
        <v>0</v>
      </c>
      <c r="J2728" s="123">
        <f>'F4.2'!AU172</f>
        <v>0</v>
      </c>
      <c r="K2728" s="58"/>
      <c r="L2728" s="58"/>
      <c r="M2728" s="58">
        <f t="shared" si="985"/>
        <v>0</v>
      </c>
      <c r="N2728" s="58">
        <f t="shared" si="991"/>
        <v>0</v>
      </c>
    </row>
    <row r="2729" spans="1:14" ht="90" hidden="1" outlineLevel="1" x14ac:dyDescent="0.25">
      <c r="A2729" s="9">
        <f t="shared" si="987"/>
        <v>3.2</v>
      </c>
      <c r="B2729" s="167" t="str">
        <f t="shared" si="986"/>
        <v>Design, engineering, manufacturing, supply, installation and commissioning of Dedusting System for Crusher House and Bunker area in Unit 3 &amp; 4 at CHP-I (4 X 210MW), Khaperkheda TPS.</v>
      </c>
      <c r="C2729" s="9">
        <f t="shared" si="993"/>
        <v>0</v>
      </c>
      <c r="D2729" s="65" t="str">
        <f t="shared" si="993"/>
        <v>-</v>
      </c>
      <c r="E2729" s="58">
        <f t="shared" si="993"/>
        <v>0</v>
      </c>
      <c r="F2729" s="58">
        <f t="shared" si="988"/>
        <v>12.96</v>
      </c>
      <c r="G2729" s="58">
        <f t="shared" si="989"/>
        <v>12.96</v>
      </c>
      <c r="H2729" s="58">
        <f t="shared" si="990"/>
        <v>0</v>
      </c>
      <c r="I2729" s="123">
        <f>'F4.2'!AA173</f>
        <v>0</v>
      </c>
      <c r="J2729" s="123">
        <f>'F4.2'!AU173</f>
        <v>0</v>
      </c>
      <c r="K2729" s="58"/>
      <c r="L2729" s="58"/>
      <c r="M2729" s="58">
        <f t="shared" si="985"/>
        <v>0</v>
      </c>
      <c r="N2729" s="58">
        <f t="shared" si="991"/>
        <v>0</v>
      </c>
    </row>
    <row r="2730" spans="1:14" ht="75" hidden="1" outlineLevel="1" x14ac:dyDescent="0.25">
      <c r="A2730" s="9">
        <f t="shared" si="987"/>
        <v>3.3</v>
      </c>
      <c r="B2730" s="167" t="str">
        <f t="shared" si="986"/>
        <v>Renovation including replacement of Power &amp; Control cables with  automation &amp; upgradation of Stacker Reclaimer No. 1 in CHP-I (4 X 210MW), TPS Khaperkheda."</v>
      </c>
      <c r="C2730" s="9">
        <f t="shared" si="993"/>
        <v>0</v>
      </c>
      <c r="D2730" s="65" t="str">
        <f t="shared" si="993"/>
        <v>-</v>
      </c>
      <c r="E2730" s="58">
        <f t="shared" si="993"/>
        <v>0</v>
      </c>
      <c r="F2730" s="58">
        <f t="shared" si="988"/>
        <v>8.59</v>
      </c>
      <c r="G2730" s="58">
        <f t="shared" si="989"/>
        <v>8.59</v>
      </c>
      <c r="H2730" s="58">
        <f t="shared" si="990"/>
        <v>0</v>
      </c>
      <c r="I2730" s="123">
        <f>'F4.2'!AA174</f>
        <v>0</v>
      </c>
      <c r="J2730" s="123">
        <f>'F4.2'!AU174</f>
        <v>0</v>
      </c>
      <c r="K2730" s="58"/>
      <c r="L2730" s="58"/>
      <c r="M2730" s="58">
        <f t="shared" si="985"/>
        <v>0</v>
      </c>
      <c r="N2730" s="58">
        <f t="shared" si="991"/>
        <v>0</v>
      </c>
    </row>
    <row r="2731" spans="1:14" ht="15.75" hidden="1" outlineLevel="1" x14ac:dyDescent="0.25">
      <c r="A2731" s="27">
        <f t="shared" si="987"/>
        <v>4</v>
      </c>
      <c r="B2731" s="28" t="str">
        <f t="shared" si="986"/>
        <v>Flue Gas Desulphrisation</v>
      </c>
      <c r="C2731" s="9">
        <f t="shared" si="993"/>
        <v>0</v>
      </c>
      <c r="D2731" s="65" t="str">
        <f t="shared" si="993"/>
        <v>-</v>
      </c>
      <c r="E2731" s="58">
        <f t="shared" si="993"/>
        <v>0</v>
      </c>
      <c r="F2731" s="58">
        <f t="shared" si="988"/>
        <v>0</v>
      </c>
      <c r="G2731" s="58">
        <f t="shared" si="989"/>
        <v>0</v>
      </c>
      <c r="H2731" s="58">
        <f t="shared" si="990"/>
        <v>0</v>
      </c>
      <c r="I2731" s="123">
        <f>'F4.2'!AA175</f>
        <v>0</v>
      </c>
      <c r="J2731" s="123">
        <f>'F4.2'!AU175</f>
        <v>0</v>
      </c>
      <c r="K2731" s="58"/>
      <c r="L2731" s="58"/>
      <c r="M2731" s="58">
        <f t="shared" si="985"/>
        <v>0</v>
      </c>
      <c r="N2731" s="58">
        <f t="shared" si="991"/>
        <v>0</v>
      </c>
    </row>
    <row r="2732" spans="1:14" ht="30" hidden="1" outlineLevel="1" x14ac:dyDescent="0.25">
      <c r="A2732" s="9">
        <f t="shared" si="987"/>
        <v>4.0999999999999996</v>
      </c>
      <c r="B2732" s="167" t="str">
        <f t="shared" si="986"/>
        <v>FGD installation of 210MW unit 1 &amp; 2 at Khaperkheda</v>
      </c>
      <c r="C2732" s="9">
        <f t="shared" si="993"/>
        <v>0</v>
      </c>
      <c r="D2732" s="65" t="str">
        <f t="shared" si="993"/>
        <v>-</v>
      </c>
      <c r="E2732" s="58">
        <f t="shared" si="993"/>
        <v>0</v>
      </c>
      <c r="F2732" s="58">
        <f t="shared" si="988"/>
        <v>0</v>
      </c>
      <c r="G2732" s="58">
        <f t="shared" si="989"/>
        <v>0</v>
      </c>
      <c r="H2732" s="58">
        <f t="shared" si="990"/>
        <v>0</v>
      </c>
      <c r="I2732" s="123">
        <f>'F4.2'!AA176</f>
        <v>0</v>
      </c>
      <c r="J2732" s="123">
        <f>'F4.2'!AU176</f>
        <v>0</v>
      </c>
      <c r="K2732" s="58"/>
      <c r="L2732" s="58"/>
      <c r="M2732" s="58">
        <f t="shared" si="985"/>
        <v>0</v>
      </c>
      <c r="N2732" s="58">
        <f t="shared" si="991"/>
        <v>0</v>
      </c>
    </row>
    <row r="2733" spans="1:14" ht="31.5" hidden="1" outlineLevel="1" x14ac:dyDescent="0.25">
      <c r="A2733" s="27">
        <f t="shared" si="987"/>
        <v>5</v>
      </c>
      <c r="B2733" s="28" t="str">
        <f t="shared" si="986"/>
        <v>Upgradation of DDC/DCS system for UNIT 2 &amp; 4 of 210 MW Khaperkheda TPS</v>
      </c>
      <c r="C2733" s="9">
        <f t="shared" si="993"/>
        <v>0</v>
      </c>
      <c r="D2733" s="65" t="str">
        <f t="shared" si="993"/>
        <v>-</v>
      </c>
      <c r="E2733" s="58">
        <f t="shared" si="993"/>
        <v>0</v>
      </c>
      <c r="F2733" s="58">
        <f t="shared" si="988"/>
        <v>0</v>
      </c>
      <c r="G2733" s="58">
        <f t="shared" si="989"/>
        <v>0</v>
      </c>
      <c r="H2733" s="58">
        <f t="shared" si="990"/>
        <v>0</v>
      </c>
      <c r="I2733" s="123">
        <f>'F4.2'!AA177</f>
        <v>0</v>
      </c>
      <c r="J2733" s="123">
        <f>'F4.2'!AU177</f>
        <v>0</v>
      </c>
      <c r="K2733" s="58"/>
      <c r="L2733" s="58"/>
      <c r="M2733" s="58">
        <f t="shared" si="985"/>
        <v>0</v>
      </c>
      <c r="N2733" s="58">
        <f t="shared" si="991"/>
        <v>0</v>
      </c>
    </row>
    <row r="2734" spans="1:14" ht="45" hidden="1" outlineLevel="1" x14ac:dyDescent="0.25">
      <c r="A2734" s="9">
        <f t="shared" si="987"/>
        <v>5.0999999999999996</v>
      </c>
      <c r="B2734" s="167" t="str">
        <f t="shared" si="986"/>
        <v>Upgradation of DDC/DCS system for UNIT 2 &amp; 4 of 210 MW Khaperkheda TPS</v>
      </c>
      <c r="C2734" s="9">
        <f t="shared" si="993"/>
        <v>0</v>
      </c>
      <c r="D2734" s="65" t="str">
        <f t="shared" si="993"/>
        <v>-</v>
      </c>
      <c r="E2734" s="58">
        <f t="shared" si="993"/>
        <v>0</v>
      </c>
      <c r="F2734" s="58">
        <f t="shared" si="988"/>
        <v>22.5</v>
      </c>
      <c r="G2734" s="58">
        <f t="shared" si="989"/>
        <v>22.5</v>
      </c>
      <c r="H2734" s="58">
        <f t="shared" si="990"/>
        <v>0</v>
      </c>
      <c r="I2734" s="123">
        <f>'F4.2'!AA178</f>
        <v>22.5</v>
      </c>
      <c r="J2734" s="123">
        <f>'F4.2'!AU178</f>
        <v>22.5</v>
      </c>
      <c r="K2734" s="58"/>
      <c r="L2734" s="58"/>
      <c r="M2734" s="58">
        <f t="shared" si="985"/>
        <v>22.5</v>
      </c>
      <c r="N2734" s="58">
        <f t="shared" si="991"/>
        <v>0</v>
      </c>
    </row>
    <row r="2735" spans="1:14" ht="157.5" hidden="1" outlineLevel="1" x14ac:dyDescent="0.25">
      <c r="A2735" s="27">
        <f t="shared" si="987"/>
        <v>6</v>
      </c>
      <c r="B2735" s="28" t="str">
        <f t="shared" si="986"/>
        <v>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v>
      </c>
      <c r="C2735" s="9">
        <f t="shared" si="993"/>
        <v>0</v>
      </c>
      <c r="D2735" s="65" t="str">
        <f t="shared" si="993"/>
        <v>-</v>
      </c>
      <c r="E2735" s="58">
        <f t="shared" si="993"/>
        <v>0</v>
      </c>
      <c r="F2735" s="58">
        <f t="shared" si="988"/>
        <v>0</v>
      </c>
      <c r="G2735" s="58">
        <f t="shared" si="989"/>
        <v>0</v>
      </c>
      <c r="H2735" s="58">
        <f t="shared" si="990"/>
        <v>0</v>
      </c>
      <c r="I2735" s="123">
        <f>'F4.2'!AA179</f>
        <v>0</v>
      </c>
      <c r="J2735" s="123">
        <f>'F4.2'!AU179</f>
        <v>0</v>
      </c>
      <c r="K2735" s="58"/>
      <c r="L2735" s="58"/>
      <c r="M2735" s="58">
        <f t="shared" si="985"/>
        <v>0</v>
      </c>
      <c r="N2735" s="58">
        <f t="shared" si="991"/>
        <v>0</v>
      </c>
    </row>
    <row r="2736" spans="1:14" ht="120" hidden="1" outlineLevel="1" x14ac:dyDescent="0.25">
      <c r="A2736" s="9">
        <f t="shared" si="987"/>
        <v>6.1</v>
      </c>
      <c r="B2736" s="167" t="str">
        <f t="shared" si="986"/>
        <v>Implementation of Flexible Operation 
Solutions – 40% Technical Minimum 
Loading with minimum 3% ramp rate 
during 70-100% loading, minimum 2% 
ramp rate during 55-70% loading and 
minimum 1% ramp rate during 40-55% 
loading at Unit#1 to 4 Khaperkheda TPS.</v>
      </c>
      <c r="C2736" s="9">
        <f t="shared" si="993"/>
        <v>0</v>
      </c>
      <c r="D2736" s="65" t="str">
        <f t="shared" si="993"/>
        <v>-</v>
      </c>
      <c r="E2736" s="58">
        <f t="shared" si="993"/>
        <v>0</v>
      </c>
      <c r="F2736" s="58">
        <f t="shared" si="988"/>
        <v>60</v>
      </c>
      <c r="G2736" s="58">
        <f t="shared" si="989"/>
        <v>60</v>
      </c>
      <c r="H2736" s="58">
        <f t="shared" si="990"/>
        <v>0</v>
      </c>
      <c r="I2736" s="123">
        <f>'F4.2'!AA180</f>
        <v>0</v>
      </c>
      <c r="J2736" s="123">
        <f>'F4.2'!AU180</f>
        <v>0</v>
      </c>
      <c r="K2736" s="58"/>
      <c r="L2736" s="58"/>
      <c r="M2736" s="58">
        <f t="shared" si="985"/>
        <v>0</v>
      </c>
      <c r="N2736" s="58">
        <f t="shared" si="991"/>
        <v>0</v>
      </c>
    </row>
    <row r="2737" spans="1:14" ht="60" hidden="1" outlineLevel="1" x14ac:dyDescent="0.25">
      <c r="A2737" s="9">
        <f t="shared" si="987"/>
        <v>6.2</v>
      </c>
      <c r="B2737" s="167" t="str">
        <f t="shared" si="986"/>
        <v>Upgradation of various governing Element for smooth operation for flexible operation of TG set at 40% technical minimum operation.</v>
      </c>
      <c r="C2737" s="9">
        <f t="shared" si="993"/>
        <v>0</v>
      </c>
      <c r="D2737" s="65" t="str">
        <f t="shared" si="993"/>
        <v>-</v>
      </c>
      <c r="E2737" s="58">
        <f t="shared" si="993"/>
        <v>0</v>
      </c>
      <c r="F2737" s="58">
        <f t="shared" si="988"/>
        <v>30</v>
      </c>
      <c r="G2737" s="58">
        <f t="shared" si="989"/>
        <v>30</v>
      </c>
      <c r="H2737" s="58">
        <f t="shared" si="990"/>
        <v>0</v>
      </c>
      <c r="I2737" s="123">
        <f>'F4.2'!AA181</f>
        <v>0</v>
      </c>
      <c r="J2737" s="123">
        <f>'F4.2'!AU181</f>
        <v>0</v>
      </c>
      <c r="K2737" s="58"/>
      <c r="L2737" s="58"/>
      <c r="M2737" s="58">
        <f t="shared" si="985"/>
        <v>0</v>
      </c>
      <c r="N2737" s="58">
        <f t="shared" si="991"/>
        <v>0</v>
      </c>
    </row>
    <row r="2738" spans="1:14" ht="94.5" hidden="1" outlineLevel="1" x14ac:dyDescent="0.25">
      <c r="A2738" s="9">
        <f t="shared" si="987"/>
        <v>7</v>
      </c>
      <c r="B2738" s="28" t="str">
        <f t="shared" si="986"/>
        <v>Upgradation of Battery Charger , UPS system , GEHO PLC and VFD, ID VFD, supply of Efficiency Measuring Instruments and Supply, erection and commissioning of Sox, Nox , CO,  Opacity, ETP and Oxygen Analyser for Unit 1 to 4 of 210 MW at Khaperkheda TPS.</v>
      </c>
      <c r="C2738" s="9">
        <f t="shared" si="993"/>
        <v>0</v>
      </c>
      <c r="D2738" s="65" t="str">
        <f t="shared" si="993"/>
        <v>-</v>
      </c>
      <c r="E2738" s="58">
        <f t="shared" si="993"/>
        <v>0</v>
      </c>
      <c r="F2738" s="58">
        <f t="shared" si="988"/>
        <v>0</v>
      </c>
      <c r="G2738" s="58">
        <f t="shared" si="989"/>
        <v>0</v>
      </c>
      <c r="H2738" s="58">
        <f t="shared" si="990"/>
        <v>0</v>
      </c>
      <c r="I2738" s="123">
        <f>'F4.2'!AA182</f>
        <v>0</v>
      </c>
      <c r="J2738" s="123">
        <f>'F4.2'!AU182</f>
        <v>0</v>
      </c>
      <c r="K2738" s="58"/>
      <c r="L2738" s="58"/>
      <c r="M2738" s="58">
        <f t="shared" si="985"/>
        <v>0</v>
      </c>
      <c r="N2738" s="58">
        <f t="shared" si="991"/>
        <v>0</v>
      </c>
    </row>
    <row r="2739" spans="1:14" ht="47.25" hidden="1" outlineLevel="1" x14ac:dyDescent="0.25">
      <c r="A2739" s="9">
        <f t="shared" si="987"/>
        <v>7.1</v>
      </c>
      <c r="B2739" s="213" t="str">
        <f t="shared" si="986"/>
        <v xml:space="preserve"> Supply of Efficiency Monitoring Instruments for performance optimization group (POG) at Khaperkheda TPS.</v>
      </c>
      <c r="C2739" s="9">
        <f t="shared" si="993"/>
        <v>0</v>
      </c>
      <c r="D2739" s="65" t="str">
        <f t="shared" si="993"/>
        <v>-</v>
      </c>
      <c r="E2739" s="58">
        <f t="shared" si="993"/>
        <v>0</v>
      </c>
      <c r="F2739" s="58">
        <f t="shared" si="988"/>
        <v>1.5</v>
      </c>
      <c r="G2739" s="58">
        <f t="shared" si="989"/>
        <v>1.5</v>
      </c>
      <c r="H2739" s="58">
        <f t="shared" si="990"/>
        <v>0</v>
      </c>
      <c r="I2739" s="123">
        <f>'F4.2'!AA183</f>
        <v>0</v>
      </c>
      <c r="J2739" s="123">
        <f>'F4.2'!AU183</f>
        <v>0</v>
      </c>
      <c r="K2739" s="58"/>
      <c r="L2739" s="58"/>
      <c r="M2739" s="58">
        <f t="shared" si="985"/>
        <v>0</v>
      </c>
      <c r="N2739" s="58">
        <f t="shared" si="991"/>
        <v>0</v>
      </c>
    </row>
    <row r="2740" spans="1:14" ht="47.25" hidden="1" outlineLevel="1" x14ac:dyDescent="0.25">
      <c r="A2740" s="9">
        <f t="shared" si="987"/>
        <v>7.2</v>
      </c>
      <c r="B2740" s="213" t="str">
        <f t="shared" si="986"/>
        <v xml:space="preserve"> Upgradation of 220 V, 24 V DC Float cum boost battery charger at Unit#1 to 4 Khaperkheda TPS.</v>
      </c>
      <c r="C2740" s="9">
        <f t="shared" si="993"/>
        <v>0</v>
      </c>
      <c r="D2740" s="65" t="str">
        <f t="shared" si="993"/>
        <v>-</v>
      </c>
      <c r="E2740" s="58">
        <f t="shared" si="993"/>
        <v>0</v>
      </c>
      <c r="F2740" s="58">
        <f t="shared" si="988"/>
        <v>10</v>
      </c>
      <c r="G2740" s="58">
        <f t="shared" si="989"/>
        <v>10</v>
      </c>
      <c r="H2740" s="58">
        <f t="shared" si="990"/>
        <v>0</v>
      </c>
      <c r="I2740" s="123">
        <f>'F4.2'!AA184</f>
        <v>0</v>
      </c>
      <c r="J2740" s="123">
        <f>'F4.2'!AU184</f>
        <v>0</v>
      </c>
      <c r="K2740" s="58"/>
      <c r="L2740" s="58"/>
      <c r="M2740" s="58">
        <f t="shared" si="985"/>
        <v>0</v>
      </c>
      <c r="N2740" s="58">
        <f t="shared" si="991"/>
        <v>0</v>
      </c>
    </row>
    <row r="2741" spans="1:14" ht="31.5" hidden="1" outlineLevel="1" x14ac:dyDescent="0.25">
      <c r="A2741" s="9">
        <f t="shared" si="987"/>
        <v>7.3</v>
      </c>
      <c r="B2741" s="213" t="str">
        <f t="shared" si="986"/>
        <v xml:space="preserve"> Upgradation of  2X50 KVA UPS at Unit#1 to 4 Khaperkheda TPS.   </v>
      </c>
      <c r="C2741" s="9">
        <f t="shared" si="993"/>
        <v>0</v>
      </c>
      <c r="D2741" s="65" t="str">
        <f t="shared" si="993"/>
        <v>-</v>
      </c>
      <c r="E2741" s="58">
        <f t="shared" si="993"/>
        <v>0</v>
      </c>
      <c r="F2741" s="58">
        <f t="shared" si="988"/>
        <v>5</v>
      </c>
      <c r="G2741" s="58">
        <f t="shared" si="989"/>
        <v>5</v>
      </c>
      <c r="H2741" s="58">
        <f t="shared" si="990"/>
        <v>0</v>
      </c>
      <c r="I2741" s="123">
        <f>'F4.2'!AA185</f>
        <v>0</v>
      </c>
      <c r="J2741" s="123">
        <f>'F4.2'!AU185</f>
        <v>0</v>
      </c>
      <c r="K2741" s="58"/>
      <c r="L2741" s="58"/>
      <c r="M2741" s="58">
        <f t="shared" si="985"/>
        <v>0</v>
      </c>
      <c r="N2741" s="58">
        <f t="shared" si="991"/>
        <v>0</v>
      </c>
    </row>
    <row r="2742" spans="1:14" ht="47.25" hidden="1" outlineLevel="1" x14ac:dyDescent="0.25">
      <c r="A2742" s="9">
        <f t="shared" si="987"/>
        <v>7.4</v>
      </c>
      <c r="B2742" s="213" t="str">
        <f t="shared" si="986"/>
        <v>Supply, Erection and Commissioning of Sox, Nox , CO,  Opacity and ETP Analyser for Unit 1 to 4 of 210 MW at Khaperkheda TPS</v>
      </c>
      <c r="C2742" s="9">
        <f t="shared" si="993"/>
        <v>0</v>
      </c>
      <c r="D2742" s="65" t="str">
        <f t="shared" si="993"/>
        <v>-</v>
      </c>
      <c r="E2742" s="58">
        <f t="shared" si="993"/>
        <v>0</v>
      </c>
      <c r="F2742" s="58">
        <f t="shared" si="988"/>
        <v>5</v>
      </c>
      <c r="G2742" s="58">
        <f t="shared" si="989"/>
        <v>5</v>
      </c>
      <c r="H2742" s="58">
        <f t="shared" si="990"/>
        <v>0</v>
      </c>
      <c r="I2742" s="123">
        <f>'F4.2'!AA186</f>
        <v>0</v>
      </c>
      <c r="J2742" s="123">
        <f>'F4.2'!AU186</f>
        <v>0</v>
      </c>
      <c r="K2742" s="58"/>
      <c r="L2742" s="58"/>
      <c r="M2742" s="58">
        <f t="shared" si="985"/>
        <v>0</v>
      </c>
      <c r="N2742" s="58">
        <f t="shared" si="991"/>
        <v>0</v>
      </c>
    </row>
    <row r="2743" spans="1:14" ht="47.25" hidden="1" outlineLevel="1" x14ac:dyDescent="0.25">
      <c r="A2743" s="9">
        <f t="shared" si="987"/>
        <v>7.5</v>
      </c>
      <c r="B2743" s="213" t="str">
        <f t="shared" si="986"/>
        <v>Upgradation of GEHO PLC and VFD along with HCSD system Instrumentaion at Unit 3 &amp; 4 Khaperkheda TPS.</v>
      </c>
      <c r="C2743" s="9">
        <f t="shared" si="993"/>
        <v>0</v>
      </c>
      <c r="D2743" s="65" t="str">
        <f t="shared" si="993"/>
        <v>-</v>
      </c>
      <c r="E2743" s="58">
        <f t="shared" si="993"/>
        <v>0</v>
      </c>
      <c r="F2743" s="58">
        <f t="shared" si="988"/>
        <v>5</v>
      </c>
      <c r="G2743" s="58">
        <f t="shared" si="989"/>
        <v>5</v>
      </c>
      <c r="H2743" s="58">
        <f t="shared" si="990"/>
        <v>0</v>
      </c>
      <c r="I2743" s="123">
        <f>'F4.2'!AA187</f>
        <v>0</v>
      </c>
      <c r="J2743" s="123">
        <f>'F4.2'!AU187</f>
        <v>0</v>
      </c>
      <c r="K2743" s="58"/>
      <c r="L2743" s="58"/>
      <c r="M2743" s="58">
        <f t="shared" si="985"/>
        <v>0</v>
      </c>
      <c r="N2743" s="58">
        <f t="shared" si="991"/>
        <v>0</v>
      </c>
    </row>
    <row r="2744" spans="1:14" ht="47.25" hidden="1" outlineLevel="1" x14ac:dyDescent="0.25">
      <c r="A2744" s="9">
        <f t="shared" si="987"/>
        <v>7.6</v>
      </c>
      <c r="B2744" s="213" t="str">
        <f t="shared" si="986"/>
        <v xml:space="preserve"> Supply, Erection &amp; Commissioning of Oxygen Analyzer for combustion optimization for Unit#1 to 5 Khaperkheda TPS.</v>
      </c>
      <c r="C2744" s="9">
        <f t="shared" si="993"/>
        <v>0</v>
      </c>
      <c r="D2744" s="65" t="str">
        <f t="shared" si="993"/>
        <v>-</v>
      </c>
      <c r="E2744" s="58">
        <f t="shared" si="993"/>
        <v>0</v>
      </c>
      <c r="F2744" s="58">
        <f t="shared" si="988"/>
        <v>3</v>
      </c>
      <c r="G2744" s="58">
        <f t="shared" si="989"/>
        <v>3</v>
      </c>
      <c r="H2744" s="58">
        <f t="shared" si="990"/>
        <v>0</v>
      </c>
      <c r="I2744" s="123">
        <f>'F4.2'!AA188</f>
        <v>0</v>
      </c>
      <c r="J2744" s="123">
        <f>'F4.2'!AU188</f>
        <v>0</v>
      </c>
      <c r="K2744" s="58"/>
      <c r="L2744" s="58"/>
      <c r="M2744" s="58">
        <f t="shared" si="985"/>
        <v>0</v>
      </c>
      <c r="N2744" s="58">
        <f t="shared" si="991"/>
        <v>0</v>
      </c>
    </row>
    <row r="2745" spans="1:14" ht="31.5" hidden="1" outlineLevel="1" x14ac:dyDescent="0.25">
      <c r="A2745" s="9">
        <f t="shared" si="987"/>
        <v>7.7</v>
      </c>
      <c r="B2745" s="213" t="str">
        <f t="shared" si="986"/>
        <v xml:space="preserve"> Upgradation of VFD for ID FAN in Unit# 3 &amp; 4, 210MW khaperkheda TPS.</v>
      </c>
      <c r="C2745" s="9">
        <f t="shared" si="993"/>
        <v>0</v>
      </c>
      <c r="D2745" s="65" t="str">
        <f t="shared" si="993"/>
        <v>-</v>
      </c>
      <c r="E2745" s="58">
        <f t="shared" si="993"/>
        <v>0</v>
      </c>
      <c r="F2745" s="58">
        <f t="shared" si="988"/>
        <v>10</v>
      </c>
      <c r="G2745" s="58">
        <f t="shared" si="989"/>
        <v>10</v>
      </c>
      <c r="H2745" s="58">
        <f t="shared" si="990"/>
        <v>0</v>
      </c>
      <c r="I2745" s="123">
        <f>'F4.2'!AA189</f>
        <v>0</v>
      </c>
      <c r="J2745" s="123">
        <f>'F4.2'!AU189</f>
        <v>0</v>
      </c>
      <c r="K2745" s="58"/>
      <c r="L2745" s="58"/>
      <c r="M2745" s="58">
        <f t="shared" si="985"/>
        <v>0</v>
      </c>
      <c r="N2745" s="58">
        <f t="shared" si="991"/>
        <v>0</v>
      </c>
    </row>
    <row r="2746" spans="1:14" ht="63" hidden="1" outlineLevel="1" x14ac:dyDescent="0.25">
      <c r="A2746" s="9">
        <f t="shared" si="987"/>
        <v>7.8</v>
      </c>
      <c r="B2746" s="213" t="str">
        <f t="shared" si="986"/>
        <v>Scheme 8 Supply, erection &amp; commissioning of PLC and SCADA System of
Ash Evacuation and Disposal System  for
UNIT 3 and 4 Of 210 MW Khaperkheda TPS</v>
      </c>
      <c r="C2746" s="9">
        <f t="shared" si="993"/>
        <v>0</v>
      </c>
      <c r="D2746" s="65" t="str">
        <f t="shared" si="993"/>
        <v>-</v>
      </c>
      <c r="E2746" s="58">
        <f t="shared" si="993"/>
        <v>0</v>
      </c>
      <c r="F2746" s="58">
        <f t="shared" si="988"/>
        <v>5</v>
      </c>
      <c r="G2746" s="58">
        <f t="shared" si="989"/>
        <v>5</v>
      </c>
      <c r="H2746" s="58">
        <f t="shared" si="990"/>
        <v>0</v>
      </c>
      <c r="I2746" s="123">
        <f>'F4.2'!AA190</f>
        <v>0</v>
      </c>
      <c r="J2746" s="123">
        <f>'F4.2'!AU190</f>
        <v>0</v>
      </c>
      <c r="K2746" s="58"/>
      <c r="L2746" s="58"/>
      <c r="M2746" s="58">
        <f t="shared" si="985"/>
        <v>0</v>
      </c>
      <c r="N2746" s="58">
        <f t="shared" si="991"/>
        <v>0</v>
      </c>
    </row>
    <row r="2747" spans="1:14" ht="126" hidden="1" outlineLevel="1" x14ac:dyDescent="0.25">
      <c r="A2747" s="27">
        <f t="shared" si="987"/>
        <v>8</v>
      </c>
      <c r="B2747" s="28" t="str">
        <f t="shared" si="986"/>
        <v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v>
      </c>
      <c r="C2747" s="9">
        <f t="shared" si="993"/>
        <v>0</v>
      </c>
      <c r="D2747" s="65" t="str">
        <f t="shared" si="993"/>
        <v>-</v>
      </c>
      <c r="E2747" s="58">
        <f t="shared" si="993"/>
        <v>0</v>
      </c>
      <c r="F2747" s="58">
        <f t="shared" si="988"/>
        <v>0</v>
      </c>
      <c r="G2747" s="58">
        <f t="shared" si="989"/>
        <v>0</v>
      </c>
      <c r="H2747" s="58">
        <f t="shared" si="990"/>
        <v>0</v>
      </c>
      <c r="I2747" s="123">
        <f>'F4.2'!AA191</f>
        <v>0</v>
      </c>
      <c r="J2747" s="123">
        <f>'F4.2'!AU191</f>
        <v>0</v>
      </c>
      <c r="K2747" s="58"/>
      <c r="L2747" s="58"/>
      <c r="M2747" s="58">
        <f t="shared" si="985"/>
        <v>0</v>
      </c>
      <c r="N2747" s="58">
        <f t="shared" si="991"/>
        <v>0</v>
      </c>
    </row>
    <row r="2748" spans="1:14" ht="94.5" hidden="1" outlineLevel="1" x14ac:dyDescent="0.25">
      <c r="A2748" s="9">
        <f t="shared" si="987"/>
        <v>8.1</v>
      </c>
      <c r="B2748" s="213" t="str">
        <f t="shared" si="986"/>
        <v>Supply and installation of Air washer unit in unit 1 and 2  , 6.6 KV breaker room, Turbine MCC room Battery room Boiler MCC room for cooling of all the Electrical Panels and AHP stage I Pump House  control room air washer system</v>
      </c>
      <c r="C2748" s="9">
        <f t="shared" ref="C2748:E2767" si="994">C2322</f>
        <v>0</v>
      </c>
      <c r="D2748" s="65" t="str">
        <f t="shared" si="994"/>
        <v>-</v>
      </c>
      <c r="E2748" s="58">
        <f t="shared" si="994"/>
        <v>0</v>
      </c>
      <c r="F2748" s="58">
        <f t="shared" si="988"/>
        <v>12</v>
      </c>
      <c r="G2748" s="58">
        <f t="shared" si="989"/>
        <v>12</v>
      </c>
      <c r="H2748" s="58">
        <f t="shared" si="990"/>
        <v>0</v>
      </c>
      <c r="I2748" s="123">
        <f>'F4.2'!AA192</f>
        <v>0</v>
      </c>
      <c r="J2748" s="123">
        <f>'F4.2'!AU192</f>
        <v>0</v>
      </c>
      <c r="K2748" s="58"/>
      <c r="L2748" s="58"/>
      <c r="M2748" s="58">
        <f t="shared" si="985"/>
        <v>0</v>
      </c>
      <c r="N2748" s="58">
        <f t="shared" si="991"/>
        <v>0</v>
      </c>
    </row>
    <row r="2749" spans="1:14" ht="94.5" hidden="1" outlineLevel="1" x14ac:dyDescent="0.25">
      <c r="A2749" s="9">
        <f t="shared" si="987"/>
        <v>8.1999999999999993</v>
      </c>
      <c r="B2749" s="213" t="str">
        <f t="shared" si="986"/>
        <v>Refurbishment of Air washer unit of 3 and 4, 6.6 KV breaker room, Turbine MCC room Battery room Boiler MCC room for cooling of all the Electrical Panels and Refurbishment of GEHO pump House and AHP stage II Pump House  control room air washer system</v>
      </c>
      <c r="C2749" s="9">
        <f t="shared" si="994"/>
        <v>0</v>
      </c>
      <c r="D2749" s="65" t="str">
        <f t="shared" si="994"/>
        <v>-</v>
      </c>
      <c r="E2749" s="58">
        <f t="shared" si="994"/>
        <v>0</v>
      </c>
      <c r="F2749" s="58">
        <f t="shared" si="988"/>
        <v>4</v>
      </c>
      <c r="G2749" s="58">
        <f t="shared" si="989"/>
        <v>4</v>
      </c>
      <c r="H2749" s="58">
        <f t="shared" si="990"/>
        <v>0</v>
      </c>
      <c r="I2749" s="123">
        <f>'F4.2'!AA193</f>
        <v>4</v>
      </c>
      <c r="J2749" s="123">
        <f>'F4.2'!AU193</f>
        <v>4</v>
      </c>
      <c r="K2749" s="58"/>
      <c r="L2749" s="58"/>
      <c r="M2749" s="58">
        <f t="shared" si="985"/>
        <v>4</v>
      </c>
      <c r="N2749" s="58">
        <f t="shared" si="991"/>
        <v>0</v>
      </c>
    </row>
    <row r="2750" spans="1:14" ht="31.5" hidden="1" outlineLevel="1" x14ac:dyDescent="0.25">
      <c r="A2750" s="9">
        <f t="shared" si="987"/>
        <v>8.3000000000000007</v>
      </c>
      <c r="B2750" s="213" t="str">
        <f t="shared" si="986"/>
        <v>Procurement of Complete  LPT rotor for unit 1 and 2</v>
      </c>
      <c r="C2750" s="9">
        <f t="shared" si="994"/>
        <v>0</v>
      </c>
      <c r="D2750" s="65" t="str">
        <f t="shared" si="994"/>
        <v>-</v>
      </c>
      <c r="E2750" s="58">
        <f t="shared" si="994"/>
        <v>0</v>
      </c>
      <c r="F2750" s="58">
        <f t="shared" si="988"/>
        <v>20</v>
      </c>
      <c r="G2750" s="58">
        <f t="shared" si="989"/>
        <v>20</v>
      </c>
      <c r="H2750" s="58">
        <f t="shared" si="990"/>
        <v>0</v>
      </c>
      <c r="I2750" s="123">
        <f>'F4.2'!AA194</f>
        <v>0</v>
      </c>
      <c r="J2750" s="123">
        <f>'F4.2'!AU194</f>
        <v>0</v>
      </c>
      <c r="K2750" s="58"/>
      <c r="L2750" s="58"/>
      <c r="M2750" s="58">
        <f t="shared" si="985"/>
        <v>0</v>
      </c>
      <c r="N2750" s="58">
        <f t="shared" si="991"/>
        <v>0</v>
      </c>
    </row>
    <row r="2751" spans="1:14" ht="31.5" hidden="1" outlineLevel="1" x14ac:dyDescent="0.25">
      <c r="A2751" s="9">
        <f t="shared" si="987"/>
        <v>8.4</v>
      </c>
      <c r="B2751" s="213" t="str">
        <f t="shared" si="986"/>
        <v>Revamping of diesel engine driven fire fighting  pump system with engine.</v>
      </c>
      <c r="C2751" s="9">
        <f t="shared" si="994"/>
        <v>0</v>
      </c>
      <c r="D2751" s="65" t="str">
        <f t="shared" si="994"/>
        <v>-</v>
      </c>
      <c r="E2751" s="58">
        <f t="shared" si="994"/>
        <v>0</v>
      </c>
      <c r="F2751" s="58">
        <f t="shared" si="988"/>
        <v>3</v>
      </c>
      <c r="G2751" s="58">
        <f t="shared" si="989"/>
        <v>3</v>
      </c>
      <c r="H2751" s="58">
        <f t="shared" si="990"/>
        <v>0</v>
      </c>
      <c r="I2751" s="123">
        <f>'F4.2'!AA195</f>
        <v>0</v>
      </c>
      <c r="J2751" s="123">
        <f>'F4.2'!AU195</f>
        <v>0</v>
      </c>
      <c r="K2751" s="58"/>
      <c r="L2751" s="58"/>
      <c r="M2751" s="58">
        <f t="shared" si="985"/>
        <v>0</v>
      </c>
      <c r="N2751" s="58">
        <f t="shared" si="991"/>
        <v>0</v>
      </c>
    </row>
    <row r="2752" spans="1:14" ht="36" hidden="1" outlineLevel="1" x14ac:dyDescent="0.25">
      <c r="A2752" s="9">
        <f t="shared" si="987"/>
        <v>8.5</v>
      </c>
      <c r="B2752" s="214" t="str">
        <f t="shared" si="986"/>
        <v>Procurement of various control valves for unit No. 1 to 4</v>
      </c>
      <c r="C2752" s="9">
        <f t="shared" si="994"/>
        <v>0</v>
      </c>
      <c r="D2752" s="65" t="str">
        <f t="shared" si="994"/>
        <v>-</v>
      </c>
      <c r="E2752" s="58">
        <f t="shared" si="994"/>
        <v>0</v>
      </c>
      <c r="F2752" s="58">
        <f t="shared" si="988"/>
        <v>7</v>
      </c>
      <c r="G2752" s="58">
        <f t="shared" si="989"/>
        <v>7</v>
      </c>
      <c r="H2752" s="58">
        <f t="shared" si="990"/>
        <v>0</v>
      </c>
      <c r="I2752" s="123">
        <f>'F4.2'!AA196</f>
        <v>0</v>
      </c>
      <c r="J2752" s="123">
        <f>'F4.2'!AU196</f>
        <v>0</v>
      </c>
      <c r="K2752" s="58"/>
      <c r="L2752" s="58"/>
      <c r="M2752" s="58">
        <f t="shared" si="985"/>
        <v>0</v>
      </c>
      <c r="N2752" s="58">
        <f t="shared" si="991"/>
        <v>0</v>
      </c>
    </row>
    <row r="2753" spans="1:14" ht="47.25" hidden="1" outlineLevel="1" x14ac:dyDescent="0.25">
      <c r="A2753" s="27">
        <f t="shared" si="987"/>
        <v>9</v>
      </c>
      <c r="B2753" s="28" t="str">
        <f t="shared" si="986"/>
        <v>Procurement of IP Rotor and Inner casing for unit 1 and 2. Procurement of IP rotor and inner casing for unit 3 and 4</v>
      </c>
      <c r="C2753" s="9">
        <f t="shared" si="994"/>
        <v>0</v>
      </c>
      <c r="D2753" s="65" t="str">
        <f t="shared" si="994"/>
        <v>-</v>
      </c>
      <c r="E2753" s="58">
        <f t="shared" si="994"/>
        <v>0</v>
      </c>
      <c r="F2753" s="58">
        <f t="shared" si="988"/>
        <v>0</v>
      </c>
      <c r="G2753" s="58">
        <f t="shared" si="989"/>
        <v>0</v>
      </c>
      <c r="H2753" s="58">
        <f t="shared" si="990"/>
        <v>0</v>
      </c>
      <c r="I2753" s="123">
        <f>'F4.2'!AA197</f>
        <v>0</v>
      </c>
      <c r="J2753" s="123">
        <f>'F4.2'!AU197</f>
        <v>0</v>
      </c>
      <c r="K2753" s="58"/>
      <c r="L2753" s="58"/>
      <c r="M2753" s="58">
        <f t="shared" si="985"/>
        <v>0</v>
      </c>
      <c r="N2753" s="58">
        <f t="shared" si="991"/>
        <v>0</v>
      </c>
    </row>
    <row r="2754" spans="1:14" ht="31.5" hidden="1" outlineLevel="1" x14ac:dyDescent="0.25">
      <c r="A2754" s="31">
        <f t="shared" si="987"/>
        <v>9.1</v>
      </c>
      <c r="B2754" s="127" t="str">
        <f t="shared" si="986"/>
        <v xml:space="preserve">Procurement of IP Rotor and Inner casing for unit 1 and 2. </v>
      </c>
      <c r="C2754" s="9">
        <f t="shared" si="994"/>
        <v>0</v>
      </c>
      <c r="D2754" s="65" t="str">
        <f t="shared" si="994"/>
        <v>-</v>
      </c>
      <c r="E2754" s="58">
        <f t="shared" si="994"/>
        <v>0</v>
      </c>
      <c r="F2754" s="58">
        <f t="shared" si="988"/>
        <v>22</v>
      </c>
      <c r="G2754" s="58">
        <f t="shared" si="989"/>
        <v>22</v>
      </c>
      <c r="H2754" s="58">
        <f t="shared" si="990"/>
        <v>0</v>
      </c>
      <c r="I2754" s="123">
        <f>'F4.2'!AA198</f>
        <v>0</v>
      </c>
      <c r="J2754" s="123">
        <f>'F4.2'!AU198</f>
        <v>0</v>
      </c>
      <c r="K2754" s="58"/>
      <c r="L2754" s="58"/>
      <c r="M2754" s="58">
        <f t="shared" ref="M2754:M2817" si="995">SUM(J2754:L2754)</f>
        <v>0</v>
      </c>
      <c r="N2754" s="58">
        <f t="shared" si="991"/>
        <v>0</v>
      </c>
    </row>
    <row r="2755" spans="1:14" ht="47.25" hidden="1" outlineLevel="1" x14ac:dyDescent="0.25">
      <c r="A2755" s="31">
        <f t="shared" si="987"/>
        <v>9.1999999999999993</v>
      </c>
      <c r="B2755" s="127" t="str">
        <f t="shared" si="986"/>
        <v>Procurement of IP rotor and inner casing for unit 3 and 4 along with Turbovisory sensors and panel</v>
      </c>
      <c r="C2755" s="9">
        <f t="shared" si="994"/>
        <v>0</v>
      </c>
      <c r="D2755" s="65" t="str">
        <f t="shared" si="994"/>
        <v>-</v>
      </c>
      <c r="E2755" s="58">
        <f t="shared" si="994"/>
        <v>0</v>
      </c>
      <c r="F2755" s="58">
        <f t="shared" si="988"/>
        <v>23</v>
      </c>
      <c r="G2755" s="58">
        <f t="shared" si="989"/>
        <v>23</v>
      </c>
      <c r="H2755" s="58">
        <f t="shared" si="990"/>
        <v>0</v>
      </c>
      <c r="I2755" s="123">
        <f>'F4.2'!AA199</f>
        <v>0</v>
      </c>
      <c r="J2755" s="123">
        <f>'F4.2'!AU199</f>
        <v>0</v>
      </c>
      <c r="K2755" s="58"/>
      <c r="L2755" s="58"/>
      <c r="M2755" s="58">
        <f t="shared" si="995"/>
        <v>0</v>
      </c>
      <c r="N2755" s="58">
        <f t="shared" si="991"/>
        <v>0</v>
      </c>
    </row>
    <row r="2756" spans="1:14" ht="47.25" hidden="1" outlineLevel="1" x14ac:dyDescent="0.25">
      <c r="A2756" s="31">
        <f t="shared" si="987"/>
        <v>9.3000000000000007</v>
      </c>
      <c r="B2756" s="127" t="str">
        <f t="shared" ref="B2756:B2819" si="996">B2330</f>
        <v>Supply and installation of srew compressor for supply of instrument air to unit No. 3 and 4 along with  dryer for unit No. 3 &amp; 4.</v>
      </c>
      <c r="C2756" s="9">
        <f t="shared" si="994"/>
        <v>0</v>
      </c>
      <c r="D2756" s="65" t="str">
        <f t="shared" si="994"/>
        <v>-</v>
      </c>
      <c r="E2756" s="58">
        <f t="shared" si="994"/>
        <v>0</v>
      </c>
      <c r="F2756" s="58">
        <f t="shared" si="988"/>
        <v>10</v>
      </c>
      <c r="G2756" s="58">
        <f t="shared" si="989"/>
        <v>10</v>
      </c>
      <c r="H2756" s="58">
        <f t="shared" si="990"/>
        <v>0</v>
      </c>
      <c r="I2756" s="123">
        <f>'F4.2'!AA200</f>
        <v>10</v>
      </c>
      <c r="J2756" s="123">
        <f>'F4.2'!AU200</f>
        <v>10</v>
      </c>
      <c r="K2756" s="58"/>
      <c r="L2756" s="58"/>
      <c r="M2756" s="58">
        <f t="shared" si="995"/>
        <v>10</v>
      </c>
      <c r="N2756" s="58">
        <f t="shared" si="991"/>
        <v>0</v>
      </c>
    </row>
    <row r="2757" spans="1:14" ht="47.25" hidden="1" outlineLevel="1" x14ac:dyDescent="0.25">
      <c r="A2757" s="27">
        <f t="shared" si="987"/>
        <v>10</v>
      </c>
      <c r="B2757" s="28" t="str">
        <f t="shared" si="996"/>
        <v>Procurement of LP rotor for unit 3 and 4 and upgradation of  BFP cartridge and BFP Booster pump</v>
      </c>
      <c r="C2757" s="9">
        <f t="shared" si="994"/>
        <v>0</v>
      </c>
      <c r="D2757" s="65" t="str">
        <f t="shared" si="994"/>
        <v>-</v>
      </c>
      <c r="E2757" s="58">
        <f t="shared" si="994"/>
        <v>0</v>
      </c>
      <c r="F2757" s="58">
        <f t="shared" si="988"/>
        <v>0</v>
      </c>
      <c r="G2757" s="58">
        <f t="shared" si="989"/>
        <v>0</v>
      </c>
      <c r="H2757" s="58">
        <f t="shared" si="990"/>
        <v>0</v>
      </c>
      <c r="I2757" s="123">
        <f>'F4.2'!AA201</f>
        <v>0</v>
      </c>
      <c r="J2757" s="123">
        <f>'F4.2'!AU201</f>
        <v>0</v>
      </c>
      <c r="K2757" s="58"/>
      <c r="L2757" s="58"/>
      <c r="M2757" s="58">
        <f t="shared" si="995"/>
        <v>0</v>
      </c>
      <c r="N2757" s="58">
        <f t="shared" si="991"/>
        <v>0</v>
      </c>
    </row>
    <row r="2758" spans="1:14" ht="15.75" hidden="1" outlineLevel="1" x14ac:dyDescent="0.25">
      <c r="A2758" s="31">
        <f t="shared" si="987"/>
        <v>10.1</v>
      </c>
      <c r="B2758" s="127" t="str">
        <f t="shared" si="996"/>
        <v>Procurement of  of LP rotor for unit 3 and 4</v>
      </c>
      <c r="C2758" s="9">
        <f t="shared" si="994"/>
        <v>0</v>
      </c>
      <c r="D2758" s="65" t="str">
        <f t="shared" si="994"/>
        <v>-</v>
      </c>
      <c r="E2758" s="58">
        <f t="shared" si="994"/>
        <v>0</v>
      </c>
      <c r="F2758" s="58">
        <f t="shared" si="988"/>
        <v>25</v>
      </c>
      <c r="G2758" s="58">
        <f t="shared" si="989"/>
        <v>25</v>
      </c>
      <c r="H2758" s="58">
        <f t="shared" si="990"/>
        <v>0</v>
      </c>
      <c r="I2758" s="123">
        <f>'F4.2'!AA202</f>
        <v>0</v>
      </c>
      <c r="J2758" s="123">
        <f>'F4.2'!AU202</f>
        <v>0</v>
      </c>
      <c r="K2758" s="58"/>
      <c r="L2758" s="58"/>
      <c r="M2758" s="58">
        <f t="shared" si="995"/>
        <v>0</v>
      </c>
      <c r="N2758" s="58">
        <f t="shared" si="991"/>
        <v>0</v>
      </c>
    </row>
    <row r="2759" spans="1:14" ht="63" hidden="1" outlineLevel="1" x14ac:dyDescent="0.25">
      <c r="A2759" s="31">
        <f t="shared" si="987"/>
        <v>10.199999999999999</v>
      </c>
      <c r="B2759" s="127" t="str">
        <f t="shared" si="996"/>
        <v>Upgradation of BFP cartridge and BFP Booster pump,  motorized scoop for hydraulic coupling and drive unit for BFP and modulating BFP RC valve for Unit 3 &amp; 4</v>
      </c>
      <c r="C2759" s="9">
        <f t="shared" si="994"/>
        <v>0</v>
      </c>
      <c r="D2759" s="65" t="str">
        <f t="shared" si="994"/>
        <v>-</v>
      </c>
      <c r="E2759" s="58">
        <f t="shared" si="994"/>
        <v>0</v>
      </c>
      <c r="F2759" s="58">
        <f t="shared" si="988"/>
        <v>10</v>
      </c>
      <c r="G2759" s="58">
        <f t="shared" si="989"/>
        <v>10</v>
      </c>
      <c r="H2759" s="58">
        <f t="shared" si="990"/>
        <v>0</v>
      </c>
      <c r="I2759" s="123">
        <f>'F4.2'!AA203</f>
        <v>10</v>
      </c>
      <c r="J2759" s="123">
        <f>'F4.2'!AU203</f>
        <v>10</v>
      </c>
      <c r="K2759" s="58"/>
      <c r="L2759" s="58"/>
      <c r="M2759" s="58">
        <f t="shared" si="995"/>
        <v>10</v>
      </c>
      <c r="N2759" s="58">
        <f t="shared" si="991"/>
        <v>0</v>
      </c>
    </row>
    <row r="2760" spans="1:14" ht="31.5" hidden="1" outlineLevel="1" x14ac:dyDescent="0.25">
      <c r="A2760" s="27">
        <f t="shared" ref="A2760:A2823" si="997">A2334</f>
        <v>11</v>
      </c>
      <c r="B2760" s="28" t="str">
        <f t="shared" si="996"/>
        <v xml:space="preserve">Refurbishment of LP rotor of unit 1 and 2 and Refurbishment of HPT module of unit 1 and 2             </v>
      </c>
      <c r="C2760" s="9">
        <f t="shared" si="994"/>
        <v>0</v>
      </c>
      <c r="D2760" s="65" t="str">
        <f t="shared" si="994"/>
        <v>-</v>
      </c>
      <c r="E2760" s="58">
        <f t="shared" si="994"/>
        <v>0</v>
      </c>
      <c r="F2760" s="58">
        <f t="shared" ref="F2760:F2823" si="998">F2334+I2334</f>
        <v>0</v>
      </c>
      <c r="G2760" s="58">
        <f t="shared" ref="G2760:G2823" si="999">G2334+M2334</f>
        <v>0</v>
      </c>
      <c r="H2760" s="58">
        <f t="shared" si="990"/>
        <v>0</v>
      </c>
      <c r="I2760" s="123">
        <f>'F4.2'!AA204</f>
        <v>0</v>
      </c>
      <c r="J2760" s="123">
        <f>'F4.2'!AU204</f>
        <v>0</v>
      </c>
      <c r="K2760" s="58"/>
      <c r="L2760" s="58"/>
      <c r="M2760" s="58">
        <f t="shared" si="995"/>
        <v>0</v>
      </c>
      <c r="N2760" s="58">
        <f t="shared" si="991"/>
        <v>0</v>
      </c>
    </row>
    <row r="2761" spans="1:14" ht="15.75" hidden="1" outlineLevel="1" x14ac:dyDescent="0.25">
      <c r="A2761" s="31">
        <f t="shared" si="997"/>
        <v>11.1</v>
      </c>
      <c r="B2761" s="127" t="str">
        <f t="shared" si="996"/>
        <v>Refurbishment of LP rotor of unit 1 and 2</v>
      </c>
      <c r="C2761" s="9">
        <f t="shared" si="994"/>
        <v>0</v>
      </c>
      <c r="D2761" s="65" t="str">
        <f t="shared" si="994"/>
        <v>-</v>
      </c>
      <c r="E2761" s="58">
        <f t="shared" si="994"/>
        <v>0</v>
      </c>
      <c r="F2761" s="58">
        <f t="shared" si="998"/>
        <v>0</v>
      </c>
      <c r="G2761" s="58">
        <f t="shared" si="999"/>
        <v>0</v>
      </c>
      <c r="H2761" s="58">
        <f t="shared" ref="H2761:H2824" si="1000">F2761-G2761</f>
        <v>0</v>
      </c>
      <c r="I2761" s="123">
        <f>'F4.2'!AA205</f>
        <v>0</v>
      </c>
      <c r="J2761" s="123">
        <f>'F4.2'!AU205</f>
        <v>0</v>
      </c>
      <c r="K2761" s="58"/>
      <c r="L2761" s="58"/>
      <c r="M2761" s="58">
        <f t="shared" si="995"/>
        <v>0</v>
      </c>
      <c r="N2761" s="58">
        <f t="shared" ref="N2761:N2824" si="1001">H2761+I2761-M2761</f>
        <v>0</v>
      </c>
    </row>
    <row r="2762" spans="1:14" ht="31.5" hidden="1" outlineLevel="1" x14ac:dyDescent="0.25">
      <c r="A2762" s="31">
        <f t="shared" si="997"/>
        <v>11.2</v>
      </c>
      <c r="B2762" s="127" t="str">
        <f t="shared" si="996"/>
        <v>Refurbishment of HPT module of unit 1 and 2</v>
      </c>
      <c r="C2762" s="9">
        <f t="shared" si="994"/>
        <v>0</v>
      </c>
      <c r="D2762" s="65" t="str">
        <f t="shared" si="994"/>
        <v>-</v>
      </c>
      <c r="E2762" s="58">
        <f t="shared" si="994"/>
        <v>0</v>
      </c>
      <c r="F2762" s="58">
        <f t="shared" si="998"/>
        <v>0</v>
      </c>
      <c r="G2762" s="58">
        <f t="shared" si="999"/>
        <v>0</v>
      </c>
      <c r="H2762" s="58">
        <f t="shared" si="1000"/>
        <v>0</v>
      </c>
      <c r="I2762" s="123">
        <f>'F4.2'!AA206</f>
        <v>0</v>
      </c>
      <c r="J2762" s="123">
        <f>'F4.2'!AU206</f>
        <v>0</v>
      </c>
      <c r="K2762" s="58"/>
      <c r="L2762" s="58"/>
      <c r="M2762" s="58">
        <f t="shared" si="995"/>
        <v>0</v>
      </c>
      <c r="N2762" s="58">
        <f t="shared" si="1001"/>
        <v>0</v>
      </c>
    </row>
    <row r="2763" spans="1:14" ht="47.25" hidden="1" outlineLevel="1" x14ac:dyDescent="0.25">
      <c r="A2763" s="27">
        <f t="shared" si="997"/>
        <v>12</v>
      </c>
      <c r="B2763" s="28" t="str">
        <f t="shared" si="996"/>
        <v>Refurbishment of LP rotor for unit 3 and 4 and Refurbishment and re-blading of HPT module of unit 3 and 4</v>
      </c>
      <c r="C2763" s="9">
        <f t="shared" si="994"/>
        <v>0</v>
      </c>
      <c r="D2763" s="65" t="str">
        <f t="shared" si="994"/>
        <v>-</v>
      </c>
      <c r="E2763" s="58">
        <f t="shared" si="994"/>
        <v>0</v>
      </c>
      <c r="F2763" s="58">
        <f t="shared" si="998"/>
        <v>0</v>
      </c>
      <c r="G2763" s="58">
        <f t="shared" si="999"/>
        <v>0</v>
      </c>
      <c r="H2763" s="58">
        <f t="shared" si="1000"/>
        <v>0</v>
      </c>
      <c r="I2763" s="123">
        <f>'F4.2'!AA207</f>
        <v>0</v>
      </c>
      <c r="J2763" s="123">
        <f>'F4.2'!AU207</f>
        <v>0</v>
      </c>
      <c r="K2763" s="58"/>
      <c r="L2763" s="58"/>
      <c r="M2763" s="58">
        <f t="shared" si="995"/>
        <v>0</v>
      </c>
      <c r="N2763" s="58">
        <f t="shared" si="1001"/>
        <v>0</v>
      </c>
    </row>
    <row r="2764" spans="1:14" ht="15.75" hidden="1" outlineLevel="1" x14ac:dyDescent="0.25">
      <c r="A2764" s="9">
        <f t="shared" si="997"/>
        <v>12.1</v>
      </c>
      <c r="B2764" s="194" t="str">
        <f t="shared" si="996"/>
        <v>Refurbishment of LP rotors for unit 3 and 4</v>
      </c>
      <c r="C2764" s="9">
        <f t="shared" si="994"/>
        <v>0</v>
      </c>
      <c r="D2764" s="65" t="str">
        <f t="shared" si="994"/>
        <v>-</v>
      </c>
      <c r="E2764" s="58">
        <f t="shared" si="994"/>
        <v>0</v>
      </c>
      <c r="F2764" s="58">
        <f t="shared" si="998"/>
        <v>0</v>
      </c>
      <c r="G2764" s="58">
        <f t="shared" si="999"/>
        <v>0</v>
      </c>
      <c r="H2764" s="58">
        <f t="shared" si="1000"/>
        <v>0</v>
      </c>
      <c r="I2764" s="123">
        <f>'F4.2'!AA208</f>
        <v>0</v>
      </c>
      <c r="J2764" s="123">
        <f>'F4.2'!AU208</f>
        <v>0</v>
      </c>
      <c r="K2764" s="58"/>
      <c r="L2764" s="58"/>
      <c r="M2764" s="58">
        <f t="shared" si="995"/>
        <v>0</v>
      </c>
      <c r="N2764" s="58">
        <f t="shared" si="1001"/>
        <v>0</v>
      </c>
    </row>
    <row r="2765" spans="1:14" ht="15.75" hidden="1" outlineLevel="1" x14ac:dyDescent="0.25">
      <c r="A2765" s="9">
        <f t="shared" si="997"/>
        <v>12.2</v>
      </c>
      <c r="B2765" s="194" t="str">
        <f t="shared" si="996"/>
        <v>Refurbishment of HPT modules of unit 3 and 4</v>
      </c>
      <c r="C2765" s="9">
        <f t="shared" si="994"/>
        <v>0</v>
      </c>
      <c r="D2765" s="65" t="str">
        <f t="shared" si="994"/>
        <v>-</v>
      </c>
      <c r="E2765" s="58">
        <f t="shared" si="994"/>
        <v>0</v>
      </c>
      <c r="F2765" s="58">
        <f t="shared" si="998"/>
        <v>0</v>
      </c>
      <c r="G2765" s="58">
        <f t="shared" si="999"/>
        <v>0</v>
      </c>
      <c r="H2765" s="58">
        <f t="shared" si="1000"/>
        <v>0</v>
      </c>
      <c r="I2765" s="123">
        <f>'F4.2'!AA209</f>
        <v>0</v>
      </c>
      <c r="J2765" s="123">
        <f>'F4.2'!AU209</f>
        <v>0</v>
      </c>
      <c r="K2765" s="58"/>
      <c r="L2765" s="58"/>
      <c r="M2765" s="58">
        <f t="shared" si="995"/>
        <v>0</v>
      </c>
      <c r="N2765" s="58">
        <f t="shared" si="1001"/>
        <v>0</v>
      </c>
    </row>
    <row r="2766" spans="1:14" ht="94.5" hidden="1" outlineLevel="1" x14ac:dyDescent="0.25">
      <c r="A2766" s="27">
        <f t="shared" si="997"/>
        <v>13</v>
      </c>
      <c r="B2766" s="28" t="str">
        <f t="shared" si="996"/>
        <v xml:space="preserve"> SITC OF COMPLETE SOLUTION AND COMPREHENSIVE PROTECTION AND MONITORING PACKAGE ALONG WITH RETROFIT OF ALLIED ACCESSORIES FOR VARIOUS GTs &amp; STs INSTALLED AT 210 MW KHAPERKHEDA TPS.</v>
      </c>
      <c r="C2766" s="9">
        <f t="shared" si="994"/>
        <v>0</v>
      </c>
      <c r="D2766" s="65" t="str">
        <f t="shared" si="994"/>
        <v>-</v>
      </c>
      <c r="E2766" s="58">
        <f t="shared" si="994"/>
        <v>0</v>
      </c>
      <c r="F2766" s="58">
        <f t="shared" si="998"/>
        <v>0</v>
      </c>
      <c r="G2766" s="58">
        <f t="shared" si="999"/>
        <v>0</v>
      </c>
      <c r="H2766" s="58">
        <f t="shared" si="1000"/>
        <v>0</v>
      </c>
      <c r="I2766" s="123">
        <f>'F4.2'!AA210</f>
        <v>0</v>
      </c>
      <c r="J2766" s="123">
        <f>'F4.2'!AU210</f>
        <v>0</v>
      </c>
      <c r="K2766" s="58"/>
      <c r="L2766" s="58"/>
      <c r="M2766" s="58">
        <f t="shared" si="995"/>
        <v>0</v>
      </c>
      <c r="N2766" s="58">
        <f t="shared" si="1001"/>
        <v>0</v>
      </c>
    </row>
    <row r="2767" spans="1:14" ht="90" hidden="1" outlineLevel="1" x14ac:dyDescent="0.25">
      <c r="A2767" s="9">
        <f t="shared" si="997"/>
        <v>13.1</v>
      </c>
      <c r="B2767" s="194" t="str">
        <f t="shared" si="996"/>
        <v>SUPPLY,INSTALLATION, TESTING &amp; COMMISSIONING OF COMPLETE SOLUTION AND COMPREHENSIVE PROTECTION AND MONITORING PACKAGE ALONG WITH RETROFIT OF ALLIED ACCESSORIES FOR VARIOUS GTs &amp; STs INSTALLED AT 210 MW KHAPERKHEDA TPS.</v>
      </c>
      <c r="C2767" s="9">
        <f t="shared" si="994"/>
        <v>0</v>
      </c>
      <c r="D2767" s="65" t="str">
        <f t="shared" si="994"/>
        <v>-</v>
      </c>
      <c r="E2767" s="58">
        <f t="shared" si="994"/>
        <v>0</v>
      </c>
      <c r="F2767" s="58">
        <f t="shared" si="998"/>
        <v>26</v>
      </c>
      <c r="G2767" s="58">
        <f t="shared" si="999"/>
        <v>26</v>
      </c>
      <c r="H2767" s="58">
        <f t="shared" si="1000"/>
        <v>0</v>
      </c>
      <c r="I2767" s="123">
        <f>'F4.2'!AA211</f>
        <v>0</v>
      </c>
      <c r="J2767" s="123">
        <f>'F4.2'!AU211</f>
        <v>0</v>
      </c>
      <c r="K2767" s="58"/>
      <c r="L2767" s="58"/>
      <c r="M2767" s="58">
        <f t="shared" si="995"/>
        <v>0</v>
      </c>
      <c r="N2767" s="58">
        <f t="shared" si="1001"/>
        <v>0</v>
      </c>
    </row>
    <row r="2768" spans="1:14" ht="78.75" hidden="1" outlineLevel="1" x14ac:dyDescent="0.25">
      <c r="A2768" s="27">
        <f t="shared" si="997"/>
        <v>14</v>
      </c>
      <c r="B2768" s="28" t="str">
        <f t="shared" si="996"/>
        <v xml:space="preserve"> PLANT PERFORMANCE IMPROVEMENT BY DESIGN, SUPPLY, INSTALLATION &amp; COMMISSIONING OF STATE OF ART HT VACCUM CIRCUIT BREAERS AT UNIT 1 TO 4 OF 210MW KHAPERKHEDA TPS.</v>
      </c>
      <c r="C2768" s="9">
        <f t="shared" ref="C2768:E2787" si="1002">C2342</f>
        <v>0</v>
      </c>
      <c r="D2768" s="65" t="str">
        <f t="shared" si="1002"/>
        <v>-</v>
      </c>
      <c r="E2768" s="58">
        <f t="shared" si="1002"/>
        <v>0</v>
      </c>
      <c r="F2768" s="58">
        <f t="shared" si="998"/>
        <v>0</v>
      </c>
      <c r="G2768" s="58">
        <f t="shared" si="999"/>
        <v>0</v>
      </c>
      <c r="H2768" s="58">
        <f t="shared" si="1000"/>
        <v>0</v>
      </c>
      <c r="I2768" s="123">
        <f>'F4.2'!AA212</f>
        <v>0</v>
      </c>
      <c r="J2768" s="123">
        <f>'F4.2'!AU212</f>
        <v>0</v>
      </c>
      <c r="K2768" s="58"/>
      <c r="L2768" s="58"/>
      <c r="M2768" s="58">
        <f t="shared" si="995"/>
        <v>0</v>
      </c>
      <c r="N2768" s="58">
        <f t="shared" si="1001"/>
        <v>0</v>
      </c>
    </row>
    <row r="2769" spans="1:14" ht="30" hidden="1" outlineLevel="1" x14ac:dyDescent="0.25">
      <c r="A2769" s="9">
        <f t="shared" si="997"/>
        <v>14.1</v>
      </c>
      <c r="B2769" s="194" t="str">
        <f t="shared" si="996"/>
        <v>DESIGN, SUPPLY, INSTALLATION,  TESTING &amp; COMMISSIONING OF HT VCB AT U # 1 &amp; 2.</v>
      </c>
      <c r="C2769" s="9">
        <f t="shared" si="1002"/>
        <v>0</v>
      </c>
      <c r="D2769" s="65" t="str">
        <f t="shared" si="1002"/>
        <v>-</v>
      </c>
      <c r="E2769" s="58">
        <f t="shared" si="1002"/>
        <v>0</v>
      </c>
      <c r="F2769" s="58">
        <f t="shared" si="998"/>
        <v>15.14</v>
      </c>
      <c r="G2769" s="58">
        <f t="shared" si="999"/>
        <v>15.14</v>
      </c>
      <c r="H2769" s="58">
        <f t="shared" si="1000"/>
        <v>0</v>
      </c>
      <c r="I2769" s="123">
        <f>'F4.2'!AA213</f>
        <v>0</v>
      </c>
      <c r="J2769" s="123">
        <f>'F4.2'!AU213</f>
        <v>0</v>
      </c>
      <c r="K2769" s="58"/>
      <c r="L2769" s="58"/>
      <c r="M2769" s="58">
        <f t="shared" si="995"/>
        <v>0</v>
      </c>
      <c r="N2769" s="58">
        <f t="shared" si="1001"/>
        <v>0</v>
      </c>
    </row>
    <row r="2770" spans="1:14" ht="30" hidden="1" outlineLevel="1" x14ac:dyDescent="0.25">
      <c r="A2770" s="9">
        <f t="shared" si="997"/>
        <v>14.2</v>
      </c>
      <c r="B2770" s="194" t="str">
        <f t="shared" si="996"/>
        <v>DESIGN, SUPPLY, INSTALLATION,  TESTING &amp; COMMISSIONING OF HT VCB AT U # 3 &amp; 4.</v>
      </c>
      <c r="C2770" s="9">
        <f t="shared" si="1002"/>
        <v>0</v>
      </c>
      <c r="D2770" s="65" t="str">
        <f t="shared" si="1002"/>
        <v>-</v>
      </c>
      <c r="E2770" s="58">
        <f t="shared" si="1002"/>
        <v>0</v>
      </c>
      <c r="F2770" s="58">
        <f t="shared" si="998"/>
        <v>16.5</v>
      </c>
      <c r="G2770" s="58">
        <f t="shared" si="999"/>
        <v>16.5</v>
      </c>
      <c r="H2770" s="58">
        <f t="shared" si="1000"/>
        <v>0</v>
      </c>
      <c r="I2770" s="123">
        <f>'F4.2'!AA214</f>
        <v>0</v>
      </c>
      <c r="J2770" s="123">
        <f>'F4.2'!AU214</f>
        <v>0</v>
      </c>
      <c r="K2770" s="58"/>
      <c r="L2770" s="58"/>
      <c r="M2770" s="58">
        <f t="shared" si="995"/>
        <v>0</v>
      </c>
      <c r="N2770" s="58">
        <f t="shared" si="1001"/>
        <v>0</v>
      </c>
    </row>
    <row r="2771" spans="1:14" ht="110.25" hidden="1" outlineLevel="1" x14ac:dyDescent="0.25">
      <c r="A2771" s="27">
        <f t="shared" si="997"/>
        <v>15</v>
      </c>
      <c r="B2771" s="28" t="str">
        <f t="shared" si="996"/>
        <v>DESIGN, SUPPLY, INSTALLATION, TESTING AND COMMISSIONING OF THE VARIOUS LIFTS IN PLACE OF THE EXISTING OLD LIFTS, LIGHTNING PROTECTION SYSTEM, EARTHING SYSTEM, AVIATION LIGHTING SYSTEM  INSTALLED AT UNIT # 1 TO 4 OF 210 MW, KHAPERKHEDA TPS ON OEM BASIS.</v>
      </c>
      <c r="C2771" s="9">
        <f t="shared" si="1002"/>
        <v>0</v>
      </c>
      <c r="D2771" s="65" t="str">
        <f t="shared" si="1002"/>
        <v>-</v>
      </c>
      <c r="E2771" s="58">
        <f t="shared" si="1002"/>
        <v>0</v>
      </c>
      <c r="F2771" s="58">
        <f t="shared" si="998"/>
        <v>0</v>
      </c>
      <c r="G2771" s="58">
        <f t="shared" si="999"/>
        <v>0</v>
      </c>
      <c r="H2771" s="58">
        <f t="shared" si="1000"/>
        <v>0</v>
      </c>
      <c r="I2771" s="123">
        <f>'F4.2'!AA215</f>
        <v>0</v>
      </c>
      <c r="J2771" s="123">
        <f>'F4.2'!AU215</f>
        <v>0</v>
      </c>
      <c r="K2771" s="58"/>
      <c r="L2771" s="58"/>
      <c r="M2771" s="58">
        <f t="shared" si="995"/>
        <v>0</v>
      </c>
      <c r="N2771" s="58">
        <f t="shared" si="1001"/>
        <v>0</v>
      </c>
    </row>
    <row r="2772" spans="1:14" ht="60" hidden="1" outlineLevel="1" x14ac:dyDescent="0.25">
      <c r="A2772" s="9">
        <f t="shared" si="997"/>
        <v>15.1</v>
      </c>
      <c r="B2772" s="194" t="str">
        <f t="shared" si="996"/>
        <v>DESIGN, SUPPLY, INSTALLATION, TESTING AND COMMISSIONING OF THE VARIOUS LIFTS IN PLACE OF THE EXISTING OLD LIFTS INSTALLED AT UNIT # 1 TO 4 OF 210 MW, KHAPERKHEDA TPS ON OEM BASIS.</v>
      </c>
      <c r="C2772" s="9">
        <f t="shared" si="1002"/>
        <v>0</v>
      </c>
      <c r="D2772" s="65" t="str">
        <f t="shared" si="1002"/>
        <v>-</v>
      </c>
      <c r="E2772" s="58">
        <f t="shared" si="1002"/>
        <v>0</v>
      </c>
      <c r="F2772" s="58">
        <f t="shared" si="998"/>
        <v>10.46</v>
      </c>
      <c r="G2772" s="58">
        <f t="shared" si="999"/>
        <v>10.46</v>
      </c>
      <c r="H2772" s="58">
        <f t="shared" si="1000"/>
        <v>0</v>
      </c>
      <c r="I2772" s="123">
        <f>'F4.2'!AA216</f>
        <v>0</v>
      </c>
      <c r="J2772" s="123">
        <f>'F4.2'!AU216</f>
        <v>0</v>
      </c>
      <c r="K2772" s="58"/>
      <c r="L2772" s="58"/>
      <c r="M2772" s="58">
        <f t="shared" si="995"/>
        <v>0</v>
      </c>
      <c r="N2772" s="58">
        <f t="shared" si="1001"/>
        <v>0</v>
      </c>
    </row>
    <row r="2773" spans="1:14" ht="45" hidden="1" outlineLevel="1" x14ac:dyDescent="0.25">
      <c r="A2773" s="9">
        <f t="shared" si="997"/>
        <v>15.2</v>
      </c>
      <c r="B2773" s="194" t="str">
        <f t="shared" si="996"/>
        <v xml:space="preserve">   Design, Engineering, Supply, Erection, Testing &amp; Commissioning of lightning protection system at  Khaperkheda TPS.</v>
      </c>
      <c r="C2773" s="9">
        <f t="shared" si="1002"/>
        <v>0</v>
      </c>
      <c r="D2773" s="65" t="str">
        <f t="shared" si="1002"/>
        <v>-</v>
      </c>
      <c r="E2773" s="58">
        <f t="shared" si="1002"/>
        <v>0</v>
      </c>
      <c r="F2773" s="58">
        <f t="shared" si="998"/>
        <v>5</v>
      </c>
      <c r="G2773" s="58">
        <f t="shared" si="999"/>
        <v>5</v>
      </c>
      <c r="H2773" s="58">
        <f t="shared" si="1000"/>
        <v>0</v>
      </c>
      <c r="I2773" s="123">
        <f>'F4.2'!AA217</f>
        <v>0</v>
      </c>
      <c r="J2773" s="123">
        <f>'F4.2'!AU217</f>
        <v>0</v>
      </c>
      <c r="K2773" s="58"/>
      <c r="L2773" s="58"/>
      <c r="M2773" s="58">
        <f t="shared" si="995"/>
        <v>0</v>
      </c>
      <c r="N2773" s="58">
        <f t="shared" si="1001"/>
        <v>0</v>
      </c>
    </row>
    <row r="2774" spans="1:14" ht="45" hidden="1" outlineLevel="1" x14ac:dyDescent="0.25">
      <c r="A2774" s="9">
        <f t="shared" si="997"/>
        <v>15.3</v>
      </c>
      <c r="B2774" s="194" t="str">
        <f t="shared" si="996"/>
        <v xml:space="preserve">     Design, Engineering, Supply, Erection, Testing &amp; Commissioning of Earthing of electrical system &amp; various buildings at  Khaperkheda TPS.</v>
      </c>
      <c r="C2774" s="9">
        <f t="shared" si="1002"/>
        <v>0</v>
      </c>
      <c r="D2774" s="65" t="str">
        <f t="shared" si="1002"/>
        <v>-</v>
      </c>
      <c r="E2774" s="58">
        <f t="shared" si="1002"/>
        <v>0</v>
      </c>
      <c r="F2774" s="58">
        <f t="shared" si="998"/>
        <v>5</v>
      </c>
      <c r="G2774" s="58">
        <f t="shared" si="999"/>
        <v>5</v>
      </c>
      <c r="H2774" s="58">
        <f t="shared" si="1000"/>
        <v>0</v>
      </c>
      <c r="I2774" s="123">
        <f>'F4.2'!AA218</f>
        <v>0</v>
      </c>
      <c r="J2774" s="123">
        <f>'F4.2'!AU218</f>
        <v>0</v>
      </c>
      <c r="K2774" s="58"/>
      <c r="L2774" s="58"/>
      <c r="M2774" s="58">
        <f t="shared" si="995"/>
        <v>0</v>
      </c>
      <c r="N2774" s="58">
        <f t="shared" si="1001"/>
        <v>0</v>
      </c>
    </row>
    <row r="2775" spans="1:14" ht="45" hidden="1" outlineLevel="1" x14ac:dyDescent="0.25">
      <c r="A2775" s="9">
        <f t="shared" si="997"/>
        <v>15.4</v>
      </c>
      <c r="B2775" s="194" t="str">
        <f t="shared" si="996"/>
        <v xml:space="preserve">         Design, Engineering, Supply, Erection, Testing &amp; Commissioning of Aviation Lighting Syatem at  Khaperkheda TPS.</v>
      </c>
      <c r="C2775" s="9">
        <f t="shared" si="1002"/>
        <v>0</v>
      </c>
      <c r="D2775" s="65" t="str">
        <f t="shared" si="1002"/>
        <v>-</v>
      </c>
      <c r="E2775" s="58">
        <f t="shared" si="1002"/>
        <v>0</v>
      </c>
      <c r="F2775" s="58">
        <f t="shared" si="998"/>
        <v>5</v>
      </c>
      <c r="G2775" s="58">
        <f t="shared" si="999"/>
        <v>5</v>
      </c>
      <c r="H2775" s="58">
        <f t="shared" si="1000"/>
        <v>0</v>
      </c>
      <c r="I2775" s="123">
        <f>'F4.2'!AA219</f>
        <v>0</v>
      </c>
      <c r="J2775" s="123">
        <f>'F4.2'!AU219</f>
        <v>0</v>
      </c>
      <c r="K2775" s="58"/>
      <c r="L2775" s="58"/>
      <c r="M2775" s="58">
        <f t="shared" si="995"/>
        <v>0</v>
      </c>
      <c r="N2775" s="58">
        <f t="shared" si="1001"/>
        <v>0</v>
      </c>
    </row>
    <row r="2776" spans="1:14" ht="31.5" hidden="1" outlineLevel="1" x14ac:dyDescent="0.25">
      <c r="A2776" s="27">
        <f t="shared" si="997"/>
        <v>16</v>
      </c>
      <c r="B2776" s="28" t="str">
        <f t="shared" si="996"/>
        <v>SUPPLY OF SPARE GENERATOR ROTOR FOR U#3 &amp;4, 210MW, TPS KHAPERKHEDA.</v>
      </c>
      <c r="C2776" s="9">
        <f t="shared" si="1002"/>
        <v>0</v>
      </c>
      <c r="D2776" s="65" t="str">
        <f t="shared" si="1002"/>
        <v>-</v>
      </c>
      <c r="E2776" s="58">
        <f t="shared" si="1002"/>
        <v>0</v>
      </c>
      <c r="F2776" s="58">
        <f t="shared" si="998"/>
        <v>0</v>
      </c>
      <c r="G2776" s="58">
        <f t="shared" si="999"/>
        <v>0</v>
      </c>
      <c r="H2776" s="58">
        <f t="shared" si="1000"/>
        <v>0</v>
      </c>
      <c r="I2776" s="123">
        <f>'F4.2'!AA220</f>
        <v>0</v>
      </c>
      <c r="J2776" s="123">
        <f>'F4.2'!AU220</f>
        <v>0</v>
      </c>
      <c r="K2776" s="58"/>
      <c r="L2776" s="58"/>
      <c r="M2776" s="58">
        <f t="shared" si="995"/>
        <v>0</v>
      </c>
      <c r="N2776" s="58">
        <f t="shared" si="1001"/>
        <v>0</v>
      </c>
    </row>
    <row r="2777" spans="1:14" ht="30" hidden="1" outlineLevel="1" x14ac:dyDescent="0.25">
      <c r="A2777" s="9">
        <f t="shared" si="997"/>
        <v>16.100000000000001</v>
      </c>
      <c r="B2777" s="194" t="str">
        <f t="shared" si="996"/>
        <v>SUPPLY OF SPARE GENERATOR ROTOR FOR U#3 &amp;4, 210MW, TPS KHAPERKHEDA.</v>
      </c>
      <c r="C2777" s="9">
        <f t="shared" si="1002"/>
        <v>0</v>
      </c>
      <c r="D2777" s="65" t="str">
        <f t="shared" si="1002"/>
        <v>-</v>
      </c>
      <c r="E2777" s="58">
        <f t="shared" si="1002"/>
        <v>0</v>
      </c>
      <c r="F2777" s="58">
        <f t="shared" si="998"/>
        <v>40</v>
      </c>
      <c r="G2777" s="58">
        <f t="shared" si="999"/>
        <v>40</v>
      </c>
      <c r="H2777" s="58">
        <f t="shared" si="1000"/>
        <v>0</v>
      </c>
      <c r="I2777" s="123">
        <f>'F4.2'!AA221</f>
        <v>0</v>
      </c>
      <c r="J2777" s="123">
        <f>'F4.2'!AU221</f>
        <v>0</v>
      </c>
      <c r="K2777" s="58"/>
      <c r="L2777" s="58"/>
      <c r="M2777" s="58">
        <f t="shared" si="995"/>
        <v>0</v>
      </c>
      <c r="N2777" s="58">
        <f t="shared" si="1001"/>
        <v>0</v>
      </c>
    </row>
    <row r="2778" spans="1:14" ht="47.25" hidden="1" outlineLevel="1" x14ac:dyDescent="0.25">
      <c r="A2778" s="27">
        <f t="shared" si="997"/>
        <v>17</v>
      </c>
      <c r="B2778" s="28" t="str">
        <f t="shared" si="996"/>
        <v xml:space="preserve"> PROCUREMENT OF ENERGY EFFICIENT MOTORS FOR U # 1 TO 4 OF KHAPERKHEDA TPS.</v>
      </c>
      <c r="C2778" s="9">
        <f t="shared" si="1002"/>
        <v>0</v>
      </c>
      <c r="D2778" s="65" t="str">
        <f t="shared" si="1002"/>
        <v>-</v>
      </c>
      <c r="E2778" s="58">
        <f t="shared" si="1002"/>
        <v>0</v>
      </c>
      <c r="F2778" s="58">
        <f t="shared" si="998"/>
        <v>0</v>
      </c>
      <c r="G2778" s="58">
        <f t="shared" si="999"/>
        <v>0</v>
      </c>
      <c r="H2778" s="58">
        <f t="shared" si="1000"/>
        <v>0</v>
      </c>
      <c r="I2778" s="123">
        <f>'F4.2'!AA222</f>
        <v>0</v>
      </c>
      <c r="J2778" s="123">
        <f>'F4.2'!AU222</f>
        <v>0</v>
      </c>
      <c r="K2778" s="58"/>
      <c r="L2778" s="58"/>
      <c r="M2778" s="58">
        <f t="shared" si="995"/>
        <v>0</v>
      </c>
      <c r="N2778" s="58">
        <f t="shared" si="1001"/>
        <v>0</v>
      </c>
    </row>
    <row r="2779" spans="1:14" ht="30" hidden="1" outlineLevel="1" x14ac:dyDescent="0.25">
      <c r="A2779" s="9">
        <f t="shared" si="997"/>
        <v>17.100000000000001</v>
      </c>
      <c r="B2779" s="194" t="str">
        <f t="shared" si="996"/>
        <v>PROCUREMENT OF ENERGY EFFICIENT MOTORS FOR U # 1 &amp; 2  OF KHAPERKHEDA TPS.</v>
      </c>
      <c r="C2779" s="9">
        <f t="shared" si="1002"/>
        <v>0</v>
      </c>
      <c r="D2779" s="65" t="str">
        <f t="shared" si="1002"/>
        <v>-</v>
      </c>
      <c r="E2779" s="58">
        <f t="shared" si="1002"/>
        <v>0</v>
      </c>
      <c r="F2779" s="58">
        <f t="shared" si="998"/>
        <v>11</v>
      </c>
      <c r="G2779" s="58">
        <f t="shared" si="999"/>
        <v>11</v>
      </c>
      <c r="H2779" s="58">
        <f t="shared" si="1000"/>
        <v>0</v>
      </c>
      <c r="I2779" s="123">
        <f>'F4.2'!AA223</f>
        <v>0</v>
      </c>
      <c r="J2779" s="123">
        <f>'F4.2'!AU223</f>
        <v>0</v>
      </c>
      <c r="K2779" s="58"/>
      <c r="L2779" s="58"/>
      <c r="M2779" s="58">
        <f t="shared" si="995"/>
        <v>0</v>
      </c>
      <c r="N2779" s="58">
        <f t="shared" si="1001"/>
        <v>0</v>
      </c>
    </row>
    <row r="2780" spans="1:14" ht="30" hidden="1" outlineLevel="1" x14ac:dyDescent="0.25">
      <c r="A2780" s="9">
        <f t="shared" si="997"/>
        <v>17.2</v>
      </c>
      <c r="B2780" s="194" t="str">
        <f t="shared" si="996"/>
        <v>PROCUREMENT OF ENERGY EFFICIENT MOTORS FOR U # 3 &amp; 4  OF KHAPERKHEDA TPS.</v>
      </c>
      <c r="C2780" s="9">
        <f t="shared" si="1002"/>
        <v>0</v>
      </c>
      <c r="D2780" s="65" t="str">
        <f t="shared" si="1002"/>
        <v>-</v>
      </c>
      <c r="E2780" s="58">
        <f t="shared" si="1002"/>
        <v>0</v>
      </c>
      <c r="F2780" s="58">
        <f t="shared" si="998"/>
        <v>14</v>
      </c>
      <c r="G2780" s="58">
        <f t="shared" si="999"/>
        <v>14</v>
      </c>
      <c r="H2780" s="58">
        <f t="shared" si="1000"/>
        <v>0</v>
      </c>
      <c r="I2780" s="123">
        <f>'F4.2'!AA224</f>
        <v>0</v>
      </c>
      <c r="J2780" s="123">
        <f>'F4.2'!AU224</f>
        <v>0</v>
      </c>
      <c r="K2780" s="58"/>
      <c r="L2780" s="58"/>
      <c r="M2780" s="58">
        <f t="shared" si="995"/>
        <v>0</v>
      </c>
      <c r="N2780" s="58">
        <f t="shared" si="1001"/>
        <v>0</v>
      </c>
    </row>
    <row r="2781" spans="1:14" ht="30" hidden="1" outlineLevel="1" x14ac:dyDescent="0.25">
      <c r="A2781" s="9">
        <f t="shared" si="997"/>
        <v>17.3</v>
      </c>
      <c r="B2781" s="194" t="str">
        <f t="shared" si="996"/>
        <v>Procurement of DC motors for U # 1 &amp; 2 of Khaperkheda TPS.</v>
      </c>
      <c r="C2781" s="9">
        <f t="shared" si="1002"/>
        <v>0</v>
      </c>
      <c r="D2781" s="65" t="str">
        <f t="shared" si="1002"/>
        <v>-</v>
      </c>
      <c r="E2781" s="58">
        <f t="shared" si="1002"/>
        <v>0</v>
      </c>
      <c r="F2781" s="58">
        <f t="shared" si="998"/>
        <v>5</v>
      </c>
      <c r="G2781" s="58">
        <f t="shared" si="999"/>
        <v>5</v>
      </c>
      <c r="H2781" s="58">
        <f t="shared" si="1000"/>
        <v>0</v>
      </c>
      <c r="I2781" s="123">
        <f>'F4.2'!AA225</f>
        <v>0</v>
      </c>
      <c r="J2781" s="123">
        <f>'F4.2'!AU225</f>
        <v>0</v>
      </c>
      <c r="K2781" s="58"/>
      <c r="L2781" s="58"/>
      <c r="M2781" s="58">
        <f t="shared" si="995"/>
        <v>0</v>
      </c>
      <c r="N2781" s="58">
        <f t="shared" si="1001"/>
        <v>0</v>
      </c>
    </row>
    <row r="2782" spans="1:14" ht="30" hidden="1" outlineLevel="1" x14ac:dyDescent="0.25">
      <c r="A2782" s="9">
        <f t="shared" si="997"/>
        <v>17.399999999999999</v>
      </c>
      <c r="B2782" s="194" t="str">
        <f t="shared" si="996"/>
        <v>Procurement of DC motors for U # 3 &amp; 4 of Khaperkheda TPS.</v>
      </c>
      <c r="C2782" s="9">
        <f t="shared" si="1002"/>
        <v>0</v>
      </c>
      <c r="D2782" s="65" t="str">
        <f t="shared" si="1002"/>
        <v>-</v>
      </c>
      <c r="E2782" s="58">
        <f t="shared" si="1002"/>
        <v>0</v>
      </c>
      <c r="F2782" s="58">
        <f t="shared" si="998"/>
        <v>5</v>
      </c>
      <c r="G2782" s="58">
        <f t="shared" si="999"/>
        <v>5</v>
      </c>
      <c r="H2782" s="58">
        <f t="shared" si="1000"/>
        <v>0</v>
      </c>
      <c r="I2782" s="123">
        <f>'F4.2'!AA226</f>
        <v>0</v>
      </c>
      <c r="J2782" s="123">
        <f>'F4.2'!AU226</f>
        <v>0</v>
      </c>
      <c r="K2782" s="58"/>
      <c r="L2782" s="58"/>
      <c r="M2782" s="58">
        <f t="shared" si="995"/>
        <v>0</v>
      </c>
      <c r="N2782" s="58">
        <f t="shared" si="1001"/>
        <v>0</v>
      </c>
    </row>
    <row r="2783" spans="1:14" ht="47.25" hidden="1" outlineLevel="1" x14ac:dyDescent="0.25">
      <c r="A2783" s="27">
        <f t="shared" si="997"/>
        <v>18</v>
      </c>
      <c r="B2783" s="28" t="str">
        <f t="shared" si="996"/>
        <v>UPGRADATION OF EXISTING LT MCC PANEL WITH STATE OF ART LT MCC PANEL AT U # 1 TO 4 OF KHAPERKHEDA TPS.</v>
      </c>
      <c r="C2783" s="9">
        <f t="shared" si="1002"/>
        <v>0</v>
      </c>
      <c r="D2783" s="65" t="str">
        <f t="shared" si="1002"/>
        <v>-</v>
      </c>
      <c r="E2783" s="58">
        <f t="shared" si="1002"/>
        <v>0</v>
      </c>
      <c r="F2783" s="58">
        <f t="shared" si="998"/>
        <v>0</v>
      </c>
      <c r="G2783" s="58">
        <f t="shared" si="999"/>
        <v>0</v>
      </c>
      <c r="H2783" s="58">
        <f t="shared" si="1000"/>
        <v>0</v>
      </c>
      <c r="I2783" s="123">
        <f>'F4.2'!AA227</f>
        <v>0</v>
      </c>
      <c r="J2783" s="123">
        <f>'F4.2'!AU227</f>
        <v>0</v>
      </c>
      <c r="K2783" s="58"/>
      <c r="L2783" s="58"/>
      <c r="M2783" s="58">
        <f t="shared" si="995"/>
        <v>0</v>
      </c>
      <c r="N2783" s="58">
        <f t="shared" si="1001"/>
        <v>0</v>
      </c>
    </row>
    <row r="2784" spans="1:14" ht="45" hidden="1" outlineLevel="1" x14ac:dyDescent="0.25">
      <c r="A2784" s="9">
        <f t="shared" si="997"/>
        <v>18.100000000000001</v>
      </c>
      <c r="B2784" s="194" t="str">
        <f t="shared" si="996"/>
        <v xml:space="preserve"> UPGRADATION OF EXISTING LT MCC PANEL WITH STATE OF ART LT MCC PANEL AT U # 1 &amp; 2 OF KHAPERKHEDA TPS.</v>
      </c>
      <c r="C2784" s="9">
        <f t="shared" si="1002"/>
        <v>0</v>
      </c>
      <c r="D2784" s="65" t="str">
        <f t="shared" si="1002"/>
        <v>-</v>
      </c>
      <c r="E2784" s="58">
        <f t="shared" si="1002"/>
        <v>0</v>
      </c>
      <c r="F2784" s="58">
        <f t="shared" si="998"/>
        <v>12.5</v>
      </c>
      <c r="G2784" s="58">
        <f t="shared" si="999"/>
        <v>12.5</v>
      </c>
      <c r="H2784" s="58">
        <f t="shared" si="1000"/>
        <v>0</v>
      </c>
      <c r="I2784" s="123">
        <f>'F4.2'!AA228</f>
        <v>0</v>
      </c>
      <c r="J2784" s="123">
        <f>'F4.2'!AU228</f>
        <v>0</v>
      </c>
      <c r="K2784" s="58"/>
      <c r="L2784" s="58"/>
      <c r="M2784" s="58">
        <f t="shared" si="995"/>
        <v>0</v>
      </c>
      <c r="N2784" s="58">
        <f t="shared" si="1001"/>
        <v>0</v>
      </c>
    </row>
    <row r="2785" spans="1:14" ht="45" hidden="1" outlineLevel="1" x14ac:dyDescent="0.25">
      <c r="A2785" s="9">
        <f t="shared" si="997"/>
        <v>18.2</v>
      </c>
      <c r="B2785" s="194" t="str">
        <f t="shared" si="996"/>
        <v>UPGRADATION OF EXISTING LT MCC PANEL WITH STATE OF ART LT MCC PANEL AT U # 3 &amp;  4 OF KHAPERKHEDA TPS.</v>
      </c>
      <c r="C2785" s="9">
        <f t="shared" si="1002"/>
        <v>0</v>
      </c>
      <c r="D2785" s="65" t="str">
        <f t="shared" si="1002"/>
        <v>-</v>
      </c>
      <c r="E2785" s="58">
        <f t="shared" si="1002"/>
        <v>0</v>
      </c>
      <c r="F2785" s="58">
        <f t="shared" si="998"/>
        <v>6.25</v>
      </c>
      <c r="G2785" s="58">
        <f t="shared" si="999"/>
        <v>6.25</v>
      </c>
      <c r="H2785" s="58">
        <f t="shared" si="1000"/>
        <v>0</v>
      </c>
      <c r="I2785" s="123">
        <f>'F4.2'!AA229</f>
        <v>6.25</v>
      </c>
      <c r="J2785" s="123">
        <f>'F4.2'!AU229</f>
        <v>6.25</v>
      </c>
      <c r="K2785" s="58"/>
      <c r="L2785" s="58"/>
      <c r="M2785" s="58">
        <f t="shared" si="995"/>
        <v>6.25</v>
      </c>
      <c r="N2785" s="58">
        <f t="shared" si="1001"/>
        <v>0</v>
      </c>
    </row>
    <row r="2786" spans="1:14" ht="30" hidden="1" outlineLevel="1" x14ac:dyDescent="0.25">
      <c r="A2786" s="9">
        <f t="shared" si="997"/>
        <v>18.3</v>
      </c>
      <c r="B2786" s="194" t="str">
        <f t="shared" si="996"/>
        <v>UPGRADATION OF HT BREAKER PANEL AT WAREGAON ASH BUND OF KHAPERKHEDA TPS.</v>
      </c>
      <c r="C2786" s="9">
        <f t="shared" si="1002"/>
        <v>0</v>
      </c>
      <c r="D2786" s="65" t="str">
        <f t="shared" si="1002"/>
        <v>-</v>
      </c>
      <c r="E2786" s="58">
        <f t="shared" si="1002"/>
        <v>0</v>
      </c>
      <c r="F2786" s="58">
        <f t="shared" si="998"/>
        <v>3</v>
      </c>
      <c r="G2786" s="58">
        <f t="shared" si="999"/>
        <v>3</v>
      </c>
      <c r="H2786" s="58">
        <f t="shared" si="1000"/>
        <v>0</v>
      </c>
      <c r="I2786" s="123">
        <f>'F4.2'!AA230</f>
        <v>0</v>
      </c>
      <c r="J2786" s="123">
        <f>'F4.2'!AU230</f>
        <v>0</v>
      </c>
      <c r="K2786" s="58"/>
      <c r="L2786" s="58"/>
      <c r="M2786" s="58">
        <f t="shared" si="995"/>
        <v>0</v>
      </c>
      <c r="N2786" s="58">
        <f t="shared" si="1001"/>
        <v>0</v>
      </c>
    </row>
    <row r="2787" spans="1:14" ht="30" hidden="1" outlineLevel="1" x14ac:dyDescent="0.25">
      <c r="A2787" s="9">
        <f t="shared" si="997"/>
        <v>18.399999999999999</v>
      </c>
      <c r="B2787" s="194" t="str">
        <f t="shared" si="996"/>
        <v xml:space="preserve"> UPGRADATION OF HT BREAKER PANEL AT OLD PROJECT OFFICE OF KHAPERKHEDA TPS.</v>
      </c>
      <c r="C2787" s="9">
        <f t="shared" si="1002"/>
        <v>0</v>
      </c>
      <c r="D2787" s="65" t="str">
        <f t="shared" si="1002"/>
        <v>-</v>
      </c>
      <c r="E2787" s="58">
        <f t="shared" si="1002"/>
        <v>0</v>
      </c>
      <c r="F2787" s="58">
        <f t="shared" si="998"/>
        <v>2</v>
      </c>
      <c r="G2787" s="58">
        <f t="shared" si="999"/>
        <v>2</v>
      </c>
      <c r="H2787" s="58">
        <f t="shared" si="1000"/>
        <v>0</v>
      </c>
      <c r="I2787" s="123">
        <f>'F4.2'!AA231</f>
        <v>0</v>
      </c>
      <c r="J2787" s="123">
        <f>'F4.2'!AU231</f>
        <v>0</v>
      </c>
      <c r="K2787" s="58"/>
      <c r="L2787" s="58"/>
      <c r="M2787" s="58">
        <f t="shared" si="995"/>
        <v>0</v>
      </c>
      <c r="N2787" s="58">
        <f t="shared" si="1001"/>
        <v>0</v>
      </c>
    </row>
    <row r="2788" spans="1:14" ht="30" hidden="1" outlineLevel="1" x14ac:dyDescent="0.25">
      <c r="A2788" s="9">
        <f t="shared" si="997"/>
        <v>18.5</v>
      </c>
      <c r="B2788" s="194" t="str">
        <f t="shared" si="996"/>
        <v xml:space="preserve">Retrofitting of Existing L &amp; T  make LT MCC ACB by state or art ACB at U # 1 to 4 of Khaperkheda TPS. </v>
      </c>
      <c r="C2788" s="9">
        <f t="shared" ref="C2788:E2807" si="1003">C2362</f>
        <v>0</v>
      </c>
      <c r="D2788" s="65" t="str">
        <f t="shared" si="1003"/>
        <v>-</v>
      </c>
      <c r="E2788" s="58">
        <f t="shared" si="1003"/>
        <v>0</v>
      </c>
      <c r="F2788" s="58">
        <f t="shared" si="998"/>
        <v>3</v>
      </c>
      <c r="G2788" s="58">
        <f t="shared" si="999"/>
        <v>3</v>
      </c>
      <c r="H2788" s="58">
        <f t="shared" si="1000"/>
        <v>0</v>
      </c>
      <c r="I2788" s="123">
        <f>'F4.2'!AA232</f>
        <v>0</v>
      </c>
      <c r="J2788" s="123">
        <f>'F4.2'!AU232</f>
        <v>0</v>
      </c>
      <c r="K2788" s="58"/>
      <c r="L2788" s="58"/>
      <c r="M2788" s="58">
        <f t="shared" si="995"/>
        <v>0</v>
      </c>
      <c r="N2788" s="58">
        <f t="shared" si="1001"/>
        <v>0</v>
      </c>
    </row>
    <row r="2789" spans="1:14" ht="30" hidden="1" outlineLevel="1" x14ac:dyDescent="0.25">
      <c r="A2789" s="9">
        <f t="shared" si="997"/>
        <v>18.600000000000001</v>
      </c>
      <c r="B2789" s="194" t="str">
        <f t="shared" si="996"/>
        <v xml:space="preserve">Retrofitting of Existing ABB  make LT MCC ACB by state or art ACB at U # 1 to 4 of Khaperkheda TPS. </v>
      </c>
      <c r="C2789" s="9">
        <f t="shared" si="1003"/>
        <v>0</v>
      </c>
      <c r="D2789" s="65" t="str">
        <f t="shared" si="1003"/>
        <v>-</v>
      </c>
      <c r="E2789" s="58">
        <f t="shared" si="1003"/>
        <v>0</v>
      </c>
      <c r="F2789" s="58">
        <f t="shared" si="998"/>
        <v>2</v>
      </c>
      <c r="G2789" s="58">
        <f t="shared" si="999"/>
        <v>2</v>
      </c>
      <c r="H2789" s="58">
        <f t="shared" si="1000"/>
        <v>0</v>
      </c>
      <c r="I2789" s="123">
        <f>'F4.2'!AA233</f>
        <v>0</v>
      </c>
      <c r="J2789" s="123">
        <f>'F4.2'!AU233</f>
        <v>0</v>
      </c>
      <c r="K2789" s="58"/>
      <c r="L2789" s="58"/>
      <c r="M2789" s="58">
        <f t="shared" si="995"/>
        <v>0</v>
      </c>
      <c r="N2789" s="58">
        <f t="shared" si="1001"/>
        <v>0</v>
      </c>
    </row>
    <row r="2790" spans="1:14" ht="94.5" hidden="1" outlineLevel="1" x14ac:dyDescent="0.25">
      <c r="A2790" s="27">
        <f t="shared" si="997"/>
        <v>19</v>
      </c>
      <c r="B2790" s="28" t="str">
        <f t="shared" si="996"/>
        <v xml:space="preserve">  ERECTION &amp; COMMISIONING  OF DRY TYPE CAST RESIN TRANSFORMERS FOR U # 1 TO 4 OF KHAPERKHEDA TPS &amp; Design, Engineering, Supply, Erection, Testing &amp; Commissioning of various Battery sets at Unit # 3 &amp; 4 of Khaperkheda TPS.</v>
      </c>
      <c r="C2790" s="9">
        <f t="shared" si="1003"/>
        <v>0</v>
      </c>
      <c r="D2790" s="65" t="str">
        <f t="shared" si="1003"/>
        <v>-</v>
      </c>
      <c r="E2790" s="58">
        <f t="shared" si="1003"/>
        <v>0</v>
      </c>
      <c r="F2790" s="58">
        <f t="shared" si="998"/>
        <v>0</v>
      </c>
      <c r="G2790" s="58">
        <f t="shared" si="999"/>
        <v>0</v>
      </c>
      <c r="H2790" s="58">
        <f t="shared" si="1000"/>
        <v>0</v>
      </c>
      <c r="I2790" s="123">
        <f>'F4.2'!AA234</f>
        <v>0</v>
      </c>
      <c r="J2790" s="123">
        <f>'F4.2'!AU234</f>
        <v>0</v>
      </c>
      <c r="K2790" s="58"/>
      <c r="L2790" s="58"/>
      <c r="M2790" s="58">
        <f t="shared" si="995"/>
        <v>0</v>
      </c>
      <c r="N2790" s="58">
        <f t="shared" si="1001"/>
        <v>0</v>
      </c>
    </row>
    <row r="2791" spans="1:14" ht="45" hidden="1" outlineLevel="1" x14ac:dyDescent="0.25">
      <c r="A2791" s="9">
        <f t="shared" si="997"/>
        <v>19.100000000000001</v>
      </c>
      <c r="B2791" s="194" t="str">
        <f t="shared" si="996"/>
        <v>PROCUREMENT OF DRY TYPE CAST RESIN TRANSFORMERS FOR U # 1 &amp; 2 OF KHAPERKHEDA TPS.</v>
      </c>
      <c r="C2791" s="9">
        <f t="shared" si="1003"/>
        <v>0</v>
      </c>
      <c r="D2791" s="65" t="str">
        <f t="shared" si="1003"/>
        <v>-</v>
      </c>
      <c r="E2791" s="58">
        <f t="shared" si="1003"/>
        <v>0</v>
      </c>
      <c r="F2791" s="58">
        <f t="shared" si="998"/>
        <v>4</v>
      </c>
      <c r="G2791" s="58">
        <f t="shared" si="999"/>
        <v>4</v>
      </c>
      <c r="H2791" s="58">
        <f t="shared" si="1000"/>
        <v>0</v>
      </c>
      <c r="I2791" s="123">
        <f>'F4.2'!AA235</f>
        <v>0</v>
      </c>
      <c r="J2791" s="123">
        <f>'F4.2'!AU235</f>
        <v>0</v>
      </c>
      <c r="K2791" s="58"/>
      <c r="L2791" s="58"/>
      <c r="M2791" s="58">
        <f t="shared" si="995"/>
        <v>0</v>
      </c>
      <c r="N2791" s="58">
        <f t="shared" si="1001"/>
        <v>0</v>
      </c>
    </row>
    <row r="2792" spans="1:14" ht="45" hidden="1" outlineLevel="1" x14ac:dyDescent="0.25">
      <c r="A2792" s="9">
        <f t="shared" si="997"/>
        <v>19.2</v>
      </c>
      <c r="B2792" s="194" t="str">
        <f t="shared" si="996"/>
        <v>PROCUREMENT OF DRY TYPE CAST RESIN TRANSFORMERS FOR U # 3 &amp; 4 OF KHAPERKHEDA TPS.</v>
      </c>
      <c r="C2792" s="9">
        <f t="shared" si="1003"/>
        <v>0</v>
      </c>
      <c r="D2792" s="65" t="str">
        <f t="shared" si="1003"/>
        <v>-</v>
      </c>
      <c r="E2792" s="58">
        <f t="shared" si="1003"/>
        <v>0</v>
      </c>
      <c r="F2792" s="58">
        <f t="shared" si="998"/>
        <v>4</v>
      </c>
      <c r="G2792" s="58">
        <f t="shared" si="999"/>
        <v>4</v>
      </c>
      <c r="H2792" s="58">
        <f t="shared" si="1000"/>
        <v>0</v>
      </c>
      <c r="I2792" s="123">
        <f>'F4.2'!AA236</f>
        <v>0</v>
      </c>
      <c r="J2792" s="123">
        <f>'F4.2'!AU236</f>
        <v>0</v>
      </c>
      <c r="K2792" s="58"/>
      <c r="L2792" s="58"/>
      <c r="M2792" s="58">
        <f t="shared" si="995"/>
        <v>0</v>
      </c>
      <c r="N2792" s="58">
        <f t="shared" si="1001"/>
        <v>0</v>
      </c>
    </row>
    <row r="2793" spans="1:14" ht="30" hidden="1" outlineLevel="1" x14ac:dyDescent="0.25">
      <c r="A2793" s="9">
        <f t="shared" si="997"/>
        <v>19.3</v>
      </c>
      <c r="B2793" s="194" t="str">
        <f t="shared" si="996"/>
        <v>PROCUREMENT OF VFD TRANSFORMERS FOR ID FAN MOTOR U#3&amp;4 OF KHAPERKHEDA TPS.</v>
      </c>
      <c r="C2793" s="9">
        <f t="shared" si="1003"/>
        <v>0</v>
      </c>
      <c r="D2793" s="65" t="str">
        <f t="shared" si="1003"/>
        <v>-</v>
      </c>
      <c r="E2793" s="58">
        <f t="shared" si="1003"/>
        <v>0</v>
      </c>
      <c r="F2793" s="58">
        <f t="shared" si="998"/>
        <v>1</v>
      </c>
      <c r="G2793" s="58">
        <f t="shared" si="999"/>
        <v>1</v>
      </c>
      <c r="H2793" s="58">
        <f t="shared" si="1000"/>
        <v>0</v>
      </c>
      <c r="I2793" s="123">
        <f>'F4.2'!AA237</f>
        <v>1</v>
      </c>
      <c r="J2793" s="123">
        <f>'F4.2'!AU237</f>
        <v>1</v>
      </c>
      <c r="K2793" s="58"/>
      <c r="L2793" s="58"/>
      <c r="M2793" s="58">
        <f t="shared" si="995"/>
        <v>1</v>
      </c>
      <c r="N2793" s="58">
        <f t="shared" si="1001"/>
        <v>0</v>
      </c>
    </row>
    <row r="2794" spans="1:14" ht="45" hidden="1" outlineLevel="1" x14ac:dyDescent="0.25">
      <c r="A2794" s="9">
        <f t="shared" si="997"/>
        <v>19.399999999999999</v>
      </c>
      <c r="B2794" s="194" t="str">
        <f t="shared" si="996"/>
        <v>Design, Engineering, Supply, Erection, Testing &amp; Commissioning of various Battery sets at Unit # 3 &amp; 4 of Khaperkheda TPS.</v>
      </c>
      <c r="C2794" s="9">
        <f t="shared" si="1003"/>
        <v>0</v>
      </c>
      <c r="D2794" s="65" t="str">
        <f t="shared" si="1003"/>
        <v>-</v>
      </c>
      <c r="E2794" s="58">
        <f t="shared" si="1003"/>
        <v>0</v>
      </c>
      <c r="F2794" s="58">
        <f t="shared" si="998"/>
        <v>25</v>
      </c>
      <c r="G2794" s="58">
        <f t="shared" si="999"/>
        <v>25</v>
      </c>
      <c r="H2794" s="58">
        <f t="shared" si="1000"/>
        <v>0</v>
      </c>
      <c r="I2794" s="123">
        <f>'F4.2'!AA238</f>
        <v>0</v>
      </c>
      <c r="J2794" s="123">
        <f>'F4.2'!AU238</f>
        <v>0</v>
      </c>
      <c r="K2794" s="58"/>
      <c r="L2794" s="58"/>
      <c r="M2794" s="58">
        <f t="shared" si="995"/>
        <v>0</v>
      </c>
      <c r="N2794" s="58">
        <f t="shared" si="1001"/>
        <v>0</v>
      </c>
    </row>
    <row r="2795" spans="1:14" ht="63" hidden="1" outlineLevel="1" x14ac:dyDescent="0.25">
      <c r="A2795" s="27">
        <f t="shared" si="997"/>
        <v>20</v>
      </c>
      <c r="B2795" s="28" t="str">
        <f t="shared" si="996"/>
        <v xml:space="preserve"> Study, Supply &amp; Refurbishment of  HCSD systems, ESP operation, ambience &amp;  various pump, &amp; PLC schemes  for the improvement of AHP-I at Khaperkheda TPS.</v>
      </c>
      <c r="C2795" s="9">
        <f t="shared" si="1003"/>
        <v>0</v>
      </c>
      <c r="D2795" s="65" t="str">
        <f t="shared" si="1003"/>
        <v>-</v>
      </c>
      <c r="E2795" s="58">
        <f t="shared" si="1003"/>
        <v>0</v>
      </c>
      <c r="F2795" s="58">
        <f t="shared" si="998"/>
        <v>0</v>
      </c>
      <c r="G2795" s="58">
        <f t="shared" si="999"/>
        <v>0</v>
      </c>
      <c r="H2795" s="58">
        <f t="shared" si="1000"/>
        <v>0</v>
      </c>
      <c r="I2795" s="123">
        <f>'F4.2'!AA239</f>
        <v>0</v>
      </c>
      <c r="J2795" s="123">
        <f>'F4.2'!AU239</f>
        <v>0</v>
      </c>
      <c r="K2795" s="58"/>
      <c r="L2795" s="58"/>
      <c r="M2795" s="58">
        <f t="shared" si="995"/>
        <v>0</v>
      </c>
      <c r="N2795" s="58">
        <f t="shared" si="1001"/>
        <v>0</v>
      </c>
    </row>
    <row r="2796" spans="1:14" ht="45" hidden="1" outlineLevel="1" x14ac:dyDescent="0.25">
      <c r="A2796" s="9">
        <f t="shared" si="997"/>
        <v>20.100000000000001</v>
      </c>
      <c r="B2796" s="194" t="str">
        <f t="shared" si="996"/>
        <v xml:space="preserve">STUDY. DESIGN &amp; REFURBISHMENT WORKS OF HIGH CONCENTRATION SLURRY DISPOSAL SYSTEM (HCSD SYSTEM) UNITS #3&amp;4 AT AHP-1, TPS KHAPERKHEDA. </v>
      </c>
      <c r="C2796" s="9">
        <f t="shared" si="1003"/>
        <v>0</v>
      </c>
      <c r="D2796" s="65" t="str">
        <f t="shared" si="1003"/>
        <v>-</v>
      </c>
      <c r="E2796" s="58">
        <f t="shared" si="1003"/>
        <v>0</v>
      </c>
      <c r="F2796" s="58">
        <f t="shared" si="998"/>
        <v>9.32</v>
      </c>
      <c r="G2796" s="58">
        <f t="shared" si="999"/>
        <v>9.32</v>
      </c>
      <c r="H2796" s="58">
        <f t="shared" si="1000"/>
        <v>0</v>
      </c>
      <c r="I2796" s="123">
        <f>'F4.2'!AA240</f>
        <v>0</v>
      </c>
      <c r="J2796" s="123">
        <f>'F4.2'!AU240</f>
        <v>0</v>
      </c>
      <c r="K2796" s="58"/>
      <c r="L2796" s="58"/>
      <c r="M2796" s="58">
        <f t="shared" si="995"/>
        <v>0</v>
      </c>
      <c r="N2796" s="58">
        <f t="shared" si="1001"/>
        <v>0</v>
      </c>
    </row>
    <row r="2797" spans="1:14" ht="45" hidden="1" outlineLevel="1" x14ac:dyDescent="0.25">
      <c r="A2797" s="9">
        <f t="shared" si="997"/>
        <v>20.2</v>
      </c>
      <c r="B2797" s="194" t="str">
        <f t="shared" si="996"/>
        <v>STUDY, DESIGN &amp; REFURBISHMENT WORKS OF ARTs AND ASSOCIATED MOUNTINGS &amp; ACCESSORIES OF HCSD SYSTEM FOR AHP-I, TPS KHAPERKHEDA.”</v>
      </c>
      <c r="C2797" s="9">
        <f t="shared" si="1003"/>
        <v>0</v>
      </c>
      <c r="D2797" s="65" t="str">
        <f t="shared" si="1003"/>
        <v>-</v>
      </c>
      <c r="E2797" s="58">
        <f t="shared" si="1003"/>
        <v>0</v>
      </c>
      <c r="F2797" s="58">
        <f t="shared" si="998"/>
        <v>8.9600000000000009</v>
      </c>
      <c r="G2797" s="58">
        <f t="shared" si="999"/>
        <v>8.9600000000000009</v>
      </c>
      <c r="H2797" s="58">
        <f t="shared" si="1000"/>
        <v>0</v>
      </c>
      <c r="I2797" s="123">
        <f>'F4.2'!AA241</f>
        <v>0</v>
      </c>
      <c r="J2797" s="123">
        <f>'F4.2'!AU241</f>
        <v>0</v>
      </c>
      <c r="K2797" s="58"/>
      <c r="L2797" s="58"/>
      <c r="M2797" s="58">
        <f t="shared" si="995"/>
        <v>0</v>
      </c>
      <c r="N2797" s="58">
        <f t="shared" si="1001"/>
        <v>0</v>
      </c>
    </row>
    <row r="2798" spans="1:14" ht="45" hidden="1" outlineLevel="1" x14ac:dyDescent="0.25">
      <c r="A2798" s="9">
        <f t="shared" si="997"/>
        <v>20.3</v>
      </c>
      <c r="B2798" s="194" t="str">
        <f t="shared" si="996"/>
        <v xml:space="preserve">‘SUPPLY &amp; REFURBISHMENT WORKS OF HCSD ASH SLURRY MIXER SYSTEM AT UNIT #3 &amp;4 OF AHP-I, TPS KHAPERKHEDA’. </v>
      </c>
      <c r="C2798" s="9">
        <f t="shared" si="1003"/>
        <v>0</v>
      </c>
      <c r="D2798" s="65" t="str">
        <f t="shared" si="1003"/>
        <v>-</v>
      </c>
      <c r="E2798" s="58">
        <f t="shared" si="1003"/>
        <v>0</v>
      </c>
      <c r="F2798" s="58">
        <f t="shared" si="998"/>
        <v>2.85</v>
      </c>
      <c r="G2798" s="58">
        <f t="shared" si="999"/>
        <v>2.85</v>
      </c>
      <c r="H2798" s="58">
        <f t="shared" si="1000"/>
        <v>0</v>
      </c>
      <c r="I2798" s="123">
        <f>'F4.2'!AA242</f>
        <v>0</v>
      </c>
      <c r="J2798" s="123">
        <f>'F4.2'!AU242</f>
        <v>0</v>
      </c>
      <c r="K2798" s="58"/>
      <c r="L2798" s="58"/>
      <c r="M2798" s="58">
        <f t="shared" si="995"/>
        <v>0</v>
      </c>
      <c r="N2798" s="58">
        <f t="shared" si="1001"/>
        <v>0</v>
      </c>
    </row>
    <row r="2799" spans="1:14" ht="60" hidden="1" outlineLevel="1" x14ac:dyDescent="0.25">
      <c r="A2799" s="9">
        <f t="shared" si="997"/>
        <v>20.399999999999999</v>
      </c>
      <c r="B2799" s="194" t="str">
        <f t="shared" si="996"/>
        <v xml:space="preserve">‘STUDY, SUPPLY, RESTORATIONS &amp; REPLACEMENT OF ALL INTERNAL SPARES OF D6 FIELD &amp; RENOVATION OF D1 FIELD OF U3 DURING AOH FOR AHP-I, TPS KHAPERKHEDA’ </v>
      </c>
      <c r="C2799" s="9">
        <f t="shared" si="1003"/>
        <v>0</v>
      </c>
      <c r="D2799" s="65" t="str">
        <f t="shared" si="1003"/>
        <v>-</v>
      </c>
      <c r="E2799" s="58">
        <f t="shared" si="1003"/>
        <v>0</v>
      </c>
      <c r="F2799" s="58">
        <f t="shared" si="998"/>
        <v>2.92</v>
      </c>
      <c r="G2799" s="58">
        <f t="shared" si="999"/>
        <v>2.92</v>
      </c>
      <c r="H2799" s="58">
        <f t="shared" si="1000"/>
        <v>0</v>
      </c>
      <c r="I2799" s="123">
        <f>'F4.2'!AA243</f>
        <v>0</v>
      </c>
      <c r="J2799" s="123">
        <f>'F4.2'!AU243</f>
        <v>0</v>
      </c>
      <c r="K2799" s="58"/>
      <c r="L2799" s="58"/>
      <c r="M2799" s="58">
        <f t="shared" si="995"/>
        <v>0</v>
      </c>
      <c r="N2799" s="58">
        <f t="shared" si="1001"/>
        <v>0</v>
      </c>
    </row>
    <row r="2800" spans="1:14" ht="45" hidden="1" outlineLevel="1" x14ac:dyDescent="0.25">
      <c r="A2800" s="9">
        <f t="shared" si="997"/>
        <v>20.5</v>
      </c>
      <c r="B2800" s="194" t="str">
        <f t="shared" si="996"/>
        <v>PROCUREMENT OF VARIOUS PUMPS IN RECYCLE WATER SYSTEM IN ASH HANDLING PLANT 4X210 MW AT KHAPARKHEDA TPS</v>
      </c>
      <c r="C2800" s="9">
        <f t="shared" si="1003"/>
        <v>0</v>
      </c>
      <c r="D2800" s="65" t="str">
        <f t="shared" si="1003"/>
        <v>-</v>
      </c>
      <c r="E2800" s="58">
        <f t="shared" si="1003"/>
        <v>0</v>
      </c>
      <c r="F2800" s="58">
        <f t="shared" si="998"/>
        <v>4.5999999999999996</v>
      </c>
      <c r="G2800" s="58">
        <f t="shared" si="999"/>
        <v>4.5999999999999996</v>
      </c>
      <c r="H2800" s="58">
        <f t="shared" si="1000"/>
        <v>0</v>
      </c>
      <c r="I2800" s="123">
        <f>'F4.2'!AA244</f>
        <v>0</v>
      </c>
      <c r="J2800" s="123">
        <f>'F4.2'!AU244</f>
        <v>0</v>
      </c>
      <c r="K2800" s="58"/>
      <c r="L2800" s="58"/>
      <c r="M2800" s="58">
        <f t="shared" si="995"/>
        <v>0</v>
      </c>
      <c r="N2800" s="58">
        <f t="shared" si="1001"/>
        <v>0</v>
      </c>
    </row>
    <row r="2801" spans="1:14" ht="63" hidden="1" outlineLevel="1" x14ac:dyDescent="0.25">
      <c r="A2801" s="27">
        <f t="shared" si="997"/>
        <v>21</v>
      </c>
      <c r="B2801" s="28" t="str">
        <f t="shared" si="996"/>
        <v>Reliability improvement and complete replacement of ABC series with drive unit of ash slurry pipeline of 7 KM of 4*210MW Khaperkheda TPS</v>
      </c>
      <c r="C2801" s="9">
        <f t="shared" si="1003"/>
        <v>0</v>
      </c>
      <c r="D2801" s="65" t="str">
        <f t="shared" si="1003"/>
        <v>-</v>
      </c>
      <c r="E2801" s="58">
        <f t="shared" si="1003"/>
        <v>0</v>
      </c>
      <c r="F2801" s="58">
        <f t="shared" si="998"/>
        <v>0</v>
      </c>
      <c r="G2801" s="58">
        <f t="shared" si="999"/>
        <v>0</v>
      </c>
      <c r="H2801" s="58">
        <f t="shared" si="1000"/>
        <v>0</v>
      </c>
      <c r="I2801" s="123">
        <f>'F4.2'!AA245</f>
        <v>0</v>
      </c>
      <c r="J2801" s="123">
        <f>'F4.2'!AU245</f>
        <v>0</v>
      </c>
      <c r="K2801" s="58"/>
      <c r="L2801" s="58"/>
      <c r="M2801" s="58">
        <f t="shared" si="995"/>
        <v>0</v>
      </c>
      <c r="N2801" s="58">
        <f t="shared" si="1001"/>
        <v>0</v>
      </c>
    </row>
    <row r="2802" spans="1:14" ht="30" hidden="1" outlineLevel="1" x14ac:dyDescent="0.25">
      <c r="A2802" s="9">
        <f t="shared" si="997"/>
        <v>21.1</v>
      </c>
      <c r="B2802" s="194" t="str">
        <f t="shared" si="996"/>
        <v xml:space="preserve">Procurement and restoration of complete pipeline replacement of ABC series </v>
      </c>
      <c r="C2802" s="9">
        <f t="shared" si="1003"/>
        <v>0</v>
      </c>
      <c r="D2802" s="65" t="str">
        <f t="shared" si="1003"/>
        <v>-</v>
      </c>
      <c r="E2802" s="58">
        <f t="shared" si="1003"/>
        <v>0</v>
      </c>
      <c r="F2802" s="58">
        <f t="shared" si="998"/>
        <v>20</v>
      </c>
      <c r="G2802" s="58">
        <f t="shared" si="999"/>
        <v>20</v>
      </c>
      <c r="H2802" s="58">
        <f t="shared" si="1000"/>
        <v>0</v>
      </c>
      <c r="I2802" s="123">
        <f>'F4.2'!AA246</f>
        <v>0</v>
      </c>
      <c r="J2802" s="123">
        <f>'F4.2'!AU246</f>
        <v>0</v>
      </c>
      <c r="K2802" s="58"/>
      <c r="L2802" s="58"/>
      <c r="M2802" s="58">
        <f t="shared" si="995"/>
        <v>0</v>
      </c>
      <c r="N2802" s="58">
        <f t="shared" si="1001"/>
        <v>0</v>
      </c>
    </row>
    <row r="2803" spans="1:14" ht="30" hidden="1" outlineLevel="1" x14ac:dyDescent="0.25">
      <c r="A2803" s="9">
        <f t="shared" si="997"/>
        <v>21.2</v>
      </c>
      <c r="B2803" s="194" t="str">
        <f t="shared" si="996"/>
        <v>Procurement and restoration of complete drive unit replacement of ABC series</v>
      </c>
      <c r="C2803" s="9">
        <f t="shared" si="1003"/>
        <v>0</v>
      </c>
      <c r="D2803" s="65" t="str">
        <f t="shared" si="1003"/>
        <v>-</v>
      </c>
      <c r="E2803" s="58">
        <f t="shared" si="1003"/>
        <v>0</v>
      </c>
      <c r="F2803" s="58">
        <f t="shared" si="998"/>
        <v>5</v>
      </c>
      <c r="G2803" s="58">
        <f t="shared" si="999"/>
        <v>5</v>
      </c>
      <c r="H2803" s="58">
        <f t="shared" si="1000"/>
        <v>0</v>
      </c>
      <c r="I2803" s="123">
        <f>'F4.2'!AA247</f>
        <v>0</v>
      </c>
      <c r="J2803" s="123">
        <f>'F4.2'!AU247</f>
        <v>0</v>
      </c>
      <c r="K2803" s="58"/>
      <c r="L2803" s="58"/>
      <c r="M2803" s="58">
        <f t="shared" si="995"/>
        <v>0</v>
      </c>
      <c r="N2803" s="58">
        <f t="shared" si="1001"/>
        <v>0</v>
      </c>
    </row>
    <row r="2804" spans="1:14" ht="94.5" hidden="1" outlineLevel="1" x14ac:dyDescent="0.25">
      <c r="A2804" s="27">
        <f t="shared" si="997"/>
        <v>22</v>
      </c>
      <c r="B2804" s="215" t="str">
        <f t="shared" si="996"/>
        <v>Procurement and restoration of complete Bottom ash hopper replacement including entire structure, Clinker grinder alongwith motor, Feed Gate, Power Cylinder and Pipelines discharge  of U3&amp;4 of 4*210MW Khaparkheda TPS.</v>
      </c>
      <c r="C2804" s="9">
        <f t="shared" si="1003"/>
        <v>0</v>
      </c>
      <c r="D2804" s="65" t="str">
        <f t="shared" si="1003"/>
        <v>-</v>
      </c>
      <c r="E2804" s="58">
        <f t="shared" si="1003"/>
        <v>0</v>
      </c>
      <c r="F2804" s="58">
        <f t="shared" si="998"/>
        <v>0</v>
      </c>
      <c r="G2804" s="58">
        <f t="shared" si="999"/>
        <v>0</v>
      </c>
      <c r="H2804" s="58">
        <f t="shared" si="1000"/>
        <v>0</v>
      </c>
      <c r="I2804" s="123">
        <f>'F4.2'!AA248</f>
        <v>0</v>
      </c>
      <c r="J2804" s="123">
        <f>'F4.2'!AU248</f>
        <v>0</v>
      </c>
      <c r="K2804" s="58"/>
      <c r="L2804" s="58"/>
      <c r="M2804" s="58">
        <f t="shared" si="995"/>
        <v>0</v>
      </c>
      <c r="N2804" s="58">
        <f t="shared" si="1001"/>
        <v>0</v>
      </c>
    </row>
    <row r="2805" spans="1:14" ht="45" hidden="1" outlineLevel="1" x14ac:dyDescent="0.25">
      <c r="A2805" s="9">
        <f t="shared" si="997"/>
        <v>22.1</v>
      </c>
      <c r="B2805" s="194" t="str">
        <f t="shared" si="996"/>
        <v>Procurement and restoration of complete BAH replacement including entire structure and clinker griender</v>
      </c>
      <c r="C2805" s="9">
        <f t="shared" si="1003"/>
        <v>0</v>
      </c>
      <c r="D2805" s="65" t="str">
        <f t="shared" si="1003"/>
        <v>-</v>
      </c>
      <c r="E2805" s="58">
        <f t="shared" si="1003"/>
        <v>0</v>
      </c>
      <c r="F2805" s="58">
        <f t="shared" si="998"/>
        <v>0</v>
      </c>
      <c r="G2805" s="58">
        <f t="shared" si="999"/>
        <v>0</v>
      </c>
      <c r="H2805" s="58">
        <f t="shared" si="1000"/>
        <v>0</v>
      </c>
      <c r="I2805" s="123">
        <f>'F4.2'!AA249</f>
        <v>23</v>
      </c>
      <c r="J2805" s="123">
        <f>'F4.2'!AU249</f>
        <v>23</v>
      </c>
      <c r="K2805" s="58"/>
      <c r="L2805" s="58"/>
      <c r="M2805" s="58">
        <f t="shared" si="995"/>
        <v>23</v>
      </c>
      <c r="N2805" s="58">
        <f t="shared" si="1001"/>
        <v>0</v>
      </c>
    </row>
    <row r="2806" spans="1:14" ht="30" hidden="1" outlineLevel="1" x14ac:dyDescent="0.25">
      <c r="A2806" s="9">
        <f t="shared" si="997"/>
        <v>22.2</v>
      </c>
      <c r="B2806" s="194" t="str">
        <f t="shared" si="996"/>
        <v>Procurement and restoration of complete drive unit of clinker grinder for Unit 1 to 4</v>
      </c>
      <c r="C2806" s="9">
        <f t="shared" si="1003"/>
        <v>0</v>
      </c>
      <c r="D2806" s="65" t="str">
        <f t="shared" si="1003"/>
        <v>-</v>
      </c>
      <c r="E2806" s="58">
        <f t="shared" si="1003"/>
        <v>0</v>
      </c>
      <c r="F2806" s="58">
        <f t="shared" si="998"/>
        <v>3.2</v>
      </c>
      <c r="G2806" s="58">
        <f t="shared" si="999"/>
        <v>3.2</v>
      </c>
      <c r="H2806" s="58">
        <f t="shared" si="1000"/>
        <v>0</v>
      </c>
      <c r="I2806" s="123">
        <f>'F4.2'!AA250</f>
        <v>0</v>
      </c>
      <c r="J2806" s="123">
        <f>'F4.2'!AU250</f>
        <v>0</v>
      </c>
      <c r="K2806" s="58"/>
      <c r="L2806" s="58"/>
      <c r="M2806" s="58">
        <f t="shared" si="995"/>
        <v>0</v>
      </c>
      <c r="N2806" s="58">
        <f t="shared" si="1001"/>
        <v>0</v>
      </c>
    </row>
    <row r="2807" spans="1:14" ht="30" hidden="1" outlineLevel="1" x14ac:dyDescent="0.25">
      <c r="A2807" s="9">
        <f t="shared" si="997"/>
        <v>22.3</v>
      </c>
      <c r="B2807" s="194" t="str">
        <f t="shared" si="996"/>
        <v>Procurement and restoration of discharge pipeline of  vertical sump pump</v>
      </c>
      <c r="C2807" s="9">
        <f t="shared" si="1003"/>
        <v>0</v>
      </c>
      <c r="D2807" s="65" t="str">
        <f t="shared" si="1003"/>
        <v>-</v>
      </c>
      <c r="E2807" s="58">
        <f t="shared" si="1003"/>
        <v>0</v>
      </c>
      <c r="F2807" s="58">
        <f t="shared" si="998"/>
        <v>4</v>
      </c>
      <c r="G2807" s="58">
        <f t="shared" si="999"/>
        <v>4</v>
      </c>
      <c r="H2807" s="58">
        <f t="shared" si="1000"/>
        <v>0</v>
      </c>
      <c r="I2807" s="123">
        <f>'F4.2'!AA251</f>
        <v>0</v>
      </c>
      <c r="J2807" s="123">
        <f>'F4.2'!AU251</f>
        <v>0</v>
      </c>
      <c r="K2807" s="58"/>
      <c r="L2807" s="58"/>
      <c r="M2807" s="58">
        <f t="shared" si="995"/>
        <v>0</v>
      </c>
      <c r="N2807" s="58">
        <f t="shared" si="1001"/>
        <v>0</v>
      </c>
    </row>
    <row r="2808" spans="1:14" ht="47.25" hidden="1" outlineLevel="1" x14ac:dyDescent="0.25">
      <c r="A2808" s="27">
        <f t="shared" si="997"/>
        <v>23</v>
      </c>
      <c r="B2808" s="215" t="str">
        <f t="shared" si="996"/>
        <v>Procurement and restoration of Pipeline garlanding at Waregaon ash Bund of 4*210 MW Khapakheda TPS</v>
      </c>
      <c r="C2808" s="9">
        <f t="shared" ref="C2808:E2827" si="1004">C2382</f>
        <v>0</v>
      </c>
      <c r="D2808" s="65" t="str">
        <f t="shared" si="1004"/>
        <v>-</v>
      </c>
      <c r="E2808" s="58">
        <f t="shared" si="1004"/>
        <v>0</v>
      </c>
      <c r="F2808" s="58">
        <f t="shared" si="998"/>
        <v>0</v>
      </c>
      <c r="G2808" s="58">
        <f t="shared" si="999"/>
        <v>0</v>
      </c>
      <c r="H2808" s="58">
        <f t="shared" si="1000"/>
        <v>0</v>
      </c>
      <c r="I2808" s="123">
        <f>'F4.2'!AA252</f>
        <v>0</v>
      </c>
      <c r="J2808" s="123">
        <f>'F4.2'!AU252</f>
        <v>0</v>
      </c>
      <c r="K2808" s="58"/>
      <c r="L2808" s="58"/>
      <c r="M2808" s="58">
        <f t="shared" si="995"/>
        <v>0</v>
      </c>
      <c r="N2808" s="58">
        <f t="shared" si="1001"/>
        <v>0</v>
      </c>
    </row>
    <row r="2809" spans="1:14" ht="30" hidden="1" outlineLevel="1" x14ac:dyDescent="0.25">
      <c r="A2809" s="9">
        <f t="shared" si="997"/>
        <v>23.1</v>
      </c>
      <c r="B2809" s="194" t="str">
        <f t="shared" si="996"/>
        <v>Pipeline garlanding at Waregaon ash Bund of 4*210 MW Khapakheda TPS</v>
      </c>
      <c r="C2809" s="9">
        <f t="shared" si="1004"/>
        <v>0</v>
      </c>
      <c r="D2809" s="65" t="str">
        <f t="shared" si="1004"/>
        <v>-</v>
      </c>
      <c r="E2809" s="58">
        <f t="shared" si="1004"/>
        <v>0</v>
      </c>
      <c r="F2809" s="58">
        <f t="shared" si="998"/>
        <v>15</v>
      </c>
      <c r="G2809" s="58">
        <f t="shared" si="999"/>
        <v>15</v>
      </c>
      <c r="H2809" s="58">
        <f t="shared" si="1000"/>
        <v>0</v>
      </c>
      <c r="I2809" s="123">
        <f>'F4.2'!AA253</f>
        <v>15</v>
      </c>
      <c r="J2809" s="123">
        <f>'F4.2'!AU253</f>
        <v>15</v>
      </c>
      <c r="K2809" s="58"/>
      <c r="L2809" s="58"/>
      <c r="M2809" s="58">
        <f t="shared" si="995"/>
        <v>15</v>
      </c>
      <c r="N2809" s="58">
        <f t="shared" si="1001"/>
        <v>0</v>
      </c>
    </row>
    <row r="2810" spans="1:14" ht="63" hidden="1" outlineLevel="1" x14ac:dyDescent="0.25">
      <c r="A2810" s="27">
        <f t="shared" si="997"/>
        <v>24</v>
      </c>
      <c r="B2810" s="215" t="str">
        <f t="shared" si="996"/>
        <v>Upgradation, modification and erection of complete wet fly ash evacuation into dry fly ash evacuation systen for ESP 1 and 2 of  4*210 MW Khapakheda TPS.</v>
      </c>
      <c r="C2810" s="9">
        <f t="shared" si="1004"/>
        <v>0</v>
      </c>
      <c r="D2810" s="65" t="str">
        <f t="shared" si="1004"/>
        <v>-</v>
      </c>
      <c r="E2810" s="58">
        <f t="shared" si="1004"/>
        <v>0</v>
      </c>
      <c r="F2810" s="58">
        <f t="shared" si="998"/>
        <v>0</v>
      </c>
      <c r="G2810" s="58">
        <f t="shared" si="999"/>
        <v>0</v>
      </c>
      <c r="H2810" s="58">
        <f t="shared" si="1000"/>
        <v>0</v>
      </c>
      <c r="I2810" s="123">
        <f>'F4.2'!AA254</f>
        <v>0</v>
      </c>
      <c r="J2810" s="123">
        <f>'F4.2'!AU254</f>
        <v>0</v>
      </c>
      <c r="K2810" s="58"/>
      <c r="L2810" s="58"/>
      <c r="M2810" s="58">
        <f t="shared" si="995"/>
        <v>0</v>
      </c>
      <c r="N2810" s="58">
        <f t="shared" si="1001"/>
        <v>0</v>
      </c>
    </row>
    <row r="2811" spans="1:14" ht="60" hidden="1" outlineLevel="1" x14ac:dyDescent="0.25">
      <c r="A2811" s="9">
        <f t="shared" si="997"/>
        <v>24.1</v>
      </c>
      <c r="B2811" s="194" t="str">
        <f t="shared" si="996"/>
        <v>Upgradation, modification and erection of complete wet fly ash evacuation into dry fly ash evacuation systen for ESP 1 and 2, 4*210 MW Khapakheda TPS</v>
      </c>
      <c r="C2811" s="9">
        <f t="shared" si="1004"/>
        <v>0</v>
      </c>
      <c r="D2811" s="65" t="str">
        <f t="shared" si="1004"/>
        <v>-</v>
      </c>
      <c r="E2811" s="58">
        <f t="shared" si="1004"/>
        <v>0</v>
      </c>
      <c r="F2811" s="58">
        <f t="shared" si="998"/>
        <v>100</v>
      </c>
      <c r="G2811" s="58">
        <f t="shared" si="999"/>
        <v>100</v>
      </c>
      <c r="H2811" s="58">
        <f t="shared" si="1000"/>
        <v>0</v>
      </c>
      <c r="I2811" s="123">
        <f>'F4.2'!AA255</f>
        <v>0</v>
      </c>
      <c r="J2811" s="123">
        <f>'F4.2'!AU255</f>
        <v>0</v>
      </c>
      <c r="K2811" s="58"/>
      <c r="L2811" s="58"/>
      <c r="M2811" s="58">
        <f t="shared" si="995"/>
        <v>0</v>
      </c>
      <c r="N2811" s="58">
        <f t="shared" si="1001"/>
        <v>0</v>
      </c>
    </row>
    <row r="2812" spans="1:14" ht="63" hidden="1" outlineLevel="1" x14ac:dyDescent="0.25">
      <c r="A2812" s="27">
        <f t="shared" si="997"/>
        <v>25</v>
      </c>
      <c r="B2812" s="215" t="str">
        <f t="shared" si="996"/>
        <v>Reliability improvement and complete replacement of JKL series with drive unit of ash slurry pipeline of 7 KM of 4*210MW Khaperkheda TPS</v>
      </c>
      <c r="C2812" s="9">
        <f t="shared" si="1004"/>
        <v>0</v>
      </c>
      <c r="D2812" s="65" t="str">
        <f t="shared" si="1004"/>
        <v>-</v>
      </c>
      <c r="E2812" s="58">
        <f t="shared" si="1004"/>
        <v>0</v>
      </c>
      <c r="F2812" s="58">
        <f t="shared" si="998"/>
        <v>0</v>
      </c>
      <c r="G2812" s="58">
        <f t="shared" si="999"/>
        <v>0</v>
      </c>
      <c r="H2812" s="58">
        <f t="shared" si="1000"/>
        <v>0</v>
      </c>
      <c r="I2812" s="123">
        <f>'F4.2'!AA256</f>
        <v>0</v>
      </c>
      <c r="J2812" s="123">
        <f>'F4.2'!AU256</f>
        <v>0</v>
      </c>
      <c r="K2812" s="58"/>
      <c r="L2812" s="58"/>
      <c r="M2812" s="58">
        <f t="shared" si="995"/>
        <v>0</v>
      </c>
      <c r="N2812" s="58">
        <f t="shared" si="1001"/>
        <v>0</v>
      </c>
    </row>
    <row r="2813" spans="1:14" ht="30" hidden="1" outlineLevel="1" x14ac:dyDescent="0.25">
      <c r="A2813" s="9">
        <f t="shared" si="997"/>
        <v>25.1</v>
      </c>
      <c r="B2813" s="194" t="str">
        <f t="shared" si="996"/>
        <v xml:space="preserve">Procurement and restoration of complete pipeline replacement of JKL series </v>
      </c>
      <c r="C2813" s="9">
        <f t="shared" si="1004"/>
        <v>0</v>
      </c>
      <c r="D2813" s="65" t="str">
        <f t="shared" si="1004"/>
        <v>-</v>
      </c>
      <c r="E2813" s="58">
        <f t="shared" si="1004"/>
        <v>0</v>
      </c>
      <c r="F2813" s="58">
        <f t="shared" si="998"/>
        <v>20</v>
      </c>
      <c r="G2813" s="58">
        <f t="shared" si="999"/>
        <v>20</v>
      </c>
      <c r="H2813" s="58">
        <f t="shared" si="1000"/>
        <v>0</v>
      </c>
      <c r="I2813" s="123">
        <f>'F4.2'!AA257</f>
        <v>0</v>
      </c>
      <c r="J2813" s="123">
        <f>'F4.2'!AU257</f>
        <v>0</v>
      </c>
      <c r="K2813" s="58"/>
      <c r="L2813" s="58"/>
      <c r="M2813" s="58">
        <f t="shared" si="995"/>
        <v>0</v>
      </c>
      <c r="N2813" s="58">
        <f t="shared" si="1001"/>
        <v>0</v>
      </c>
    </row>
    <row r="2814" spans="1:14" ht="30" hidden="1" outlineLevel="1" x14ac:dyDescent="0.25">
      <c r="A2814" s="9">
        <f t="shared" si="997"/>
        <v>25.2</v>
      </c>
      <c r="B2814" s="194" t="str">
        <f t="shared" si="996"/>
        <v>Procurement and restoration of complete drive unit replacement of JKL series</v>
      </c>
      <c r="C2814" s="9">
        <f t="shared" si="1004"/>
        <v>0</v>
      </c>
      <c r="D2814" s="65" t="str">
        <f t="shared" si="1004"/>
        <v>-</v>
      </c>
      <c r="E2814" s="58">
        <f t="shared" si="1004"/>
        <v>0</v>
      </c>
      <c r="F2814" s="58">
        <f t="shared" si="998"/>
        <v>5</v>
      </c>
      <c r="G2814" s="58">
        <f t="shared" si="999"/>
        <v>5</v>
      </c>
      <c r="H2814" s="58">
        <f t="shared" si="1000"/>
        <v>0</v>
      </c>
      <c r="I2814" s="123">
        <f>'F4.2'!AA258</f>
        <v>0</v>
      </c>
      <c r="J2814" s="123">
        <f>'F4.2'!AU258</f>
        <v>0</v>
      </c>
      <c r="K2814" s="58"/>
      <c r="L2814" s="58"/>
      <c r="M2814" s="58">
        <f t="shared" si="995"/>
        <v>0</v>
      </c>
      <c r="N2814" s="58">
        <f t="shared" si="1001"/>
        <v>0</v>
      </c>
    </row>
    <row r="2815" spans="1:14" ht="31.5" hidden="1" outlineLevel="1" x14ac:dyDescent="0.25">
      <c r="A2815" s="27">
        <f t="shared" si="997"/>
        <v>26</v>
      </c>
      <c r="B2815" s="215" t="str">
        <f t="shared" si="996"/>
        <v>Study, Supply and Refurbishment of HCSD System</v>
      </c>
      <c r="C2815" s="9">
        <f t="shared" si="1004"/>
        <v>0</v>
      </c>
      <c r="D2815" s="65" t="str">
        <f t="shared" si="1004"/>
        <v>-</v>
      </c>
      <c r="E2815" s="58">
        <f t="shared" si="1004"/>
        <v>0</v>
      </c>
      <c r="F2815" s="58">
        <f t="shared" si="998"/>
        <v>0</v>
      </c>
      <c r="G2815" s="58">
        <f t="shared" si="999"/>
        <v>0</v>
      </c>
      <c r="H2815" s="58">
        <f t="shared" si="1000"/>
        <v>0</v>
      </c>
      <c r="I2815" s="123">
        <f>'F4.2'!AA259</f>
        <v>0</v>
      </c>
      <c r="J2815" s="123">
        <f>'F4.2'!AU259</f>
        <v>0</v>
      </c>
      <c r="K2815" s="58"/>
      <c r="L2815" s="58"/>
      <c r="M2815" s="58">
        <f t="shared" si="995"/>
        <v>0</v>
      </c>
      <c r="N2815" s="58">
        <f t="shared" si="1001"/>
        <v>0</v>
      </c>
    </row>
    <row r="2816" spans="1:14" ht="30" hidden="1" outlineLevel="1" x14ac:dyDescent="0.25">
      <c r="A2816" s="9">
        <f t="shared" si="997"/>
        <v>26.1</v>
      </c>
      <c r="B2816" s="194" t="str">
        <f t="shared" si="996"/>
        <v>Procurement of complete Suction and discharge valve of Geho pump</v>
      </c>
      <c r="C2816" s="9">
        <f t="shared" si="1004"/>
        <v>0</v>
      </c>
      <c r="D2816" s="65" t="str">
        <f t="shared" si="1004"/>
        <v>-</v>
      </c>
      <c r="E2816" s="58">
        <f t="shared" si="1004"/>
        <v>0</v>
      </c>
      <c r="F2816" s="58">
        <f t="shared" si="998"/>
        <v>0</v>
      </c>
      <c r="G2816" s="58">
        <f t="shared" si="999"/>
        <v>0</v>
      </c>
      <c r="H2816" s="58">
        <f t="shared" si="1000"/>
        <v>0</v>
      </c>
      <c r="I2816" s="123">
        <f>'F4.2'!AA260</f>
        <v>0</v>
      </c>
      <c r="J2816" s="123">
        <f>'F4.2'!AU260</f>
        <v>0</v>
      </c>
      <c r="K2816" s="58"/>
      <c r="L2816" s="58"/>
      <c r="M2816" s="58">
        <f t="shared" si="995"/>
        <v>0</v>
      </c>
      <c r="N2816" s="58">
        <f t="shared" si="1001"/>
        <v>0</v>
      </c>
    </row>
    <row r="2817" spans="1:14" ht="15.75" hidden="1" outlineLevel="1" x14ac:dyDescent="0.25">
      <c r="A2817" s="9">
        <f t="shared" si="997"/>
        <v>26.2</v>
      </c>
      <c r="B2817" s="194" t="str">
        <f t="shared" si="996"/>
        <v>Procurement  of Subassemblies of Geho pump.</v>
      </c>
      <c r="C2817" s="9">
        <f t="shared" si="1004"/>
        <v>0</v>
      </c>
      <c r="D2817" s="65" t="str">
        <f t="shared" si="1004"/>
        <v>-</v>
      </c>
      <c r="E2817" s="58">
        <f t="shared" si="1004"/>
        <v>0</v>
      </c>
      <c r="F2817" s="58">
        <f t="shared" si="998"/>
        <v>0</v>
      </c>
      <c r="G2817" s="58">
        <f t="shared" si="999"/>
        <v>0</v>
      </c>
      <c r="H2817" s="58">
        <f t="shared" si="1000"/>
        <v>0</v>
      </c>
      <c r="I2817" s="123">
        <f>'F4.2'!AA261</f>
        <v>0</v>
      </c>
      <c r="J2817" s="123">
        <f>'F4.2'!AU261</f>
        <v>0</v>
      </c>
      <c r="K2817" s="58"/>
      <c r="L2817" s="58"/>
      <c r="M2817" s="58">
        <f t="shared" si="995"/>
        <v>0</v>
      </c>
      <c r="N2817" s="58">
        <f t="shared" si="1001"/>
        <v>0</v>
      </c>
    </row>
    <row r="2818" spans="1:14" ht="30" hidden="1" outlineLevel="1" x14ac:dyDescent="0.25">
      <c r="A2818" s="9">
        <f t="shared" si="997"/>
        <v>26.3</v>
      </c>
      <c r="B2818" s="194" t="str">
        <f t="shared" si="996"/>
        <v>Upgradation and compressors of dry ash evacutaion system of U#3&amp;4.</v>
      </c>
      <c r="C2818" s="9">
        <f t="shared" si="1004"/>
        <v>0</v>
      </c>
      <c r="D2818" s="65" t="str">
        <f t="shared" si="1004"/>
        <v>-</v>
      </c>
      <c r="E2818" s="58">
        <f t="shared" si="1004"/>
        <v>0</v>
      </c>
      <c r="F2818" s="58">
        <f t="shared" si="998"/>
        <v>0</v>
      </c>
      <c r="G2818" s="58">
        <f t="shared" si="999"/>
        <v>0</v>
      </c>
      <c r="H2818" s="58">
        <f t="shared" si="1000"/>
        <v>0</v>
      </c>
      <c r="I2818" s="123">
        <f>'F4.2'!AA262</f>
        <v>5</v>
      </c>
      <c r="J2818" s="123">
        <f>'F4.2'!AU262</f>
        <v>5</v>
      </c>
      <c r="K2818" s="58"/>
      <c r="L2818" s="58"/>
      <c r="M2818" s="58">
        <f t="shared" ref="M2818:M2881" si="1005">SUM(J2818:L2818)</f>
        <v>5</v>
      </c>
      <c r="N2818" s="58">
        <f t="shared" si="1001"/>
        <v>0</v>
      </c>
    </row>
    <row r="2819" spans="1:14" ht="30" hidden="1" outlineLevel="1" x14ac:dyDescent="0.25">
      <c r="A2819" s="9">
        <f t="shared" si="997"/>
        <v>26.4</v>
      </c>
      <c r="B2819" s="194" t="str">
        <f t="shared" si="996"/>
        <v>Procuremenet of complete drive unit and VFD of GEHO pump.</v>
      </c>
      <c r="C2819" s="9">
        <f t="shared" si="1004"/>
        <v>0</v>
      </c>
      <c r="D2819" s="65" t="str">
        <f t="shared" si="1004"/>
        <v>-</v>
      </c>
      <c r="E2819" s="58">
        <f t="shared" si="1004"/>
        <v>0</v>
      </c>
      <c r="F2819" s="58">
        <f t="shared" si="998"/>
        <v>0</v>
      </c>
      <c r="G2819" s="58">
        <f t="shared" si="999"/>
        <v>0</v>
      </c>
      <c r="H2819" s="58">
        <f t="shared" si="1000"/>
        <v>0</v>
      </c>
      <c r="I2819" s="123">
        <f>'F4.2'!AA263</f>
        <v>10</v>
      </c>
      <c r="J2819" s="123">
        <f>'F4.2'!AU263</f>
        <v>10</v>
      </c>
      <c r="K2819" s="58"/>
      <c r="L2819" s="58"/>
      <c r="M2819" s="58">
        <f t="shared" si="1005"/>
        <v>10</v>
      </c>
      <c r="N2819" s="58">
        <f t="shared" si="1001"/>
        <v>0</v>
      </c>
    </row>
    <row r="2820" spans="1:14" ht="31.5" hidden="1" outlineLevel="1" x14ac:dyDescent="0.25">
      <c r="A2820" s="27">
        <f t="shared" si="997"/>
        <v>27</v>
      </c>
      <c r="B2820" s="215" t="str">
        <f t="shared" ref="B2820:B2883" si="1006">B2394</f>
        <v>RENOVATION OF ESP FIELD INTERNALS FOR UNIT 3 &amp; 4</v>
      </c>
      <c r="C2820" s="9">
        <f t="shared" si="1004"/>
        <v>0</v>
      </c>
      <c r="D2820" s="65" t="str">
        <f t="shared" si="1004"/>
        <v>-</v>
      </c>
      <c r="E2820" s="58">
        <f t="shared" si="1004"/>
        <v>0</v>
      </c>
      <c r="F2820" s="58">
        <f t="shared" si="998"/>
        <v>0</v>
      </c>
      <c r="G2820" s="58">
        <f t="shared" si="999"/>
        <v>0</v>
      </c>
      <c r="H2820" s="58">
        <f t="shared" si="1000"/>
        <v>0</v>
      </c>
      <c r="I2820" s="123">
        <f>'F4.2'!AA264</f>
        <v>0</v>
      </c>
      <c r="J2820" s="123">
        <f>'F4.2'!AU264</f>
        <v>0</v>
      </c>
      <c r="K2820" s="58"/>
      <c r="L2820" s="58"/>
      <c r="M2820" s="58">
        <f t="shared" si="1005"/>
        <v>0</v>
      </c>
      <c r="N2820" s="58">
        <f t="shared" si="1001"/>
        <v>0</v>
      </c>
    </row>
    <row r="2821" spans="1:14" ht="30" hidden="1" outlineLevel="1" x14ac:dyDescent="0.25">
      <c r="A2821" s="9">
        <f t="shared" si="997"/>
        <v>27.1</v>
      </c>
      <c r="B2821" s="194" t="str">
        <f t="shared" si="1006"/>
        <v>RENOVATION OF ESP FIELD INTERNALS FOR UNIT 3 &amp; 4</v>
      </c>
      <c r="C2821" s="9">
        <f t="shared" si="1004"/>
        <v>0</v>
      </c>
      <c r="D2821" s="65" t="str">
        <f t="shared" si="1004"/>
        <v>-</v>
      </c>
      <c r="E2821" s="58">
        <f t="shared" si="1004"/>
        <v>0</v>
      </c>
      <c r="F2821" s="58">
        <f t="shared" si="998"/>
        <v>0</v>
      </c>
      <c r="G2821" s="58">
        <f t="shared" si="999"/>
        <v>0</v>
      </c>
      <c r="H2821" s="58">
        <f t="shared" si="1000"/>
        <v>0</v>
      </c>
      <c r="I2821" s="123">
        <f>'F4.2'!AA265</f>
        <v>30</v>
      </c>
      <c r="J2821" s="123">
        <f>'F4.2'!AU265</f>
        <v>30</v>
      </c>
      <c r="K2821" s="58"/>
      <c r="L2821" s="58"/>
      <c r="M2821" s="58">
        <f t="shared" si="1005"/>
        <v>30</v>
      </c>
      <c r="N2821" s="58">
        <f t="shared" si="1001"/>
        <v>0</v>
      </c>
    </row>
    <row r="2822" spans="1:14" ht="15.75" hidden="1" outlineLevel="1" x14ac:dyDescent="0.25">
      <c r="A2822" s="27">
        <f t="shared" si="997"/>
        <v>28</v>
      </c>
      <c r="B2822" s="215" t="str">
        <f t="shared" si="1006"/>
        <v>R &amp; M OF APH OF UNIT # 1&amp; 2 (2 x 210MW)</v>
      </c>
      <c r="C2822" s="9">
        <f t="shared" si="1004"/>
        <v>0</v>
      </c>
      <c r="D2822" s="65" t="str">
        <f t="shared" si="1004"/>
        <v>-</v>
      </c>
      <c r="E2822" s="58">
        <f t="shared" si="1004"/>
        <v>0</v>
      </c>
      <c r="F2822" s="58">
        <f t="shared" si="998"/>
        <v>0</v>
      </c>
      <c r="G2822" s="58">
        <f t="shared" si="999"/>
        <v>0</v>
      </c>
      <c r="H2822" s="58">
        <f t="shared" si="1000"/>
        <v>0</v>
      </c>
      <c r="I2822" s="123">
        <f>'F4.2'!AA266</f>
        <v>0</v>
      </c>
      <c r="J2822" s="123">
        <f>'F4.2'!AU266</f>
        <v>0</v>
      </c>
      <c r="K2822" s="58"/>
      <c r="L2822" s="58"/>
      <c r="M2822" s="58">
        <f t="shared" si="1005"/>
        <v>0</v>
      </c>
      <c r="N2822" s="58">
        <f t="shared" si="1001"/>
        <v>0</v>
      </c>
    </row>
    <row r="2823" spans="1:14" ht="75" hidden="1" outlineLevel="1" x14ac:dyDescent="0.25">
      <c r="A2823" s="9">
        <f t="shared" si="997"/>
        <v>28.1</v>
      </c>
      <c r="B2823" s="194" t="str">
        <f t="shared" si="1006"/>
        <v>R &amp; M OF APH OF UNIT # 1&amp; 2 (2 x 210MW) 
 OF KHAPERKHEDA TPS FROM MODEL: 27 VI 1850 TO 27 VI 2000 mm.
DESIGN, ENGINEERING, SUPPLY, ERECTION &amp; COMMISSIONING OF DOUBLE SEALING</v>
      </c>
      <c r="C2823" s="9">
        <f t="shared" si="1004"/>
        <v>0</v>
      </c>
      <c r="D2823" s="65" t="str">
        <f t="shared" si="1004"/>
        <v>-</v>
      </c>
      <c r="E2823" s="58">
        <f t="shared" si="1004"/>
        <v>0</v>
      </c>
      <c r="F2823" s="58">
        <f t="shared" si="998"/>
        <v>0</v>
      </c>
      <c r="G2823" s="58">
        <f t="shared" si="999"/>
        <v>0</v>
      </c>
      <c r="H2823" s="58">
        <f t="shared" si="1000"/>
        <v>0</v>
      </c>
      <c r="I2823" s="123">
        <f>'F4.2'!AA267</f>
        <v>18.399999999999999</v>
      </c>
      <c r="J2823" s="123">
        <f>'F4.2'!AU267</f>
        <v>18.399999999999999</v>
      </c>
      <c r="K2823" s="58"/>
      <c r="L2823" s="58"/>
      <c r="M2823" s="58">
        <f t="shared" si="1005"/>
        <v>18.399999999999999</v>
      </c>
      <c r="N2823" s="58">
        <f t="shared" si="1001"/>
        <v>0</v>
      </c>
    </row>
    <row r="2824" spans="1:14" ht="31.5" hidden="1" outlineLevel="1" x14ac:dyDescent="0.25">
      <c r="A2824" s="27">
        <f t="shared" ref="A2824:A2887" si="1007">A2398</f>
        <v>29</v>
      </c>
      <c r="B2824" s="215" t="str">
        <f t="shared" si="1006"/>
        <v xml:space="preserve">  DPR FOR ECONOMISER COILS AND APH GEAR BOX </v>
      </c>
      <c r="C2824" s="9">
        <f t="shared" si="1004"/>
        <v>0</v>
      </c>
      <c r="D2824" s="65" t="str">
        <f t="shared" si="1004"/>
        <v>-</v>
      </c>
      <c r="E2824" s="58">
        <f t="shared" si="1004"/>
        <v>0</v>
      </c>
      <c r="F2824" s="58">
        <f t="shared" ref="F2824:F2887" si="1008">F2398+I2398</f>
        <v>0</v>
      </c>
      <c r="G2824" s="58">
        <f t="shared" ref="G2824:G2887" si="1009">G2398+M2398</f>
        <v>0</v>
      </c>
      <c r="H2824" s="58">
        <f t="shared" si="1000"/>
        <v>0</v>
      </c>
      <c r="I2824" s="123">
        <f>'F4.2'!AA268</f>
        <v>0</v>
      </c>
      <c r="J2824" s="123">
        <f>'F4.2'!AU268</f>
        <v>0</v>
      </c>
      <c r="K2824" s="58"/>
      <c r="L2824" s="58"/>
      <c r="M2824" s="58">
        <f t="shared" si="1005"/>
        <v>0</v>
      </c>
      <c r="N2824" s="58">
        <f t="shared" si="1001"/>
        <v>0</v>
      </c>
    </row>
    <row r="2825" spans="1:14" ht="60" hidden="1" outlineLevel="1" x14ac:dyDescent="0.25">
      <c r="A2825" s="9">
        <f t="shared" si="1007"/>
        <v>29.1</v>
      </c>
      <c r="B2825" s="194" t="str">
        <f t="shared" si="1006"/>
        <v>PROCUREMENT AND REPLACEMENT OF COMPLETE SET OF ECONOMISER UPPER BANK &amp;
	LOWER BANK COILS FOR KHAPERKHEDA TPS UNIT NO.3&amp;4</v>
      </c>
      <c r="C2825" s="9">
        <f t="shared" si="1004"/>
        <v>0</v>
      </c>
      <c r="D2825" s="65" t="str">
        <f t="shared" si="1004"/>
        <v>-</v>
      </c>
      <c r="E2825" s="58">
        <f t="shared" si="1004"/>
        <v>0</v>
      </c>
      <c r="F2825" s="58">
        <f t="shared" si="1008"/>
        <v>22</v>
      </c>
      <c r="G2825" s="58">
        <f t="shared" si="1009"/>
        <v>22</v>
      </c>
      <c r="H2825" s="58">
        <f t="shared" ref="H2825:H2888" si="1010">F2825-G2825</f>
        <v>0</v>
      </c>
      <c r="I2825" s="123">
        <f>'F4.2'!AA269</f>
        <v>0</v>
      </c>
      <c r="J2825" s="123">
        <f>'F4.2'!AU269</f>
        <v>0</v>
      </c>
      <c r="K2825" s="58"/>
      <c r="L2825" s="58"/>
      <c r="M2825" s="58">
        <f t="shared" si="1005"/>
        <v>0</v>
      </c>
      <c r="N2825" s="58">
        <f t="shared" ref="N2825:N2888" si="1011">H2825+I2825-M2825</f>
        <v>0</v>
      </c>
    </row>
    <row r="2826" spans="1:14" ht="15.75" hidden="1" outlineLevel="1" x14ac:dyDescent="0.25">
      <c r="A2826" s="9">
        <f t="shared" si="1007"/>
        <v>29.2</v>
      </c>
      <c r="B2826" s="194" t="str">
        <f t="shared" si="1006"/>
        <v>Procurement of APH gear box in unit no. 1 &amp; 2</v>
      </c>
      <c r="C2826" s="9">
        <f t="shared" si="1004"/>
        <v>0</v>
      </c>
      <c r="D2826" s="65" t="str">
        <f t="shared" si="1004"/>
        <v>-</v>
      </c>
      <c r="E2826" s="58">
        <f t="shared" si="1004"/>
        <v>0</v>
      </c>
      <c r="F2826" s="58">
        <f t="shared" si="1008"/>
        <v>2</v>
      </c>
      <c r="G2826" s="58">
        <f t="shared" si="1009"/>
        <v>2</v>
      </c>
      <c r="H2826" s="58">
        <f t="shared" si="1010"/>
        <v>0</v>
      </c>
      <c r="I2826" s="123">
        <f>'F4.2'!AA270</f>
        <v>0</v>
      </c>
      <c r="J2826" s="123">
        <f>'F4.2'!AU270</f>
        <v>0</v>
      </c>
      <c r="K2826" s="58"/>
      <c r="L2826" s="58"/>
      <c r="M2826" s="58">
        <f t="shared" si="1005"/>
        <v>0</v>
      </c>
      <c r="N2826" s="58">
        <f t="shared" si="1011"/>
        <v>0</v>
      </c>
    </row>
    <row r="2827" spans="1:14" ht="30" hidden="1" outlineLevel="1" x14ac:dyDescent="0.25">
      <c r="A2827" s="9">
        <f t="shared" si="1007"/>
        <v>29.3</v>
      </c>
      <c r="B2827" s="194" t="str">
        <f t="shared" si="1006"/>
        <v>Procurement of APH speed reducer gear box in unit no. 3 &amp; 4</v>
      </c>
      <c r="C2827" s="9">
        <f t="shared" si="1004"/>
        <v>0</v>
      </c>
      <c r="D2827" s="65" t="str">
        <f t="shared" si="1004"/>
        <v>-</v>
      </c>
      <c r="E2827" s="58">
        <f t="shared" si="1004"/>
        <v>0</v>
      </c>
      <c r="F2827" s="58">
        <f t="shared" si="1008"/>
        <v>5</v>
      </c>
      <c r="G2827" s="58">
        <f t="shared" si="1009"/>
        <v>5</v>
      </c>
      <c r="H2827" s="58">
        <f t="shared" si="1010"/>
        <v>0</v>
      </c>
      <c r="I2827" s="123">
        <f>'F4.2'!AA271</f>
        <v>0</v>
      </c>
      <c r="J2827" s="123">
        <f>'F4.2'!AU271</f>
        <v>0</v>
      </c>
      <c r="K2827" s="58"/>
      <c r="L2827" s="58"/>
      <c r="M2827" s="58">
        <f t="shared" si="1005"/>
        <v>0</v>
      </c>
      <c r="N2827" s="58">
        <f t="shared" si="1011"/>
        <v>0</v>
      </c>
    </row>
    <row r="2828" spans="1:14" ht="47.25" hidden="1" outlineLevel="1" x14ac:dyDescent="0.25">
      <c r="A2828" s="27">
        <f t="shared" si="1007"/>
        <v>30</v>
      </c>
      <c r="B2828" s="27" t="str">
        <f t="shared" si="1006"/>
        <v xml:space="preserve">
DPR FOR LTSH COILS , APH BASKETS &amp; RH OUTLET STUB BENDS  </v>
      </c>
      <c r="C2828" s="9">
        <f t="shared" ref="C2828:E2847" si="1012">C2402</f>
        <v>0</v>
      </c>
      <c r="D2828" s="65" t="str">
        <f t="shared" si="1012"/>
        <v>-</v>
      </c>
      <c r="E2828" s="58">
        <f t="shared" si="1012"/>
        <v>0</v>
      </c>
      <c r="F2828" s="58">
        <f t="shared" si="1008"/>
        <v>0</v>
      </c>
      <c r="G2828" s="58">
        <f t="shared" si="1009"/>
        <v>0</v>
      </c>
      <c r="H2828" s="58">
        <f t="shared" si="1010"/>
        <v>0</v>
      </c>
      <c r="I2828" s="123">
        <f>'F4.2'!AA272</f>
        <v>0</v>
      </c>
      <c r="J2828" s="123">
        <f>'F4.2'!AU272</f>
        <v>0</v>
      </c>
      <c r="K2828" s="58"/>
      <c r="L2828" s="58"/>
      <c r="M2828" s="58">
        <f t="shared" si="1005"/>
        <v>0</v>
      </c>
      <c r="N2828" s="58">
        <f t="shared" si="1011"/>
        <v>0</v>
      </c>
    </row>
    <row r="2829" spans="1:14" ht="30" hidden="1" outlineLevel="1" x14ac:dyDescent="0.25">
      <c r="A2829" s="9">
        <f t="shared" si="1007"/>
        <v>30.1</v>
      </c>
      <c r="B2829" s="194" t="str">
        <f t="shared" si="1006"/>
        <v>Procurement of Air Pre-heater Baskets for unit no. 2 to 4</v>
      </c>
      <c r="C2829" s="9">
        <f t="shared" si="1012"/>
        <v>0</v>
      </c>
      <c r="D2829" s="65" t="str">
        <f t="shared" si="1012"/>
        <v>-</v>
      </c>
      <c r="E2829" s="58">
        <f t="shared" si="1012"/>
        <v>0</v>
      </c>
      <c r="F2829" s="58">
        <f t="shared" si="1008"/>
        <v>3.5</v>
      </c>
      <c r="G2829" s="58">
        <f t="shared" si="1009"/>
        <v>3.5</v>
      </c>
      <c r="H2829" s="58">
        <f t="shared" si="1010"/>
        <v>0</v>
      </c>
      <c r="I2829" s="123">
        <f>'F4.2'!AA273</f>
        <v>3.75</v>
      </c>
      <c r="J2829" s="123">
        <f>'F4.2'!AU273</f>
        <v>3.75</v>
      </c>
      <c r="K2829" s="58"/>
      <c r="L2829" s="58"/>
      <c r="M2829" s="58">
        <f t="shared" si="1005"/>
        <v>3.75</v>
      </c>
      <c r="N2829" s="58">
        <f t="shared" si="1011"/>
        <v>0</v>
      </c>
    </row>
    <row r="2830" spans="1:14" ht="45" hidden="1" outlineLevel="1" x14ac:dyDescent="0.25">
      <c r="A2830" s="9">
        <f t="shared" si="1007"/>
        <v>30.2</v>
      </c>
      <c r="B2830" s="194" t="str">
        <f t="shared" si="1006"/>
        <v xml:space="preserve">Procurement of LTSH coils for unit no. 1 &amp; 2 and Procurement of Reheater outlet header stub bends for unit no. 1 to 2  </v>
      </c>
      <c r="C2830" s="9">
        <f t="shared" si="1012"/>
        <v>0</v>
      </c>
      <c r="D2830" s="65" t="str">
        <f t="shared" si="1012"/>
        <v>-</v>
      </c>
      <c r="E2830" s="58">
        <f t="shared" si="1012"/>
        <v>0</v>
      </c>
      <c r="F2830" s="58">
        <f t="shared" si="1008"/>
        <v>0</v>
      </c>
      <c r="G2830" s="58">
        <f t="shared" si="1009"/>
        <v>0</v>
      </c>
      <c r="H2830" s="58">
        <f t="shared" si="1010"/>
        <v>0</v>
      </c>
      <c r="I2830" s="123">
        <f>'F4.2'!AA274</f>
        <v>6</v>
      </c>
      <c r="J2830" s="123">
        <f>'F4.2'!AU274</f>
        <v>6</v>
      </c>
      <c r="K2830" s="58"/>
      <c r="L2830" s="58"/>
      <c r="M2830" s="58">
        <f t="shared" si="1005"/>
        <v>6</v>
      </c>
      <c r="N2830" s="58">
        <f t="shared" si="1011"/>
        <v>0</v>
      </c>
    </row>
    <row r="2831" spans="1:14" ht="45" hidden="1" outlineLevel="1" x14ac:dyDescent="0.25">
      <c r="A2831" s="9">
        <f t="shared" si="1007"/>
        <v>30.3</v>
      </c>
      <c r="B2831" s="194" t="str">
        <f t="shared" si="1006"/>
        <v xml:space="preserve">Procurement of LTSH coils for unit no. 3 &amp; 4 and Procurement of Reheater outlet header stub bends for unit no. 3 to 4  </v>
      </c>
      <c r="C2831" s="9">
        <f t="shared" si="1012"/>
        <v>0</v>
      </c>
      <c r="D2831" s="65" t="str">
        <f t="shared" si="1012"/>
        <v>-</v>
      </c>
      <c r="E2831" s="58">
        <f t="shared" si="1012"/>
        <v>0</v>
      </c>
      <c r="F2831" s="58">
        <f t="shared" si="1008"/>
        <v>0</v>
      </c>
      <c r="G2831" s="58">
        <f t="shared" si="1009"/>
        <v>0</v>
      </c>
      <c r="H2831" s="58">
        <f t="shared" si="1010"/>
        <v>0</v>
      </c>
      <c r="I2831" s="123">
        <f>'F4.2'!AA275</f>
        <v>0</v>
      </c>
      <c r="J2831" s="123">
        <f>'F4.2'!AU275</f>
        <v>0</v>
      </c>
      <c r="K2831" s="58"/>
      <c r="L2831" s="58"/>
      <c r="M2831" s="58">
        <f t="shared" si="1005"/>
        <v>0</v>
      </c>
      <c r="N2831" s="58">
        <f t="shared" si="1011"/>
        <v>0</v>
      </c>
    </row>
    <row r="2832" spans="1:14" ht="47.25" hidden="1" outlineLevel="1" x14ac:dyDescent="0.25">
      <c r="A2832" s="27">
        <f t="shared" si="1007"/>
        <v>31</v>
      </c>
      <c r="B2832" s="27" t="str">
        <f t="shared" si="1006"/>
        <v>DPR FOR SUPPLY &amp; REPLACMENT OF THERMAL INSULATION OF BOILER AND DUCT AT UNIT 1 TO 4 KHAPERKHEDA TPS</v>
      </c>
      <c r="C2832" s="9">
        <f t="shared" si="1012"/>
        <v>0</v>
      </c>
      <c r="D2832" s="65" t="str">
        <f t="shared" si="1012"/>
        <v>-</v>
      </c>
      <c r="E2832" s="58">
        <f t="shared" si="1012"/>
        <v>0</v>
      </c>
      <c r="F2832" s="58">
        <f t="shared" si="1008"/>
        <v>0</v>
      </c>
      <c r="G2832" s="58">
        <f t="shared" si="1009"/>
        <v>0</v>
      </c>
      <c r="H2832" s="58">
        <f t="shared" si="1010"/>
        <v>0</v>
      </c>
      <c r="I2832" s="123">
        <f>'F4.2'!AA276</f>
        <v>0</v>
      </c>
      <c r="J2832" s="123">
        <f>'F4.2'!AU276</f>
        <v>0</v>
      </c>
      <c r="K2832" s="58"/>
      <c r="L2832" s="58"/>
      <c r="M2832" s="58">
        <f t="shared" si="1005"/>
        <v>0</v>
      </c>
      <c r="N2832" s="58">
        <f t="shared" si="1011"/>
        <v>0</v>
      </c>
    </row>
    <row r="2833" spans="1:14" ht="45" hidden="1" outlineLevel="1" x14ac:dyDescent="0.25">
      <c r="A2833" s="9">
        <f t="shared" si="1007"/>
        <v>31.1</v>
      </c>
      <c r="B2833" s="194" t="str">
        <f t="shared" si="1006"/>
        <v>SUPPLY &amp; REPLACMENT OF THERMAL INSULATION OF  BOILER AND DUCT  AT UNIT 1 TO 2KHAPERKHEDA TPS</v>
      </c>
      <c r="C2833" s="9">
        <f t="shared" si="1012"/>
        <v>0</v>
      </c>
      <c r="D2833" s="65" t="str">
        <f t="shared" si="1012"/>
        <v>-</v>
      </c>
      <c r="E2833" s="58">
        <f t="shared" si="1012"/>
        <v>0</v>
      </c>
      <c r="F2833" s="58">
        <f t="shared" si="1008"/>
        <v>20</v>
      </c>
      <c r="G2833" s="58">
        <f t="shared" si="1009"/>
        <v>20</v>
      </c>
      <c r="H2833" s="58">
        <f t="shared" si="1010"/>
        <v>0</v>
      </c>
      <c r="I2833" s="123">
        <f>'F4.2'!AA277</f>
        <v>0</v>
      </c>
      <c r="J2833" s="123">
        <f>'F4.2'!AU277</f>
        <v>0</v>
      </c>
      <c r="K2833" s="58"/>
      <c r="L2833" s="58"/>
      <c r="M2833" s="58">
        <f t="shared" si="1005"/>
        <v>0</v>
      </c>
      <c r="N2833" s="58">
        <f t="shared" si="1011"/>
        <v>0</v>
      </c>
    </row>
    <row r="2834" spans="1:14" ht="45" hidden="1" outlineLevel="1" x14ac:dyDescent="0.25">
      <c r="A2834" s="9">
        <f t="shared" si="1007"/>
        <v>31.2</v>
      </c>
      <c r="B2834" s="194" t="str">
        <f t="shared" si="1006"/>
        <v xml:space="preserve">  SUPPLY &amp; REPLACMENT OF THERMAL INSULATION OF  BOILER AND DUCT  AT UNIT 3 TO 4 KHAPERKHEDA TPS</v>
      </c>
      <c r="C2834" s="9">
        <f t="shared" si="1012"/>
        <v>0</v>
      </c>
      <c r="D2834" s="65" t="str">
        <f t="shared" si="1012"/>
        <v>-</v>
      </c>
      <c r="E2834" s="58">
        <f t="shared" si="1012"/>
        <v>0</v>
      </c>
      <c r="F2834" s="58">
        <f t="shared" si="1008"/>
        <v>10</v>
      </c>
      <c r="G2834" s="58">
        <f t="shared" si="1009"/>
        <v>10</v>
      </c>
      <c r="H2834" s="58">
        <f t="shared" si="1010"/>
        <v>0</v>
      </c>
      <c r="I2834" s="123">
        <f>'F4.2'!AA278</f>
        <v>10</v>
      </c>
      <c r="J2834" s="123">
        <f>'F4.2'!AU278</f>
        <v>10</v>
      </c>
      <c r="K2834" s="58"/>
      <c r="L2834" s="58"/>
      <c r="M2834" s="58">
        <f t="shared" si="1005"/>
        <v>10</v>
      </c>
      <c r="N2834" s="58">
        <f t="shared" si="1011"/>
        <v>0</v>
      </c>
    </row>
    <row r="2835" spans="1:14" ht="31.5" hidden="1" outlineLevel="1" x14ac:dyDescent="0.25">
      <c r="A2835" s="27">
        <f t="shared" si="1007"/>
        <v>32</v>
      </c>
      <c r="B2835" s="27" t="str">
        <f t="shared" si="1006"/>
        <v>DPR FOR COAL CYCLE IMPROVEMENT IN UNIT NO.1 TO 4</v>
      </c>
      <c r="C2835" s="9">
        <f t="shared" si="1012"/>
        <v>0</v>
      </c>
      <c r="D2835" s="65" t="str">
        <f t="shared" si="1012"/>
        <v>-</v>
      </c>
      <c r="E2835" s="58">
        <f t="shared" si="1012"/>
        <v>0</v>
      </c>
      <c r="F2835" s="58">
        <f t="shared" si="1008"/>
        <v>0</v>
      </c>
      <c r="G2835" s="58">
        <f t="shared" si="1009"/>
        <v>0</v>
      </c>
      <c r="H2835" s="58">
        <f t="shared" si="1010"/>
        <v>0</v>
      </c>
      <c r="I2835" s="123">
        <f>'F4.2'!AA279</f>
        <v>0</v>
      </c>
      <c r="J2835" s="123">
        <f>'F4.2'!AU279</f>
        <v>0</v>
      </c>
      <c r="K2835" s="58"/>
      <c r="L2835" s="58"/>
      <c r="M2835" s="58">
        <f t="shared" si="1005"/>
        <v>0</v>
      </c>
      <c r="N2835" s="58">
        <f t="shared" si="1011"/>
        <v>0</v>
      </c>
    </row>
    <row r="2836" spans="1:14" ht="30" hidden="1" outlineLevel="1" x14ac:dyDescent="0.25">
      <c r="A2836" s="9">
        <f t="shared" si="1007"/>
        <v>32.1</v>
      </c>
      <c r="B2836" s="194" t="str">
        <f t="shared" si="1006"/>
        <v xml:space="preserve">Procurement of Complete Journal Assembly for 803 ½ HP  Coal Mills of Unit No. 1 To 2  </v>
      </c>
      <c r="C2836" s="9">
        <f t="shared" si="1012"/>
        <v>0</v>
      </c>
      <c r="D2836" s="65" t="str">
        <f t="shared" si="1012"/>
        <v>-</v>
      </c>
      <c r="E2836" s="58">
        <f t="shared" si="1012"/>
        <v>0</v>
      </c>
      <c r="F2836" s="58">
        <f t="shared" si="1008"/>
        <v>3</v>
      </c>
      <c r="G2836" s="58">
        <f t="shared" si="1009"/>
        <v>3</v>
      </c>
      <c r="H2836" s="58">
        <f t="shared" si="1010"/>
        <v>0</v>
      </c>
      <c r="I2836" s="123">
        <f>'F4.2'!AA280</f>
        <v>0</v>
      </c>
      <c r="J2836" s="123">
        <f>'F4.2'!AU280</f>
        <v>0</v>
      </c>
      <c r="K2836" s="58"/>
      <c r="L2836" s="58"/>
      <c r="M2836" s="58">
        <f t="shared" si="1005"/>
        <v>0</v>
      </c>
      <c r="N2836" s="58">
        <f t="shared" si="1011"/>
        <v>0</v>
      </c>
    </row>
    <row r="2837" spans="1:14" ht="30" hidden="1" outlineLevel="1" x14ac:dyDescent="0.25">
      <c r="A2837" s="9">
        <f t="shared" si="1007"/>
        <v>32.200000000000003</v>
      </c>
      <c r="B2837" s="194" t="str">
        <f t="shared" si="1006"/>
        <v xml:space="preserve">Procurement of Complete Journal Assembly for XRP 883 Coal Mills of Unit No. 3 To 4,  </v>
      </c>
      <c r="C2837" s="9">
        <f t="shared" si="1012"/>
        <v>0</v>
      </c>
      <c r="D2837" s="65" t="str">
        <f t="shared" si="1012"/>
        <v>-</v>
      </c>
      <c r="E2837" s="58">
        <f t="shared" si="1012"/>
        <v>0</v>
      </c>
      <c r="F2837" s="58">
        <f t="shared" si="1008"/>
        <v>0</v>
      </c>
      <c r="G2837" s="58">
        <f t="shared" si="1009"/>
        <v>0</v>
      </c>
      <c r="H2837" s="58">
        <f t="shared" si="1010"/>
        <v>0</v>
      </c>
      <c r="I2837" s="123">
        <f>'F4.2'!AA281</f>
        <v>9.86</v>
      </c>
      <c r="J2837" s="123">
        <f>'F4.2'!AU281</f>
        <v>9.86</v>
      </c>
      <c r="K2837" s="58"/>
      <c r="L2837" s="58"/>
      <c r="M2837" s="58">
        <f t="shared" si="1005"/>
        <v>9.86</v>
      </c>
      <c r="N2837" s="58">
        <f t="shared" si="1011"/>
        <v>0</v>
      </c>
    </row>
    <row r="2838" spans="1:14" ht="30" hidden="1" outlineLevel="1" x14ac:dyDescent="0.25">
      <c r="A2838" s="9">
        <f t="shared" si="1007"/>
        <v>32.299999999999997</v>
      </c>
      <c r="B2838" s="194" t="str">
        <f t="shared" si="1006"/>
        <v xml:space="preserve"> Procurement of assembly of worm shaft &amp; worm wheel with hub for unit no. 3 &amp; 4  </v>
      </c>
      <c r="C2838" s="9">
        <f t="shared" si="1012"/>
        <v>0</v>
      </c>
      <c r="D2838" s="65" t="str">
        <f t="shared" si="1012"/>
        <v>-</v>
      </c>
      <c r="E2838" s="58">
        <f t="shared" si="1012"/>
        <v>0</v>
      </c>
      <c r="F2838" s="58">
        <f t="shared" si="1008"/>
        <v>2.5</v>
      </c>
      <c r="G2838" s="58">
        <f t="shared" si="1009"/>
        <v>2.5</v>
      </c>
      <c r="H2838" s="58">
        <f t="shared" si="1010"/>
        <v>0</v>
      </c>
      <c r="I2838" s="123">
        <f>'F4.2'!AA282</f>
        <v>2.5</v>
      </c>
      <c r="J2838" s="123">
        <f>'F4.2'!AU282</f>
        <v>2.5</v>
      </c>
      <c r="K2838" s="58"/>
      <c r="L2838" s="58"/>
      <c r="M2838" s="58">
        <f t="shared" si="1005"/>
        <v>2.5</v>
      </c>
      <c r="N2838" s="58">
        <f t="shared" si="1011"/>
        <v>0</v>
      </c>
    </row>
    <row r="2839" spans="1:14" ht="45" hidden="1" outlineLevel="1" x14ac:dyDescent="0.25">
      <c r="A2839" s="9">
        <f t="shared" si="1007"/>
        <v>32.4</v>
      </c>
      <c r="B2839" s="194" t="str">
        <f t="shared" si="1006"/>
        <v>PROCUREMENT OF COMPLETE GEAR BOX ASSEMBLIES OF COAL MILLS XRP 803 ½ HP   FOR UNIT # 1 TO 2  AT KHAPERKHEDA TPS</v>
      </c>
      <c r="C2839" s="9">
        <f t="shared" si="1012"/>
        <v>0</v>
      </c>
      <c r="D2839" s="65" t="str">
        <f t="shared" si="1012"/>
        <v>-</v>
      </c>
      <c r="E2839" s="58">
        <f t="shared" si="1012"/>
        <v>0</v>
      </c>
      <c r="F2839" s="58">
        <f t="shared" si="1008"/>
        <v>7.5</v>
      </c>
      <c r="G2839" s="58">
        <f t="shared" si="1009"/>
        <v>7.5</v>
      </c>
      <c r="H2839" s="58">
        <f t="shared" si="1010"/>
        <v>0</v>
      </c>
      <c r="I2839" s="123">
        <f>'F4.2'!AA283</f>
        <v>0</v>
      </c>
      <c r="J2839" s="123">
        <f>'F4.2'!AU283</f>
        <v>0</v>
      </c>
      <c r="K2839" s="58"/>
      <c r="L2839" s="58"/>
      <c r="M2839" s="58">
        <f t="shared" si="1005"/>
        <v>0</v>
      </c>
      <c r="N2839" s="58">
        <f t="shared" si="1011"/>
        <v>0</v>
      </c>
    </row>
    <row r="2840" spans="1:14" ht="45" hidden="1" outlineLevel="1" x14ac:dyDescent="0.25">
      <c r="A2840" s="9">
        <f t="shared" si="1007"/>
        <v>32.5</v>
      </c>
      <c r="B2840" s="194" t="str">
        <f t="shared" si="1006"/>
        <v>PROCUREMENT OF COMPLETE GEAR BOX ASSEMBLIES OF COAL MILLS  XRP 883  FOR UNIT # 3 TO 4  AT KHAPERKHEDA TPS</v>
      </c>
      <c r="C2840" s="9">
        <f t="shared" si="1012"/>
        <v>0</v>
      </c>
      <c r="D2840" s="65" t="str">
        <f t="shared" si="1012"/>
        <v>-</v>
      </c>
      <c r="E2840" s="58">
        <f t="shared" si="1012"/>
        <v>0</v>
      </c>
      <c r="F2840" s="58">
        <f t="shared" si="1008"/>
        <v>7.5</v>
      </c>
      <c r="G2840" s="58">
        <f t="shared" si="1009"/>
        <v>7.5</v>
      </c>
      <c r="H2840" s="58">
        <f t="shared" si="1010"/>
        <v>0</v>
      </c>
      <c r="I2840" s="123">
        <f>'F4.2'!AA284</f>
        <v>0</v>
      </c>
      <c r="J2840" s="123">
        <f>'F4.2'!AU284</f>
        <v>0</v>
      </c>
      <c r="K2840" s="58"/>
      <c r="L2840" s="58"/>
      <c r="M2840" s="58">
        <f t="shared" si="1005"/>
        <v>0</v>
      </c>
      <c r="N2840" s="58">
        <f t="shared" si="1011"/>
        <v>0</v>
      </c>
    </row>
    <row r="2841" spans="1:14" ht="47.25" hidden="1" outlineLevel="1" x14ac:dyDescent="0.25">
      <c r="A2841" s="9">
        <f t="shared" si="1007"/>
        <v>33</v>
      </c>
      <c r="B2841" s="27" t="str">
        <f t="shared" si="1006"/>
        <v>DPR FOR PERFORMANCE IMPROVEMENT OF BOILER PA FAN, ID FAN AND FD FAN IN UNIT NO. 1 TO 4</v>
      </c>
      <c r="C2841" s="9">
        <f t="shared" si="1012"/>
        <v>0</v>
      </c>
      <c r="D2841" s="65" t="str">
        <f t="shared" si="1012"/>
        <v>-</v>
      </c>
      <c r="E2841" s="58">
        <f t="shared" si="1012"/>
        <v>0</v>
      </c>
      <c r="F2841" s="58">
        <f t="shared" si="1008"/>
        <v>0</v>
      </c>
      <c r="G2841" s="58">
        <f t="shared" si="1009"/>
        <v>0</v>
      </c>
      <c r="H2841" s="58">
        <f t="shared" si="1010"/>
        <v>0</v>
      </c>
      <c r="I2841" s="123">
        <f>'F4.2'!AA285</f>
        <v>0</v>
      </c>
      <c r="J2841" s="123">
        <f>'F4.2'!AU285</f>
        <v>0</v>
      </c>
      <c r="K2841" s="58"/>
      <c r="L2841" s="58"/>
      <c r="M2841" s="58">
        <f t="shared" si="1005"/>
        <v>0</v>
      </c>
      <c r="N2841" s="58">
        <f t="shared" si="1011"/>
        <v>0</v>
      </c>
    </row>
    <row r="2842" spans="1:14" ht="30" hidden="1" outlineLevel="1" x14ac:dyDescent="0.25">
      <c r="A2842" s="9">
        <f t="shared" si="1007"/>
        <v>33.1</v>
      </c>
      <c r="B2842" s="194" t="str">
        <f t="shared" si="1006"/>
        <v xml:space="preserve"> Procurement of PA fan Casings along with Dampers in Unit- 1 &amp; 2, at Khaperkheda TPS</v>
      </c>
      <c r="C2842" s="9">
        <f t="shared" si="1012"/>
        <v>0</v>
      </c>
      <c r="D2842" s="65" t="str">
        <f t="shared" si="1012"/>
        <v>-</v>
      </c>
      <c r="E2842" s="58">
        <f t="shared" si="1012"/>
        <v>0</v>
      </c>
      <c r="F2842" s="58">
        <f t="shared" si="1008"/>
        <v>17.75</v>
      </c>
      <c r="G2842" s="58">
        <f t="shared" si="1009"/>
        <v>17.75</v>
      </c>
      <c r="H2842" s="58">
        <f t="shared" si="1010"/>
        <v>0</v>
      </c>
      <c r="I2842" s="123">
        <f>'F4.2'!AA286</f>
        <v>0</v>
      </c>
      <c r="J2842" s="123">
        <f>'F4.2'!AU286</f>
        <v>0</v>
      </c>
      <c r="K2842" s="58"/>
      <c r="L2842" s="58"/>
      <c r="M2842" s="58">
        <f t="shared" si="1005"/>
        <v>0</v>
      </c>
      <c r="N2842" s="58">
        <f t="shared" si="1011"/>
        <v>0</v>
      </c>
    </row>
    <row r="2843" spans="1:14" ht="45" hidden="1" outlineLevel="1" x14ac:dyDescent="0.25">
      <c r="A2843" s="9">
        <f t="shared" si="1007"/>
        <v>33.200000000000003</v>
      </c>
      <c r="B2843" s="194" t="str">
        <f t="shared" si="1006"/>
        <v>PROCUREMENT OF COMPLETE ROTOR ASSEMBLY ALONG WITH MOTOR FOR NDZV 31 SIDOR IN UNIT NO. 1 &amp; 2 KHAPERKHEDA TPS (ID FAN)</v>
      </c>
      <c r="C2843" s="9">
        <f t="shared" si="1012"/>
        <v>0</v>
      </c>
      <c r="D2843" s="65" t="str">
        <f t="shared" si="1012"/>
        <v>-</v>
      </c>
      <c r="E2843" s="58">
        <f t="shared" si="1012"/>
        <v>0</v>
      </c>
      <c r="F2843" s="58">
        <f t="shared" si="1008"/>
        <v>25</v>
      </c>
      <c r="G2843" s="58">
        <f t="shared" si="1009"/>
        <v>25</v>
      </c>
      <c r="H2843" s="58">
        <f t="shared" si="1010"/>
        <v>0</v>
      </c>
      <c r="I2843" s="123">
        <f>'F4.2'!AA287</f>
        <v>0</v>
      </c>
      <c r="J2843" s="123">
        <f>'F4.2'!AU287</f>
        <v>0</v>
      </c>
      <c r="K2843" s="58"/>
      <c r="L2843" s="58"/>
      <c r="M2843" s="58">
        <f t="shared" si="1005"/>
        <v>0</v>
      </c>
      <c r="N2843" s="58">
        <f t="shared" si="1011"/>
        <v>0</v>
      </c>
    </row>
    <row r="2844" spans="1:14" ht="60" hidden="1" outlineLevel="1" x14ac:dyDescent="0.25">
      <c r="A2844" s="9">
        <f t="shared" si="1007"/>
        <v>33.299999999999997</v>
      </c>
      <c r="B2844" s="194" t="str">
        <f t="shared" si="1006"/>
        <v xml:space="preserve"> PROCUREMENT OF FD FAN (BHEL AP 1-20 / 11) ASSEMBLY ALONG WITH DRIVE UNIT(MOTOR) FOR UNIT 1 &amp; 2 AT KHAPERKHEDA TPS UNDER OEM NATURE ITEMS</v>
      </c>
      <c r="C2844" s="9">
        <f t="shared" si="1012"/>
        <v>0</v>
      </c>
      <c r="D2844" s="65" t="str">
        <f t="shared" si="1012"/>
        <v>-</v>
      </c>
      <c r="E2844" s="58">
        <f t="shared" si="1012"/>
        <v>0</v>
      </c>
      <c r="F2844" s="58">
        <f t="shared" si="1008"/>
        <v>10</v>
      </c>
      <c r="G2844" s="58">
        <f t="shared" si="1009"/>
        <v>10</v>
      </c>
      <c r="H2844" s="58">
        <f t="shared" si="1010"/>
        <v>0</v>
      </c>
      <c r="I2844" s="123">
        <f>'F4.2'!AA288</f>
        <v>0</v>
      </c>
      <c r="J2844" s="123">
        <f>'F4.2'!AU288</f>
        <v>0</v>
      </c>
      <c r="K2844" s="58"/>
      <c r="L2844" s="58"/>
      <c r="M2844" s="58">
        <f t="shared" si="1005"/>
        <v>0</v>
      </c>
      <c r="N2844" s="58">
        <f t="shared" si="1011"/>
        <v>0</v>
      </c>
    </row>
    <row r="2845" spans="1:14" ht="60" hidden="1" outlineLevel="1" x14ac:dyDescent="0.25">
      <c r="A2845" s="9">
        <f t="shared" si="1007"/>
        <v>33.4</v>
      </c>
      <c r="B2845" s="194" t="str">
        <f t="shared" si="1006"/>
        <v xml:space="preserve"> PROCUREMENT OF FD FAN (BHEL AP 1-20 / 11) ASSEMBLY ALONG WITH DRIVE UNIT(MOTOR) FOR UNIT 3&amp; 4 AT KHAPERKHEDA TPS UNDER OEM NATURE ITEMS</v>
      </c>
      <c r="C2845" s="9">
        <f t="shared" si="1012"/>
        <v>0</v>
      </c>
      <c r="D2845" s="65" t="str">
        <f t="shared" si="1012"/>
        <v>-</v>
      </c>
      <c r="E2845" s="58">
        <f t="shared" si="1012"/>
        <v>0</v>
      </c>
      <c r="F2845" s="58">
        <f t="shared" si="1008"/>
        <v>0</v>
      </c>
      <c r="G2845" s="58">
        <f t="shared" si="1009"/>
        <v>0</v>
      </c>
      <c r="H2845" s="58">
        <f t="shared" si="1010"/>
        <v>0</v>
      </c>
      <c r="I2845" s="123">
        <f>'F4.2'!AA289</f>
        <v>10</v>
      </c>
      <c r="J2845" s="123">
        <f>'F4.2'!AU289</f>
        <v>10</v>
      </c>
      <c r="K2845" s="58"/>
      <c r="L2845" s="58"/>
      <c r="M2845" s="58">
        <f t="shared" si="1005"/>
        <v>10</v>
      </c>
      <c r="N2845" s="58">
        <f t="shared" si="1011"/>
        <v>0</v>
      </c>
    </row>
    <row r="2846" spans="1:14" ht="30" hidden="1" outlineLevel="1" x14ac:dyDescent="0.25">
      <c r="A2846" s="9">
        <f t="shared" si="1007"/>
        <v>33.5</v>
      </c>
      <c r="B2846" s="194" t="str">
        <f t="shared" si="1006"/>
        <v xml:space="preserve"> NDZV 33 SIDOR ID Fan Impeller Assembly for Unit 3 &amp; 4 at TPS, Khaperkheda</v>
      </c>
      <c r="C2846" s="9">
        <f t="shared" si="1012"/>
        <v>0</v>
      </c>
      <c r="D2846" s="65" t="str">
        <f t="shared" si="1012"/>
        <v>-</v>
      </c>
      <c r="E2846" s="58">
        <f t="shared" si="1012"/>
        <v>0</v>
      </c>
      <c r="F2846" s="58">
        <f t="shared" si="1008"/>
        <v>0</v>
      </c>
      <c r="G2846" s="58">
        <f t="shared" si="1009"/>
        <v>0</v>
      </c>
      <c r="H2846" s="58">
        <f t="shared" si="1010"/>
        <v>0</v>
      </c>
      <c r="I2846" s="123">
        <f>'F4.2'!AA290</f>
        <v>7.28</v>
      </c>
      <c r="J2846" s="123">
        <f>'F4.2'!AU290</f>
        <v>7.28</v>
      </c>
      <c r="K2846" s="58"/>
      <c r="L2846" s="58"/>
      <c r="M2846" s="58">
        <f t="shared" si="1005"/>
        <v>7.28</v>
      </c>
      <c r="N2846" s="58">
        <f t="shared" si="1011"/>
        <v>0</v>
      </c>
    </row>
    <row r="2847" spans="1:14" ht="60" hidden="1" outlineLevel="1" x14ac:dyDescent="0.25">
      <c r="A2847" s="9">
        <f t="shared" si="1007"/>
        <v>33.6</v>
      </c>
      <c r="B2847" s="194" t="str">
        <f t="shared" si="1006"/>
        <v>Design, Engineering, Manufacturing, Supply &amp; Commissioning including civil works for installation of 70 LPM lubricant ystems for PA Fans in unit no. 1&amp;2.</v>
      </c>
      <c r="C2847" s="9">
        <f t="shared" si="1012"/>
        <v>0</v>
      </c>
      <c r="D2847" s="65" t="str">
        <f t="shared" si="1012"/>
        <v>-</v>
      </c>
      <c r="E2847" s="58">
        <f t="shared" si="1012"/>
        <v>0</v>
      </c>
      <c r="F2847" s="58">
        <f t="shared" si="1008"/>
        <v>0</v>
      </c>
      <c r="G2847" s="58">
        <f t="shared" si="1009"/>
        <v>0</v>
      </c>
      <c r="H2847" s="58">
        <f t="shared" si="1010"/>
        <v>0</v>
      </c>
      <c r="I2847" s="123">
        <f>'F4.2'!AA291</f>
        <v>1.38</v>
      </c>
      <c r="J2847" s="123">
        <f>'F4.2'!AU291</f>
        <v>1.38</v>
      </c>
      <c r="K2847" s="58"/>
      <c r="L2847" s="58"/>
      <c r="M2847" s="58">
        <f t="shared" si="1005"/>
        <v>1.38</v>
      </c>
      <c r="N2847" s="58">
        <f t="shared" si="1011"/>
        <v>0</v>
      </c>
    </row>
    <row r="2848" spans="1:14" ht="30" hidden="1" outlineLevel="1" x14ac:dyDescent="0.25">
      <c r="A2848" s="9">
        <f t="shared" si="1007"/>
        <v>33.700000000000003</v>
      </c>
      <c r="B2848" s="194" t="str">
        <f t="shared" si="1006"/>
        <v>Supply and installation of ID and PA foundation deck spring for unit no. 3 &amp; 4</v>
      </c>
      <c r="C2848" s="9">
        <f t="shared" ref="C2848:E2867" si="1013">C2422</f>
        <v>0</v>
      </c>
      <c r="D2848" s="65" t="str">
        <f t="shared" si="1013"/>
        <v>-</v>
      </c>
      <c r="E2848" s="58">
        <f t="shared" si="1013"/>
        <v>0</v>
      </c>
      <c r="F2848" s="58">
        <f t="shared" si="1008"/>
        <v>0</v>
      </c>
      <c r="G2848" s="58">
        <f t="shared" si="1009"/>
        <v>0</v>
      </c>
      <c r="H2848" s="58">
        <f t="shared" si="1010"/>
        <v>0</v>
      </c>
      <c r="I2848" s="123">
        <f>'F4.2'!AA292</f>
        <v>0</v>
      </c>
      <c r="J2848" s="123">
        <f>'F4.2'!AU292</f>
        <v>0</v>
      </c>
      <c r="K2848" s="58"/>
      <c r="L2848" s="58"/>
      <c r="M2848" s="58">
        <f t="shared" si="1005"/>
        <v>0</v>
      </c>
      <c r="N2848" s="58">
        <f t="shared" si="1011"/>
        <v>0</v>
      </c>
    </row>
    <row r="2849" spans="1:14" ht="31.5" hidden="1" outlineLevel="1" x14ac:dyDescent="0.25">
      <c r="A2849" s="9">
        <f t="shared" si="1007"/>
        <v>34</v>
      </c>
      <c r="B2849" s="27" t="str">
        <f t="shared" si="1006"/>
        <v xml:space="preserve">VARIOUS SCHEMES FOR BOILER PERFORMANCE IMPROVEMENT </v>
      </c>
      <c r="C2849" s="9">
        <f t="shared" si="1013"/>
        <v>0</v>
      </c>
      <c r="D2849" s="65" t="str">
        <f t="shared" si="1013"/>
        <v>-</v>
      </c>
      <c r="E2849" s="58">
        <f t="shared" si="1013"/>
        <v>0</v>
      </c>
      <c r="F2849" s="58">
        <f t="shared" si="1008"/>
        <v>0</v>
      </c>
      <c r="G2849" s="58">
        <f t="shared" si="1009"/>
        <v>0</v>
      </c>
      <c r="H2849" s="58">
        <f t="shared" si="1010"/>
        <v>0</v>
      </c>
      <c r="I2849" s="123">
        <f>'F4.2'!AA293</f>
        <v>0</v>
      </c>
      <c r="J2849" s="123">
        <f>'F4.2'!AU293</f>
        <v>0</v>
      </c>
      <c r="K2849" s="58"/>
      <c r="L2849" s="58"/>
      <c r="M2849" s="58">
        <f t="shared" si="1005"/>
        <v>0</v>
      </c>
      <c r="N2849" s="58">
        <f t="shared" si="1011"/>
        <v>0</v>
      </c>
    </row>
    <row r="2850" spans="1:14" ht="45" hidden="1" outlineLevel="1" x14ac:dyDescent="0.25">
      <c r="A2850" s="9">
        <f t="shared" si="1007"/>
        <v>34.1</v>
      </c>
      <c r="B2850" s="194" t="str">
        <f t="shared" si="1006"/>
        <v>SUPPLY OF COAL MILL SEPERATOR &amp; SCRAPPER BODIES FOR XRP-803 1/2 HP COAL MILLS IN UNIT 1 &amp; 2</v>
      </c>
      <c r="C2850" s="9">
        <f t="shared" si="1013"/>
        <v>0</v>
      </c>
      <c r="D2850" s="65" t="str">
        <f t="shared" si="1013"/>
        <v>-</v>
      </c>
      <c r="E2850" s="58">
        <f t="shared" si="1013"/>
        <v>0</v>
      </c>
      <c r="F2850" s="58">
        <f t="shared" si="1008"/>
        <v>17.28</v>
      </c>
      <c r="G2850" s="58">
        <f t="shared" si="1009"/>
        <v>17.28</v>
      </c>
      <c r="H2850" s="58">
        <f t="shared" si="1010"/>
        <v>0</v>
      </c>
      <c r="I2850" s="123">
        <f>'F4.2'!AA294</f>
        <v>0</v>
      </c>
      <c r="J2850" s="123">
        <f>'F4.2'!AU294</f>
        <v>0</v>
      </c>
      <c r="K2850" s="58"/>
      <c r="L2850" s="58"/>
      <c r="M2850" s="58">
        <f t="shared" si="1005"/>
        <v>0</v>
      </c>
      <c r="N2850" s="58">
        <f t="shared" si="1011"/>
        <v>0</v>
      </c>
    </row>
    <row r="2851" spans="1:14" ht="75" hidden="1" outlineLevel="1" x14ac:dyDescent="0.25">
      <c r="A2851" s="9">
        <f t="shared" si="1007"/>
        <v>34.200000000000003</v>
      </c>
      <c r="B2851" s="194" t="str">
        <f t="shared" si="1006"/>
        <v xml:space="preserve"> MODIFICATION OF EXISTING COAL BUNKER AND COMMISSIONING OF BUNKER CHUTE ASSEMBLY WITH VIBRATING MOTOR TO AVOID BUNKER MOUTH COAL CHOKE UP FOR UNIT 1 &amp; 2AT KHAPERKHEDA TPS.</v>
      </c>
      <c r="C2851" s="9">
        <f t="shared" si="1013"/>
        <v>0</v>
      </c>
      <c r="D2851" s="65" t="str">
        <f t="shared" si="1013"/>
        <v>-</v>
      </c>
      <c r="E2851" s="58">
        <f t="shared" si="1013"/>
        <v>0</v>
      </c>
      <c r="F2851" s="58">
        <f t="shared" si="1008"/>
        <v>0</v>
      </c>
      <c r="G2851" s="58">
        <f t="shared" si="1009"/>
        <v>0</v>
      </c>
      <c r="H2851" s="58">
        <f t="shared" si="1010"/>
        <v>0</v>
      </c>
      <c r="I2851" s="123">
        <f>'F4.2'!AA295</f>
        <v>9</v>
      </c>
      <c r="J2851" s="123">
        <f>'F4.2'!AU295</f>
        <v>9</v>
      </c>
      <c r="K2851" s="58"/>
      <c r="L2851" s="58"/>
      <c r="M2851" s="58">
        <f t="shared" si="1005"/>
        <v>9</v>
      </c>
      <c r="N2851" s="58">
        <f t="shared" si="1011"/>
        <v>0</v>
      </c>
    </row>
    <row r="2852" spans="1:14" ht="75" hidden="1" outlineLevel="1" x14ac:dyDescent="0.25">
      <c r="A2852" s="9">
        <f t="shared" si="1007"/>
        <v>34.299999999999997</v>
      </c>
      <c r="B2852" s="194" t="str">
        <f t="shared" si="1006"/>
        <v xml:space="preserve"> MODIFICATION OF EXISTING COAL BUNKER AND COMMISSIONING OF BUNKER CHUTE ASSEMBLY WITH VIBRATING MOTOR TO AVOID BUNKER MOUTH COAL CHOKE UP FOR UNIT 3 &amp; 4 AT KHAPERKHEDA TPS.</v>
      </c>
      <c r="C2852" s="9">
        <f t="shared" si="1013"/>
        <v>0</v>
      </c>
      <c r="D2852" s="65" t="str">
        <f t="shared" si="1013"/>
        <v>-</v>
      </c>
      <c r="E2852" s="58">
        <f t="shared" si="1013"/>
        <v>0</v>
      </c>
      <c r="F2852" s="58">
        <f t="shared" si="1008"/>
        <v>9</v>
      </c>
      <c r="G2852" s="58">
        <f t="shared" si="1009"/>
        <v>9</v>
      </c>
      <c r="H2852" s="58">
        <f t="shared" si="1010"/>
        <v>0</v>
      </c>
      <c r="I2852" s="123">
        <f>'F4.2'!AA296</f>
        <v>0</v>
      </c>
      <c r="J2852" s="123">
        <f>'F4.2'!AU296</f>
        <v>0</v>
      </c>
      <c r="K2852" s="58"/>
      <c r="L2852" s="58"/>
      <c r="M2852" s="58">
        <f t="shared" si="1005"/>
        <v>0</v>
      </c>
      <c r="N2852" s="58">
        <f t="shared" si="1011"/>
        <v>0</v>
      </c>
    </row>
    <row r="2853" spans="1:14" ht="30" hidden="1" outlineLevel="1" x14ac:dyDescent="0.25">
      <c r="A2853" s="9">
        <f t="shared" si="1007"/>
        <v>34.4</v>
      </c>
      <c r="B2853" s="194" t="str">
        <f t="shared" si="1006"/>
        <v>DESIGN, DEVELOPMENT, COMMISIONING OF SEAL AIR FAN ASSEMBLIES IN UNIT 1 &amp; 2</v>
      </c>
      <c r="C2853" s="9">
        <f t="shared" si="1013"/>
        <v>0</v>
      </c>
      <c r="D2853" s="65" t="str">
        <f t="shared" si="1013"/>
        <v>-</v>
      </c>
      <c r="E2853" s="58">
        <f t="shared" si="1013"/>
        <v>0</v>
      </c>
      <c r="F2853" s="58">
        <f t="shared" si="1008"/>
        <v>4</v>
      </c>
      <c r="G2853" s="58">
        <f t="shared" si="1009"/>
        <v>4</v>
      </c>
      <c r="H2853" s="58">
        <f t="shared" si="1010"/>
        <v>0</v>
      </c>
      <c r="I2853" s="123">
        <f>'F4.2'!AA297</f>
        <v>0</v>
      </c>
      <c r="J2853" s="123">
        <f>'F4.2'!AU297</f>
        <v>0</v>
      </c>
      <c r="K2853" s="58"/>
      <c r="L2853" s="58"/>
      <c r="M2853" s="58">
        <f t="shared" si="1005"/>
        <v>0</v>
      </c>
      <c r="N2853" s="58">
        <f t="shared" si="1011"/>
        <v>0</v>
      </c>
    </row>
    <row r="2854" spans="1:14" ht="60" hidden="1" outlineLevel="1" x14ac:dyDescent="0.25">
      <c r="A2854" s="9">
        <f t="shared" si="1007"/>
        <v>34.5</v>
      </c>
      <c r="B2854" s="194" t="str">
        <f t="shared" si="1006"/>
        <v>Procurement of sub body assembly of control valve in unit no. 1 &amp; 2 actuating main gear unit part electrical actuator in unit no. 1 to 4 Khaperkheda TPS</v>
      </c>
      <c r="C2854" s="9">
        <f t="shared" si="1013"/>
        <v>0</v>
      </c>
      <c r="D2854" s="65" t="str">
        <f t="shared" si="1013"/>
        <v>-</v>
      </c>
      <c r="E2854" s="58">
        <f t="shared" si="1013"/>
        <v>0</v>
      </c>
      <c r="F2854" s="58">
        <f t="shared" si="1008"/>
        <v>4</v>
      </c>
      <c r="G2854" s="58">
        <f t="shared" si="1009"/>
        <v>4</v>
      </c>
      <c r="H2854" s="58">
        <f t="shared" si="1010"/>
        <v>0</v>
      </c>
      <c r="I2854" s="123">
        <f>'F4.2'!AA298</f>
        <v>0</v>
      </c>
      <c r="J2854" s="123">
        <f>'F4.2'!AU298</f>
        <v>0</v>
      </c>
      <c r="K2854" s="58"/>
      <c r="L2854" s="58"/>
      <c r="M2854" s="58">
        <f t="shared" si="1005"/>
        <v>0</v>
      </c>
      <c r="N2854" s="58">
        <f t="shared" si="1011"/>
        <v>0</v>
      </c>
    </row>
    <row r="2855" spans="1:14" ht="31.5" hidden="1" outlineLevel="1" x14ac:dyDescent="0.25">
      <c r="A2855" s="9">
        <f t="shared" si="1007"/>
        <v>35</v>
      </c>
      <c r="B2855" s="27" t="str">
        <f t="shared" si="1006"/>
        <v>Construction of A, B, C, D &amp; E type stilt + 6 floor buildings  at TPS Khaperkheda.</v>
      </c>
      <c r="C2855" s="9">
        <f t="shared" si="1013"/>
        <v>0</v>
      </c>
      <c r="D2855" s="65" t="str">
        <f t="shared" si="1013"/>
        <v>-</v>
      </c>
      <c r="E2855" s="58">
        <f t="shared" si="1013"/>
        <v>0</v>
      </c>
      <c r="F2855" s="58">
        <f t="shared" si="1008"/>
        <v>0</v>
      </c>
      <c r="G2855" s="58">
        <f t="shared" si="1009"/>
        <v>0</v>
      </c>
      <c r="H2855" s="58">
        <f t="shared" si="1010"/>
        <v>0</v>
      </c>
      <c r="I2855" s="123">
        <f>'F4.2'!AA299</f>
        <v>0</v>
      </c>
      <c r="J2855" s="123">
        <f>'F4.2'!AU299</f>
        <v>0</v>
      </c>
      <c r="K2855" s="58"/>
      <c r="L2855" s="58"/>
      <c r="M2855" s="58">
        <f t="shared" si="1005"/>
        <v>0</v>
      </c>
      <c r="N2855" s="58">
        <f t="shared" si="1011"/>
        <v>0</v>
      </c>
    </row>
    <row r="2856" spans="1:14" ht="30" hidden="1" outlineLevel="1" x14ac:dyDescent="0.25">
      <c r="A2856" s="9">
        <f t="shared" si="1007"/>
        <v>35.1</v>
      </c>
      <c r="B2856" s="194" t="str">
        <f t="shared" si="1006"/>
        <v>Construction of A, B, C, D &amp; E type stilt + 6 floor buildings  at TPS Khaperkheda.</v>
      </c>
      <c r="C2856" s="9">
        <f t="shared" si="1013"/>
        <v>0</v>
      </c>
      <c r="D2856" s="65" t="str">
        <f t="shared" si="1013"/>
        <v>-</v>
      </c>
      <c r="E2856" s="58">
        <f t="shared" si="1013"/>
        <v>0</v>
      </c>
      <c r="F2856" s="58">
        <f t="shared" si="1008"/>
        <v>180</v>
      </c>
      <c r="G2856" s="58">
        <f t="shared" si="1009"/>
        <v>180</v>
      </c>
      <c r="H2856" s="58">
        <f t="shared" si="1010"/>
        <v>0</v>
      </c>
      <c r="I2856" s="123">
        <f>'F4.2'!AA300</f>
        <v>0</v>
      </c>
      <c r="J2856" s="123">
        <f>'F4.2'!AU300</f>
        <v>0</v>
      </c>
      <c r="K2856" s="58"/>
      <c r="L2856" s="58"/>
      <c r="M2856" s="58">
        <f t="shared" si="1005"/>
        <v>0</v>
      </c>
      <c r="N2856" s="58">
        <f t="shared" si="1011"/>
        <v>0</v>
      </c>
    </row>
    <row r="2857" spans="1:14" ht="110.25" hidden="1" outlineLevel="1" x14ac:dyDescent="0.25">
      <c r="A2857" s="9">
        <f t="shared" si="1007"/>
        <v>36</v>
      </c>
      <c r="B2857" s="27" t="str">
        <f t="shared" si="1006"/>
        <v xml:space="preserve"> Enhancement &amp; Renovation of existing building, Construction of Market building,  Construction of club building community hall, 
Construction of school building, 
&amp; Enhancement of existing domestic plant providing V wire 3 MLD at Colony TPS Khaperkheda.</v>
      </c>
      <c r="C2857" s="9">
        <f t="shared" si="1013"/>
        <v>0</v>
      </c>
      <c r="D2857" s="65" t="str">
        <f t="shared" si="1013"/>
        <v>-</v>
      </c>
      <c r="E2857" s="58">
        <f t="shared" si="1013"/>
        <v>0</v>
      </c>
      <c r="F2857" s="58">
        <f t="shared" si="1008"/>
        <v>0</v>
      </c>
      <c r="G2857" s="58">
        <f t="shared" si="1009"/>
        <v>0</v>
      </c>
      <c r="H2857" s="58">
        <f t="shared" si="1010"/>
        <v>0</v>
      </c>
      <c r="I2857" s="123">
        <f>'F4.2'!AA301</f>
        <v>0</v>
      </c>
      <c r="J2857" s="123">
        <f>'F4.2'!AU301</f>
        <v>0</v>
      </c>
      <c r="K2857" s="58"/>
      <c r="L2857" s="58"/>
      <c r="M2857" s="58">
        <f t="shared" si="1005"/>
        <v>0</v>
      </c>
      <c r="N2857" s="58">
        <f t="shared" si="1011"/>
        <v>0</v>
      </c>
    </row>
    <row r="2858" spans="1:14" ht="45" hidden="1" outlineLevel="1" x14ac:dyDescent="0.25">
      <c r="A2858" s="9">
        <f t="shared" si="1007"/>
        <v>36.1</v>
      </c>
      <c r="B2858" s="194" t="str">
        <f t="shared" si="1006"/>
        <v>Enhancement / Renovation &amp; strengthening of existing building &amp; allied works in colony TPS Khaperkhda.</v>
      </c>
      <c r="C2858" s="9">
        <f t="shared" si="1013"/>
        <v>0</v>
      </c>
      <c r="D2858" s="65" t="str">
        <f t="shared" si="1013"/>
        <v>-</v>
      </c>
      <c r="E2858" s="58">
        <f t="shared" si="1013"/>
        <v>0</v>
      </c>
      <c r="F2858" s="58">
        <f t="shared" si="1008"/>
        <v>28</v>
      </c>
      <c r="G2858" s="58">
        <f t="shared" si="1009"/>
        <v>28</v>
      </c>
      <c r="H2858" s="58">
        <f t="shared" si="1010"/>
        <v>0</v>
      </c>
      <c r="I2858" s="123">
        <f>'F4.2'!AA302</f>
        <v>0</v>
      </c>
      <c r="J2858" s="123">
        <f>'F4.2'!AU302</f>
        <v>0</v>
      </c>
      <c r="K2858" s="58"/>
      <c r="L2858" s="58"/>
      <c r="M2858" s="58">
        <f t="shared" si="1005"/>
        <v>0</v>
      </c>
      <c r="N2858" s="58">
        <f t="shared" si="1011"/>
        <v>0</v>
      </c>
    </row>
    <row r="2859" spans="1:14" ht="45" hidden="1" outlineLevel="1" x14ac:dyDescent="0.25">
      <c r="A2859" s="9">
        <f t="shared" si="1007"/>
        <v>36.200000000000003</v>
      </c>
      <c r="B2859" s="194" t="str">
        <f t="shared" si="1006"/>
        <v>Construction of Market building including approach road, drainage arrangement &amp; electrification at colony TPS Khaperkheda</v>
      </c>
      <c r="C2859" s="9">
        <f t="shared" si="1013"/>
        <v>0</v>
      </c>
      <c r="D2859" s="65" t="str">
        <f t="shared" si="1013"/>
        <v>-</v>
      </c>
      <c r="E2859" s="58">
        <f t="shared" si="1013"/>
        <v>0</v>
      </c>
      <c r="F2859" s="58">
        <f t="shared" si="1008"/>
        <v>6</v>
      </c>
      <c r="G2859" s="58">
        <f t="shared" si="1009"/>
        <v>6</v>
      </c>
      <c r="H2859" s="58">
        <f t="shared" si="1010"/>
        <v>0</v>
      </c>
      <c r="I2859" s="123">
        <f>'F4.2'!AA303</f>
        <v>0</v>
      </c>
      <c r="J2859" s="123">
        <f>'F4.2'!AU303</f>
        <v>0</v>
      </c>
      <c r="K2859" s="58"/>
      <c r="L2859" s="58"/>
      <c r="M2859" s="58">
        <f t="shared" si="1005"/>
        <v>0</v>
      </c>
      <c r="N2859" s="58">
        <f t="shared" si="1011"/>
        <v>0</v>
      </c>
    </row>
    <row r="2860" spans="1:14" ht="15.75" hidden="1" outlineLevel="1" x14ac:dyDescent="0.25">
      <c r="A2860" s="9">
        <f t="shared" si="1007"/>
        <v>36.299999999999997</v>
      </c>
      <c r="B2860" s="194" t="str">
        <f t="shared" si="1006"/>
        <v>Construction of club building / community hall</v>
      </c>
      <c r="C2860" s="9">
        <f t="shared" si="1013"/>
        <v>0</v>
      </c>
      <c r="D2860" s="65" t="str">
        <f t="shared" si="1013"/>
        <v>-</v>
      </c>
      <c r="E2860" s="58">
        <f t="shared" si="1013"/>
        <v>0</v>
      </c>
      <c r="F2860" s="58">
        <f t="shared" si="1008"/>
        <v>8</v>
      </c>
      <c r="G2860" s="58">
        <f t="shared" si="1009"/>
        <v>8</v>
      </c>
      <c r="H2860" s="58">
        <f t="shared" si="1010"/>
        <v>0</v>
      </c>
      <c r="I2860" s="123">
        <f>'F4.2'!AA304</f>
        <v>0</v>
      </c>
      <c r="J2860" s="123">
        <f>'F4.2'!AU304</f>
        <v>0</v>
      </c>
      <c r="K2860" s="58"/>
      <c r="L2860" s="58"/>
      <c r="M2860" s="58">
        <f t="shared" si="1005"/>
        <v>0</v>
      </c>
      <c r="N2860" s="58">
        <f t="shared" si="1011"/>
        <v>0</v>
      </c>
    </row>
    <row r="2861" spans="1:14" ht="15.75" hidden="1" outlineLevel="1" x14ac:dyDescent="0.25">
      <c r="A2861" s="9">
        <f t="shared" si="1007"/>
        <v>36.4</v>
      </c>
      <c r="B2861" s="194" t="str">
        <f t="shared" si="1006"/>
        <v>Construction of school building</v>
      </c>
      <c r="C2861" s="9">
        <f t="shared" si="1013"/>
        <v>0</v>
      </c>
      <c r="D2861" s="65" t="str">
        <f t="shared" si="1013"/>
        <v>-</v>
      </c>
      <c r="E2861" s="58">
        <f t="shared" si="1013"/>
        <v>0</v>
      </c>
      <c r="F2861" s="58">
        <f t="shared" si="1008"/>
        <v>3</v>
      </c>
      <c r="G2861" s="58">
        <f t="shared" si="1009"/>
        <v>3</v>
      </c>
      <c r="H2861" s="58">
        <f t="shared" si="1010"/>
        <v>0</v>
      </c>
      <c r="I2861" s="123">
        <f>'F4.2'!AA305</f>
        <v>0</v>
      </c>
      <c r="J2861" s="123">
        <f>'F4.2'!AU305</f>
        <v>0</v>
      </c>
      <c r="K2861" s="58"/>
      <c r="L2861" s="58"/>
      <c r="M2861" s="58">
        <f t="shared" si="1005"/>
        <v>0</v>
      </c>
      <c r="N2861" s="58">
        <f t="shared" si="1011"/>
        <v>0</v>
      </c>
    </row>
    <row r="2862" spans="1:14" ht="30" hidden="1" outlineLevel="1" x14ac:dyDescent="0.25">
      <c r="A2862" s="9">
        <f t="shared" si="1007"/>
        <v>36.5</v>
      </c>
      <c r="B2862" s="194" t="str">
        <f t="shared" si="1006"/>
        <v xml:space="preserve">Enhancement of existing domestic plant providing V wire 3 MLD </v>
      </c>
      <c r="C2862" s="9">
        <f t="shared" si="1013"/>
        <v>0</v>
      </c>
      <c r="D2862" s="65" t="str">
        <f t="shared" si="1013"/>
        <v>-</v>
      </c>
      <c r="E2862" s="58">
        <f t="shared" si="1013"/>
        <v>0</v>
      </c>
      <c r="F2862" s="58">
        <f t="shared" si="1008"/>
        <v>3</v>
      </c>
      <c r="G2862" s="58">
        <f t="shared" si="1009"/>
        <v>3</v>
      </c>
      <c r="H2862" s="58">
        <f t="shared" si="1010"/>
        <v>0</v>
      </c>
      <c r="I2862" s="123">
        <f>'F4.2'!AA306</f>
        <v>0</v>
      </c>
      <c r="J2862" s="123">
        <f>'F4.2'!AU306</f>
        <v>0</v>
      </c>
      <c r="K2862" s="58"/>
      <c r="L2862" s="58"/>
      <c r="M2862" s="58">
        <f t="shared" si="1005"/>
        <v>0</v>
      </c>
      <c r="N2862" s="58">
        <f t="shared" si="1011"/>
        <v>0</v>
      </c>
    </row>
    <row r="2863" spans="1:14" ht="94.5" hidden="1" outlineLevel="1" x14ac:dyDescent="0.25">
      <c r="A2863" s="9">
        <f t="shared" si="1007"/>
        <v>37</v>
      </c>
      <c r="B2863" s="27" t="str">
        <f t="shared" si="1006"/>
        <v>Enhancement / Renovation of Saudamini Administrative Building,  Construction of VIP Guest House, Construction of roads at Prakashnagar Colony and Providing various civil works related to coal transport railway lines of khaperkheda TPSTPS Khaperkheda.</v>
      </c>
      <c r="C2863" s="9">
        <f t="shared" si="1013"/>
        <v>0</v>
      </c>
      <c r="D2863" s="65" t="str">
        <f t="shared" si="1013"/>
        <v>-</v>
      </c>
      <c r="E2863" s="58">
        <f t="shared" si="1013"/>
        <v>0</v>
      </c>
      <c r="F2863" s="58">
        <f t="shared" si="1008"/>
        <v>0</v>
      </c>
      <c r="G2863" s="58">
        <f t="shared" si="1009"/>
        <v>0</v>
      </c>
      <c r="H2863" s="58">
        <f t="shared" si="1010"/>
        <v>0</v>
      </c>
      <c r="I2863" s="123">
        <f>'F4.2'!AA307</f>
        <v>0</v>
      </c>
      <c r="J2863" s="123">
        <f>'F4.2'!AU307</f>
        <v>0</v>
      </c>
      <c r="K2863" s="58"/>
      <c r="L2863" s="58"/>
      <c r="M2863" s="58">
        <f t="shared" si="1005"/>
        <v>0</v>
      </c>
      <c r="N2863" s="58">
        <f t="shared" si="1011"/>
        <v>0</v>
      </c>
    </row>
    <row r="2864" spans="1:14" ht="15.75" hidden="1" outlineLevel="1" x14ac:dyDescent="0.25">
      <c r="A2864" s="9">
        <f t="shared" si="1007"/>
        <v>37.1</v>
      </c>
      <c r="B2864" s="194" t="str">
        <f t="shared" si="1006"/>
        <v>Enhancement / Renovation of Saudamini building</v>
      </c>
      <c r="C2864" s="9">
        <f t="shared" si="1013"/>
        <v>0</v>
      </c>
      <c r="D2864" s="65" t="str">
        <f t="shared" si="1013"/>
        <v>-</v>
      </c>
      <c r="E2864" s="58">
        <f t="shared" si="1013"/>
        <v>0</v>
      </c>
      <c r="F2864" s="58">
        <f t="shared" si="1008"/>
        <v>7</v>
      </c>
      <c r="G2864" s="58">
        <f t="shared" si="1009"/>
        <v>7</v>
      </c>
      <c r="H2864" s="58">
        <f t="shared" si="1010"/>
        <v>0</v>
      </c>
      <c r="I2864" s="123">
        <f>'F4.2'!AA308</f>
        <v>0</v>
      </c>
      <c r="J2864" s="123">
        <f>'F4.2'!AU308</f>
        <v>0</v>
      </c>
      <c r="K2864" s="58"/>
      <c r="L2864" s="58"/>
      <c r="M2864" s="58">
        <f t="shared" si="1005"/>
        <v>0</v>
      </c>
      <c r="N2864" s="58">
        <f t="shared" si="1011"/>
        <v>0</v>
      </c>
    </row>
    <row r="2865" spans="1:14" ht="15.75" hidden="1" outlineLevel="1" x14ac:dyDescent="0.25">
      <c r="A2865" s="9">
        <f t="shared" si="1007"/>
        <v>37.200000000000003</v>
      </c>
      <c r="B2865" s="194" t="str">
        <f t="shared" si="1006"/>
        <v>Construction of VIP guest house TPS Khaperkheda.</v>
      </c>
      <c r="C2865" s="9">
        <f t="shared" si="1013"/>
        <v>0</v>
      </c>
      <c r="D2865" s="65" t="str">
        <f t="shared" si="1013"/>
        <v>-</v>
      </c>
      <c r="E2865" s="58">
        <f t="shared" si="1013"/>
        <v>0</v>
      </c>
      <c r="F2865" s="58">
        <f t="shared" si="1008"/>
        <v>5</v>
      </c>
      <c r="G2865" s="58">
        <f t="shared" si="1009"/>
        <v>5</v>
      </c>
      <c r="H2865" s="58">
        <f t="shared" si="1010"/>
        <v>0</v>
      </c>
      <c r="I2865" s="123">
        <f>'F4.2'!AA309</f>
        <v>0</v>
      </c>
      <c r="J2865" s="123">
        <f>'F4.2'!AU309</f>
        <v>0</v>
      </c>
      <c r="K2865" s="58"/>
      <c r="L2865" s="58"/>
      <c r="M2865" s="58">
        <f t="shared" si="1005"/>
        <v>0</v>
      </c>
      <c r="N2865" s="58">
        <f t="shared" si="1011"/>
        <v>0</v>
      </c>
    </row>
    <row r="2866" spans="1:14" ht="15.75" hidden="1" outlineLevel="1" x14ac:dyDescent="0.25">
      <c r="A2866" s="9">
        <f t="shared" si="1007"/>
        <v>37.299999999999997</v>
      </c>
      <c r="B2866" s="194" t="str">
        <f t="shared" si="1006"/>
        <v>Construction of Roads</v>
      </c>
      <c r="C2866" s="9">
        <f t="shared" si="1013"/>
        <v>0</v>
      </c>
      <c r="D2866" s="65" t="str">
        <f t="shared" si="1013"/>
        <v>-</v>
      </c>
      <c r="E2866" s="58">
        <f t="shared" si="1013"/>
        <v>0</v>
      </c>
      <c r="F2866" s="58">
        <f t="shared" si="1008"/>
        <v>13</v>
      </c>
      <c r="G2866" s="58">
        <f t="shared" si="1009"/>
        <v>13</v>
      </c>
      <c r="H2866" s="58">
        <f t="shared" si="1010"/>
        <v>0</v>
      </c>
      <c r="I2866" s="123">
        <f>'F4.2'!AA310</f>
        <v>0</v>
      </c>
      <c r="J2866" s="123">
        <f>'F4.2'!AU310</f>
        <v>0</v>
      </c>
      <c r="K2866" s="58"/>
      <c r="L2866" s="58"/>
      <c r="M2866" s="58">
        <f t="shared" si="1005"/>
        <v>0</v>
      </c>
      <c r="N2866" s="58">
        <f t="shared" si="1011"/>
        <v>0</v>
      </c>
    </row>
    <row r="2867" spans="1:14" ht="30" hidden="1" outlineLevel="1" x14ac:dyDescent="0.25">
      <c r="A2867" s="9">
        <f t="shared" si="1007"/>
        <v>37.4</v>
      </c>
      <c r="B2867" s="194" t="str">
        <f t="shared" si="1006"/>
        <v>Construction of office building &amp; store for electrical maintenance &amp; Civil at KPKD</v>
      </c>
      <c r="C2867" s="9">
        <f t="shared" si="1013"/>
        <v>0</v>
      </c>
      <c r="D2867" s="65" t="str">
        <f t="shared" si="1013"/>
        <v>-</v>
      </c>
      <c r="E2867" s="58">
        <f t="shared" si="1013"/>
        <v>0</v>
      </c>
      <c r="F2867" s="58">
        <f t="shared" si="1008"/>
        <v>2.5</v>
      </c>
      <c r="G2867" s="58">
        <f t="shared" si="1009"/>
        <v>2.5</v>
      </c>
      <c r="H2867" s="58">
        <f t="shared" si="1010"/>
        <v>0</v>
      </c>
      <c r="I2867" s="123">
        <f>'F4.2'!AA311</f>
        <v>0</v>
      </c>
      <c r="J2867" s="123">
        <f>'F4.2'!AU311</f>
        <v>0</v>
      </c>
      <c r="K2867" s="58"/>
      <c r="L2867" s="58"/>
      <c r="M2867" s="58">
        <f t="shared" si="1005"/>
        <v>0</v>
      </c>
      <c r="N2867" s="58">
        <f t="shared" si="1011"/>
        <v>0</v>
      </c>
    </row>
    <row r="2868" spans="1:14" ht="45" hidden="1" outlineLevel="1" x14ac:dyDescent="0.25">
      <c r="A2868" s="9">
        <f t="shared" si="1007"/>
        <v>37.5</v>
      </c>
      <c r="B2868" s="194" t="str">
        <f t="shared" si="1006"/>
        <v>Providing Special repair &amp; retrofitting work of river bridge no.09 on Khaperkheda - Kalumna railway siding of TPS Khaperkheda.</v>
      </c>
      <c r="C2868" s="9">
        <f t="shared" ref="C2868:E2887" si="1014">C2442</f>
        <v>0</v>
      </c>
      <c r="D2868" s="65" t="str">
        <f t="shared" si="1014"/>
        <v>-</v>
      </c>
      <c r="E2868" s="58">
        <f t="shared" si="1014"/>
        <v>0</v>
      </c>
      <c r="F2868" s="58">
        <f t="shared" si="1008"/>
        <v>1.5</v>
      </c>
      <c r="G2868" s="58">
        <f t="shared" si="1009"/>
        <v>1.5</v>
      </c>
      <c r="H2868" s="58">
        <f t="shared" si="1010"/>
        <v>0</v>
      </c>
      <c r="I2868" s="123">
        <f>'F4.2'!AA312</f>
        <v>0</v>
      </c>
      <c r="J2868" s="123">
        <f>'F4.2'!AU312</f>
        <v>0</v>
      </c>
      <c r="K2868" s="58"/>
      <c r="L2868" s="58"/>
      <c r="M2868" s="58">
        <f t="shared" si="1005"/>
        <v>0</v>
      </c>
      <c r="N2868" s="58">
        <f t="shared" si="1011"/>
        <v>0</v>
      </c>
    </row>
    <row r="2869" spans="1:14" ht="45" hidden="1" outlineLevel="1" x14ac:dyDescent="0.25">
      <c r="A2869" s="9">
        <f t="shared" si="1007"/>
        <v>37.6</v>
      </c>
      <c r="B2869" s="194" t="str">
        <f t="shared" si="1006"/>
        <v>Construction &amp; repairing  of drains &amp; culverts along  coal Transporting Railway lines &amp; approach road of  TPS Khaperkheda.</v>
      </c>
      <c r="C2869" s="9">
        <f t="shared" si="1014"/>
        <v>0</v>
      </c>
      <c r="D2869" s="65" t="str">
        <f t="shared" si="1014"/>
        <v>-</v>
      </c>
      <c r="E2869" s="58">
        <f t="shared" si="1014"/>
        <v>0</v>
      </c>
      <c r="F2869" s="58">
        <f t="shared" si="1008"/>
        <v>2.5</v>
      </c>
      <c r="G2869" s="58">
        <f t="shared" si="1009"/>
        <v>2.5</v>
      </c>
      <c r="H2869" s="58">
        <f t="shared" si="1010"/>
        <v>0</v>
      </c>
      <c r="I2869" s="123">
        <f>'F4.2'!AA313</f>
        <v>0</v>
      </c>
      <c r="J2869" s="123">
        <f>'F4.2'!AU313</f>
        <v>0</v>
      </c>
      <c r="K2869" s="58"/>
      <c r="L2869" s="58"/>
      <c r="M2869" s="58">
        <f t="shared" si="1005"/>
        <v>0</v>
      </c>
      <c r="N2869" s="58">
        <f t="shared" si="1011"/>
        <v>0</v>
      </c>
    </row>
    <row r="2870" spans="1:14" ht="75" hidden="1" outlineLevel="1" x14ac:dyDescent="0.25">
      <c r="A2870" s="9">
        <f t="shared" si="1007"/>
        <v>37.700000000000003</v>
      </c>
      <c r="B2870" s="194" t="str">
        <f t="shared" si="1006"/>
        <v>Repairing, providing &amp; applying Epoxy Painting and Structural Steel Works to steel structural bridges on kpkd to Kaluma and kpkd to Saoner railway lines as per recommendation of structural stability report at TPS Khaperkheda.</v>
      </c>
      <c r="C2870" s="9">
        <f t="shared" si="1014"/>
        <v>0</v>
      </c>
      <c r="D2870" s="65" t="str">
        <f t="shared" si="1014"/>
        <v>-</v>
      </c>
      <c r="E2870" s="58">
        <f t="shared" si="1014"/>
        <v>0</v>
      </c>
      <c r="F2870" s="58">
        <f t="shared" si="1008"/>
        <v>1</v>
      </c>
      <c r="G2870" s="58">
        <f t="shared" si="1009"/>
        <v>1</v>
      </c>
      <c r="H2870" s="58">
        <f t="shared" si="1010"/>
        <v>0</v>
      </c>
      <c r="I2870" s="123">
        <f>'F4.2'!AA314</f>
        <v>0</v>
      </c>
      <c r="J2870" s="123">
        <f>'F4.2'!AU314</f>
        <v>0</v>
      </c>
      <c r="K2870" s="58"/>
      <c r="L2870" s="58"/>
      <c r="M2870" s="58">
        <f t="shared" si="1005"/>
        <v>0</v>
      </c>
      <c r="N2870" s="58">
        <f t="shared" si="1011"/>
        <v>0</v>
      </c>
    </row>
    <row r="2871" spans="1:14" ht="15.75" hidden="1" outlineLevel="1" x14ac:dyDescent="0.25">
      <c r="A2871" s="9">
        <f t="shared" si="1007"/>
        <v>37.799999999999997</v>
      </c>
      <c r="B2871" s="194" t="str">
        <f t="shared" si="1006"/>
        <v>Construction of  compound wall KPKD Colony</v>
      </c>
      <c r="C2871" s="9">
        <f t="shared" si="1014"/>
        <v>0</v>
      </c>
      <c r="D2871" s="65" t="str">
        <f t="shared" si="1014"/>
        <v>-</v>
      </c>
      <c r="E2871" s="58">
        <f t="shared" si="1014"/>
        <v>0</v>
      </c>
      <c r="F2871" s="58">
        <f t="shared" si="1008"/>
        <v>2.5</v>
      </c>
      <c r="G2871" s="58">
        <f t="shared" si="1009"/>
        <v>2.5</v>
      </c>
      <c r="H2871" s="58">
        <f t="shared" si="1010"/>
        <v>0</v>
      </c>
      <c r="I2871" s="123">
        <f>'F4.2'!AA315</f>
        <v>0</v>
      </c>
      <c r="J2871" s="123">
        <f>'F4.2'!AU315</f>
        <v>0</v>
      </c>
      <c r="K2871" s="58"/>
      <c r="L2871" s="58"/>
      <c r="M2871" s="58">
        <f t="shared" si="1005"/>
        <v>0</v>
      </c>
      <c r="N2871" s="58">
        <f t="shared" si="1011"/>
        <v>0</v>
      </c>
    </row>
    <row r="2872" spans="1:14" ht="63" hidden="1" outlineLevel="1" x14ac:dyDescent="0.25">
      <c r="A2872" s="9">
        <f t="shared" si="1007"/>
        <v>38</v>
      </c>
      <c r="B2872" s="27" t="str">
        <f t="shared" si="1006"/>
        <v xml:space="preserve">Work of Strengthening and modification of Main Plant,   construction of roads, strengthening of IDCT 1 to 4  in plant area, 4x210 MW, TPS, Khaperkheda. </v>
      </c>
      <c r="C2872" s="9">
        <f t="shared" si="1014"/>
        <v>0</v>
      </c>
      <c r="D2872" s="65" t="str">
        <f t="shared" si="1014"/>
        <v>-</v>
      </c>
      <c r="E2872" s="58">
        <f t="shared" si="1014"/>
        <v>0</v>
      </c>
      <c r="F2872" s="58">
        <f t="shared" si="1008"/>
        <v>0</v>
      </c>
      <c r="G2872" s="58">
        <f t="shared" si="1009"/>
        <v>0</v>
      </c>
      <c r="H2872" s="58">
        <f t="shared" si="1010"/>
        <v>0</v>
      </c>
      <c r="I2872" s="123">
        <f>'F4.2'!AA316</f>
        <v>0</v>
      </c>
      <c r="J2872" s="123">
        <f>'F4.2'!AU316</f>
        <v>0</v>
      </c>
      <c r="K2872" s="58"/>
      <c r="L2872" s="58"/>
      <c r="M2872" s="58">
        <f t="shared" si="1005"/>
        <v>0</v>
      </c>
      <c r="N2872" s="58">
        <f t="shared" si="1011"/>
        <v>0</v>
      </c>
    </row>
    <row r="2873" spans="1:14" ht="60" hidden="1" outlineLevel="1" x14ac:dyDescent="0.25">
      <c r="A2873" s="9">
        <f t="shared" si="1007"/>
        <v>38.1</v>
      </c>
      <c r="B2873" s="194" t="str">
        <f t="shared" si="1006"/>
        <v>Work of attending additional works based on structural report at Induced Draft Cooling Towers(IDCT) unit 1,2,3 &amp; 4 at 4 x 210MW, TPS, Khaperkheda.</v>
      </c>
      <c r="C2873" s="9">
        <f t="shared" si="1014"/>
        <v>0</v>
      </c>
      <c r="D2873" s="65" t="str">
        <f t="shared" si="1014"/>
        <v>-</v>
      </c>
      <c r="E2873" s="58">
        <f t="shared" si="1014"/>
        <v>0</v>
      </c>
      <c r="F2873" s="58">
        <f t="shared" si="1008"/>
        <v>1.21</v>
      </c>
      <c r="G2873" s="58">
        <f t="shared" si="1009"/>
        <v>1.21</v>
      </c>
      <c r="H2873" s="58">
        <f t="shared" si="1010"/>
        <v>0</v>
      </c>
      <c r="I2873" s="123">
        <f>'F4.2'!AA317</f>
        <v>0</v>
      </c>
      <c r="J2873" s="123">
        <f>'F4.2'!AU317</f>
        <v>0</v>
      </c>
      <c r="K2873" s="58"/>
      <c r="L2873" s="58"/>
      <c r="M2873" s="58">
        <f t="shared" si="1005"/>
        <v>0</v>
      </c>
      <c r="N2873" s="58">
        <f t="shared" si="1011"/>
        <v>0</v>
      </c>
    </row>
    <row r="2874" spans="1:14" ht="45" hidden="1" outlineLevel="1" x14ac:dyDescent="0.25">
      <c r="A2874" s="9">
        <f t="shared" si="1007"/>
        <v>38.200000000000003</v>
      </c>
      <c r="B2874" s="194" t="str">
        <f t="shared" si="1006"/>
        <v>Work of constructon of roadside drains from VIP gate no.3 to IDCT No.1 at 4 x 210MW TPS Khaperkheda.</v>
      </c>
      <c r="C2874" s="9">
        <f t="shared" si="1014"/>
        <v>0</v>
      </c>
      <c r="D2874" s="65" t="str">
        <f t="shared" si="1014"/>
        <v>-</v>
      </c>
      <c r="E2874" s="58">
        <f t="shared" si="1014"/>
        <v>0</v>
      </c>
      <c r="F2874" s="58">
        <f t="shared" si="1008"/>
        <v>3.61</v>
      </c>
      <c r="G2874" s="58">
        <f t="shared" si="1009"/>
        <v>3.61</v>
      </c>
      <c r="H2874" s="58">
        <f t="shared" si="1010"/>
        <v>0</v>
      </c>
      <c r="I2874" s="123">
        <f>'F4.2'!AA318</f>
        <v>0</v>
      </c>
      <c r="J2874" s="123">
        <f>'F4.2'!AU318</f>
        <v>0</v>
      </c>
      <c r="K2874" s="58"/>
      <c r="L2874" s="58"/>
      <c r="M2874" s="58">
        <f t="shared" si="1005"/>
        <v>0</v>
      </c>
      <c r="N2874" s="58">
        <f t="shared" si="1011"/>
        <v>0</v>
      </c>
    </row>
    <row r="2875" spans="1:14" ht="45" hidden="1" outlineLevel="1" x14ac:dyDescent="0.25">
      <c r="A2875" s="9">
        <f t="shared" si="1007"/>
        <v>38.299999999999997</v>
      </c>
      <c r="B2875" s="194" t="str">
        <f t="shared" si="1006"/>
        <v>Construction of bituminous macadam road from Administrative Building to GCR Road near Service Building of 4X210MW TPS Khaperkheda.</v>
      </c>
      <c r="C2875" s="9">
        <f t="shared" si="1014"/>
        <v>0</v>
      </c>
      <c r="D2875" s="65" t="str">
        <f t="shared" si="1014"/>
        <v>-</v>
      </c>
      <c r="E2875" s="58">
        <f t="shared" si="1014"/>
        <v>0</v>
      </c>
      <c r="F2875" s="58">
        <f t="shared" si="1008"/>
        <v>2.7</v>
      </c>
      <c r="G2875" s="58">
        <f t="shared" si="1009"/>
        <v>2.7</v>
      </c>
      <c r="H2875" s="58">
        <f t="shared" si="1010"/>
        <v>0</v>
      </c>
      <c r="I2875" s="123">
        <f>'F4.2'!AA319</f>
        <v>0</v>
      </c>
      <c r="J2875" s="123">
        <f>'F4.2'!AU319</f>
        <v>0</v>
      </c>
      <c r="K2875" s="58"/>
      <c r="L2875" s="58"/>
      <c r="M2875" s="58">
        <f t="shared" si="1005"/>
        <v>0</v>
      </c>
      <c r="N2875" s="58">
        <f t="shared" si="1011"/>
        <v>0</v>
      </c>
    </row>
    <row r="2876" spans="1:14" ht="60" hidden="1" outlineLevel="1" x14ac:dyDescent="0.25">
      <c r="A2876" s="9">
        <f t="shared" si="1007"/>
        <v>38.4</v>
      </c>
      <c r="B2876" s="194" t="str">
        <f t="shared" si="1006"/>
        <v>Work for Construction of cement concrete road for equipment movement for salt lagoon (WTP-I), FGD(System), H2(cylinders) plant etc. inside plant premises in 4x  210MW, TPS, Khaperkheda.</v>
      </c>
      <c r="C2876" s="9">
        <f t="shared" si="1014"/>
        <v>0</v>
      </c>
      <c r="D2876" s="65" t="str">
        <f t="shared" si="1014"/>
        <v>-</v>
      </c>
      <c r="E2876" s="58">
        <f t="shared" si="1014"/>
        <v>0</v>
      </c>
      <c r="F2876" s="58">
        <f t="shared" si="1008"/>
        <v>3.63</v>
      </c>
      <c r="G2876" s="58">
        <f t="shared" si="1009"/>
        <v>3.63</v>
      </c>
      <c r="H2876" s="58">
        <f t="shared" si="1010"/>
        <v>0</v>
      </c>
      <c r="I2876" s="123">
        <f>'F4.2'!AA320</f>
        <v>0</v>
      </c>
      <c r="J2876" s="123">
        <f>'F4.2'!AU320</f>
        <v>0</v>
      </c>
      <c r="K2876" s="58"/>
      <c r="L2876" s="58"/>
      <c r="M2876" s="58">
        <f t="shared" si="1005"/>
        <v>0</v>
      </c>
      <c r="N2876" s="58">
        <f t="shared" si="1011"/>
        <v>0</v>
      </c>
    </row>
    <row r="2877" spans="1:14" ht="30" hidden="1" outlineLevel="1" x14ac:dyDescent="0.25">
      <c r="A2877" s="9">
        <f t="shared" si="1007"/>
        <v>38.5</v>
      </c>
      <c r="B2877" s="194" t="str">
        <f t="shared" si="1006"/>
        <v>Construction of cement concrete road outside BTG area of Power Plant 4 x 210MW TPS Khaperkheda.</v>
      </c>
      <c r="C2877" s="9">
        <f t="shared" si="1014"/>
        <v>0</v>
      </c>
      <c r="D2877" s="65" t="str">
        <f t="shared" si="1014"/>
        <v>-</v>
      </c>
      <c r="E2877" s="58">
        <f t="shared" si="1014"/>
        <v>0</v>
      </c>
      <c r="F2877" s="58">
        <f t="shared" si="1008"/>
        <v>8.92</v>
      </c>
      <c r="G2877" s="58">
        <f t="shared" si="1009"/>
        <v>8.92</v>
      </c>
      <c r="H2877" s="58">
        <f t="shared" si="1010"/>
        <v>0</v>
      </c>
      <c r="I2877" s="123">
        <f>'F4.2'!AA321</f>
        <v>0</v>
      </c>
      <c r="J2877" s="123">
        <f>'F4.2'!AU321</f>
        <v>0</v>
      </c>
      <c r="K2877" s="58"/>
      <c r="L2877" s="58"/>
      <c r="M2877" s="58">
        <f t="shared" si="1005"/>
        <v>0</v>
      </c>
      <c r="N2877" s="58">
        <f t="shared" si="1011"/>
        <v>0</v>
      </c>
    </row>
    <row r="2878" spans="1:14" ht="45" hidden="1" outlineLevel="1" x14ac:dyDescent="0.25">
      <c r="A2878" s="9">
        <f t="shared" si="1007"/>
        <v>38.6</v>
      </c>
      <c r="B2878" s="194" t="str">
        <f t="shared" si="1006"/>
        <v>Construction of cement concrete road for material transportation from D-Point CHP to reject coal Dumping yard in 4x  210MW, TPS, Khaperkheda.</v>
      </c>
      <c r="C2878" s="9">
        <f t="shared" si="1014"/>
        <v>0</v>
      </c>
      <c r="D2878" s="65" t="str">
        <f t="shared" si="1014"/>
        <v>-</v>
      </c>
      <c r="E2878" s="58">
        <f t="shared" si="1014"/>
        <v>0</v>
      </c>
      <c r="F2878" s="58">
        <f t="shared" si="1008"/>
        <v>5.94</v>
      </c>
      <c r="G2878" s="58">
        <f t="shared" si="1009"/>
        <v>5.94</v>
      </c>
      <c r="H2878" s="58">
        <f t="shared" si="1010"/>
        <v>0</v>
      </c>
      <c r="I2878" s="123">
        <f>'F4.2'!AA322</f>
        <v>0</v>
      </c>
      <c r="J2878" s="123">
        <f>'F4.2'!AU322</f>
        <v>0</v>
      </c>
      <c r="K2878" s="58"/>
      <c r="L2878" s="58"/>
      <c r="M2878" s="58">
        <f t="shared" si="1005"/>
        <v>0</v>
      </c>
      <c r="N2878" s="58">
        <f t="shared" si="1011"/>
        <v>0</v>
      </c>
    </row>
    <row r="2879" spans="1:14" ht="45" hidden="1" outlineLevel="1" x14ac:dyDescent="0.25">
      <c r="A2879" s="9">
        <f t="shared" si="1007"/>
        <v>38.700000000000003</v>
      </c>
      <c r="B2879" s="194" t="str">
        <f t="shared" si="1006"/>
        <v xml:space="preserve">Work of Strengthening and modification of Main Plant,  Major Stores,  Auxiliary  in plant area, 4x210 MW, TPS, Khaperkheda. </v>
      </c>
      <c r="C2879" s="9">
        <f t="shared" si="1014"/>
        <v>0</v>
      </c>
      <c r="D2879" s="65" t="str">
        <f t="shared" si="1014"/>
        <v>-</v>
      </c>
      <c r="E2879" s="58">
        <f t="shared" si="1014"/>
        <v>0</v>
      </c>
      <c r="F2879" s="58">
        <f t="shared" si="1008"/>
        <v>10</v>
      </c>
      <c r="G2879" s="58">
        <f t="shared" si="1009"/>
        <v>10</v>
      </c>
      <c r="H2879" s="58">
        <f t="shared" si="1010"/>
        <v>0</v>
      </c>
      <c r="I2879" s="123">
        <f>'F4.2'!AA323</f>
        <v>0</v>
      </c>
      <c r="J2879" s="123">
        <f>'F4.2'!AU323</f>
        <v>0</v>
      </c>
      <c r="K2879" s="58"/>
      <c r="L2879" s="58"/>
      <c r="M2879" s="58">
        <f t="shared" si="1005"/>
        <v>0</v>
      </c>
      <c r="N2879" s="58">
        <f t="shared" si="1011"/>
        <v>0</v>
      </c>
    </row>
    <row r="2880" spans="1:14" ht="30" hidden="1" outlineLevel="1" x14ac:dyDescent="0.25">
      <c r="A2880" s="9">
        <f t="shared" si="1007"/>
        <v>38.799999999999997</v>
      </c>
      <c r="B2880" s="194" t="str">
        <f t="shared" si="1006"/>
        <v xml:space="preserve">Construction of diversion road along with RCC bridge from rejct coal yard CHP-I &amp; CHP-II </v>
      </c>
      <c r="C2880" s="9">
        <f t="shared" si="1014"/>
        <v>0</v>
      </c>
      <c r="D2880" s="65" t="str">
        <f t="shared" si="1014"/>
        <v>-</v>
      </c>
      <c r="E2880" s="58">
        <f t="shared" si="1014"/>
        <v>0</v>
      </c>
      <c r="F2880" s="58">
        <f t="shared" si="1008"/>
        <v>15</v>
      </c>
      <c r="G2880" s="58">
        <f t="shared" si="1009"/>
        <v>15</v>
      </c>
      <c r="H2880" s="58">
        <f t="shared" si="1010"/>
        <v>0</v>
      </c>
      <c r="I2880" s="123">
        <f>'F4.2'!AA324</f>
        <v>0</v>
      </c>
      <c r="J2880" s="123">
        <f>'F4.2'!AU324</f>
        <v>0</v>
      </c>
      <c r="K2880" s="58"/>
      <c r="L2880" s="58"/>
      <c r="M2880" s="58">
        <f t="shared" si="1005"/>
        <v>0</v>
      </c>
      <c r="N2880" s="58">
        <f t="shared" si="1011"/>
        <v>0</v>
      </c>
    </row>
    <row r="2881" spans="1:14" ht="30" hidden="1" outlineLevel="1" x14ac:dyDescent="0.25">
      <c r="A2881" s="9">
        <f t="shared" si="1007"/>
        <v>38.9</v>
      </c>
      <c r="B2881" s="194" t="str">
        <f t="shared" si="1006"/>
        <v>Upgradation of existing ETP plant consist civil works, electrification and pumps.</v>
      </c>
      <c r="C2881" s="9">
        <f t="shared" si="1014"/>
        <v>0</v>
      </c>
      <c r="D2881" s="65" t="str">
        <f t="shared" si="1014"/>
        <v>-</v>
      </c>
      <c r="E2881" s="58">
        <f t="shared" si="1014"/>
        <v>0</v>
      </c>
      <c r="F2881" s="58">
        <f t="shared" si="1008"/>
        <v>3</v>
      </c>
      <c r="G2881" s="58">
        <f t="shared" si="1009"/>
        <v>3</v>
      </c>
      <c r="H2881" s="58">
        <f t="shared" si="1010"/>
        <v>0</v>
      </c>
      <c r="I2881" s="123">
        <f>'F4.2'!AA325</f>
        <v>0</v>
      </c>
      <c r="J2881" s="123">
        <f>'F4.2'!AU325</f>
        <v>0</v>
      </c>
      <c r="K2881" s="58"/>
      <c r="L2881" s="58"/>
      <c r="M2881" s="58">
        <f t="shared" si="1005"/>
        <v>0</v>
      </c>
      <c r="N2881" s="58">
        <f t="shared" si="1011"/>
        <v>0</v>
      </c>
    </row>
    <row r="2882" spans="1:14" ht="31.5" hidden="1" outlineLevel="1" x14ac:dyDescent="0.25">
      <c r="A2882" s="9">
        <f t="shared" si="1007"/>
        <v>39</v>
      </c>
      <c r="B2882" s="27" t="str">
        <f t="shared" si="1006"/>
        <v xml:space="preserve">Work of 5th Raising of Waregaon Ash Bund,   4x210 MW, TPS, Khaperkheda. </v>
      </c>
      <c r="C2882" s="9">
        <f t="shared" si="1014"/>
        <v>0</v>
      </c>
      <c r="D2882" s="65" t="str">
        <f t="shared" si="1014"/>
        <v>-</v>
      </c>
      <c r="E2882" s="58">
        <f t="shared" si="1014"/>
        <v>0</v>
      </c>
      <c r="F2882" s="58">
        <f t="shared" si="1008"/>
        <v>0</v>
      </c>
      <c r="G2882" s="58">
        <f t="shared" si="1009"/>
        <v>0</v>
      </c>
      <c r="H2882" s="58">
        <f t="shared" si="1010"/>
        <v>0</v>
      </c>
      <c r="I2882" s="123">
        <f>'F4.2'!AA326</f>
        <v>0</v>
      </c>
      <c r="J2882" s="123">
        <f>'F4.2'!AU326</f>
        <v>0</v>
      </c>
      <c r="K2882" s="58"/>
      <c r="L2882" s="58"/>
      <c r="M2882" s="58">
        <f t="shared" ref="M2882:M2945" si="1015">SUM(J2882:L2882)</f>
        <v>0</v>
      </c>
      <c r="N2882" s="58">
        <f t="shared" si="1011"/>
        <v>0</v>
      </c>
    </row>
    <row r="2883" spans="1:14" ht="30" hidden="1" outlineLevel="1" x14ac:dyDescent="0.25">
      <c r="A2883" s="9">
        <f t="shared" si="1007"/>
        <v>39.1</v>
      </c>
      <c r="B2883" s="194" t="str">
        <f t="shared" si="1006"/>
        <v xml:space="preserve">Work of 5th Raising of Waregaon Ash Bund,   4x210 MW, TPS, Khaperkheda. </v>
      </c>
      <c r="C2883" s="9">
        <f t="shared" si="1014"/>
        <v>0</v>
      </c>
      <c r="D2883" s="65" t="str">
        <f t="shared" si="1014"/>
        <v>-</v>
      </c>
      <c r="E2883" s="58">
        <f t="shared" si="1014"/>
        <v>0</v>
      </c>
      <c r="F2883" s="58">
        <f t="shared" si="1008"/>
        <v>150</v>
      </c>
      <c r="G2883" s="58">
        <f t="shared" si="1009"/>
        <v>150</v>
      </c>
      <c r="H2883" s="58">
        <f t="shared" si="1010"/>
        <v>0</v>
      </c>
      <c r="I2883" s="123">
        <f>'F4.2'!AA327</f>
        <v>0</v>
      </c>
      <c r="J2883" s="123">
        <f>'F4.2'!AU327</f>
        <v>0</v>
      </c>
      <c r="K2883" s="58"/>
      <c r="L2883" s="58"/>
      <c r="M2883" s="58">
        <f t="shared" si="1015"/>
        <v>0</v>
      </c>
      <c r="N2883" s="58">
        <f t="shared" si="1011"/>
        <v>0</v>
      </c>
    </row>
    <row r="2884" spans="1:14" ht="63" hidden="1" outlineLevel="1" x14ac:dyDescent="0.25">
      <c r="A2884" s="9">
        <f t="shared" si="1007"/>
        <v>40</v>
      </c>
      <c r="B2884" s="27" t="str">
        <f t="shared" ref="B2884:B2947" si="1016">B2458</f>
        <v>Work of CTR(Complete Track Removal),TTR(TRAIN TRAVLER REGULATOR) and Yard Remoulding incl. misc. works at Mahagenco Khaperkheda Plant.</v>
      </c>
      <c r="C2884" s="9">
        <f t="shared" si="1014"/>
        <v>0</v>
      </c>
      <c r="D2884" s="65" t="str">
        <f t="shared" si="1014"/>
        <v>-</v>
      </c>
      <c r="E2884" s="58">
        <f t="shared" si="1014"/>
        <v>0</v>
      </c>
      <c r="F2884" s="58">
        <f t="shared" si="1008"/>
        <v>0</v>
      </c>
      <c r="G2884" s="58">
        <f t="shared" si="1009"/>
        <v>0</v>
      </c>
      <c r="H2884" s="58">
        <f t="shared" si="1010"/>
        <v>0</v>
      </c>
      <c r="I2884" s="123">
        <f>'F4.2'!AA328</f>
        <v>0</v>
      </c>
      <c r="J2884" s="123">
        <f>'F4.2'!AU328</f>
        <v>0</v>
      </c>
      <c r="K2884" s="58"/>
      <c r="L2884" s="58"/>
      <c r="M2884" s="58">
        <f t="shared" si="1015"/>
        <v>0</v>
      </c>
      <c r="N2884" s="58">
        <f t="shared" si="1011"/>
        <v>0</v>
      </c>
    </row>
    <row r="2885" spans="1:14" ht="45" hidden="1" outlineLevel="1" x14ac:dyDescent="0.25">
      <c r="A2885" s="9">
        <f t="shared" si="1007"/>
        <v>40.1</v>
      </c>
      <c r="B2885" s="194" t="str">
        <f t="shared" si="1016"/>
        <v>Work of CTR(Complete Track Removal),TTR(TRAIN TRAVLER REGULATOR) and Yard Remoulding incl. misc. works at Mahagenco Khaperkheda Plant.</v>
      </c>
      <c r="C2885" s="9">
        <f t="shared" si="1014"/>
        <v>0</v>
      </c>
      <c r="D2885" s="65" t="str">
        <f t="shared" si="1014"/>
        <v>-</v>
      </c>
      <c r="E2885" s="58">
        <f t="shared" si="1014"/>
        <v>0</v>
      </c>
      <c r="F2885" s="58">
        <f t="shared" si="1008"/>
        <v>178</v>
      </c>
      <c r="G2885" s="58">
        <f t="shared" si="1009"/>
        <v>178</v>
      </c>
      <c r="H2885" s="58">
        <f t="shared" si="1010"/>
        <v>0</v>
      </c>
      <c r="I2885" s="123">
        <f>'F4.2'!AA329</f>
        <v>0</v>
      </c>
      <c r="J2885" s="123">
        <f>'F4.2'!AU329</f>
        <v>0</v>
      </c>
      <c r="K2885" s="58"/>
      <c r="L2885" s="58"/>
      <c r="M2885" s="58">
        <f t="shared" si="1015"/>
        <v>0</v>
      </c>
      <c r="N2885" s="58">
        <f t="shared" si="1011"/>
        <v>0</v>
      </c>
    </row>
    <row r="2886" spans="1:14" ht="78.75" hidden="1" outlineLevel="1" x14ac:dyDescent="0.25">
      <c r="A2886" s="9">
        <f t="shared" si="1007"/>
        <v>41</v>
      </c>
      <c r="B2886" s="27" t="str">
        <f t="shared" si="1016"/>
        <v>Various WTP 210MW improvement schemes i.e. Up-gradation of SWAS SYSTEM UNIT- 1 to 4 at WTP-I 210 MW along with coal sampling lab upgradation, Comissioning of  CW Chemical Dosing system etc</v>
      </c>
      <c r="C2886" s="9">
        <f t="shared" si="1014"/>
        <v>0</v>
      </c>
      <c r="D2886" s="65" t="str">
        <f t="shared" si="1014"/>
        <v>-</v>
      </c>
      <c r="E2886" s="58">
        <f t="shared" si="1014"/>
        <v>0</v>
      </c>
      <c r="F2886" s="58">
        <f t="shared" si="1008"/>
        <v>0</v>
      </c>
      <c r="G2886" s="58">
        <f t="shared" si="1009"/>
        <v>0</v>
      </c>
      <c r="H2886" s="58">
        <f t="shared" si="1010"/>
        <v>0</v>
      </c>
      <c r="I2886" s="123">
        <f>'F4.2'!AA330</f>
        <v>0</v>
      </c>
      <c r="J2886" s="123">
        <f>'F4.2'!AU330</f>
        <v>0</v>
      </c>
      <c r="K2886" s="58"/>
      <c r="L2886" s="58"/>
      <c r="M2886" s="58">
        <f t="shared" si="1015"/>
        <v>0</v>
      </c>
      <c r="N2886" s="58">
        <f t="shared" si="1011"/>
        <v>0</v>
      </c>
    </row>
    <row r="2887" spans="1:14" ht="45" hidden="1" outlineLevel="1" x14ac:dyDescent="0.25">
      <c r="A2887" s="9">
        <f t="shared" si="1007"/>
        <v>41.1</v>
      </c>
      <c r="B2887" s="194" t="str">
        <f t="shared" si="1016"/>
        <v>Upgradation of Existing ETP system viz. Plate Settler, Settling tank, Sludge Drying bed, Chemical dosing system etc.)as per MPCB consent condition</v>
      </c>
      <c r="C2887" s="9">
        <f t="shared" si="1014"/>
        <v>0</v>
      </c>
      <c r="D2887" s="65" t="str">
        <f t="shared" si="1014"/>
        <v>-</v>
      </c>
      <c r="E2887" s="58">
        <f t="shared" si="1014"/>
        <v>0</v>
      </c>
      <c r="F2887" s="58">
        <f t="shared" si="1008"/>
        <v>5</v>
      </c>
      <c r="G2887" s="58">
        <f t="shared" si="1009"/>
        <v>5</v>
      </c>
      <c r="H2887" s="58">
        <f t="shared" si="1010"/>
        <v>0</v>
      </c>
      <c r="I2887" s="123">
        <f>'F4.2'!AA331</f>
        <v>0</v>
      </c>
      <c r="J2887" s="123">
        <f>'F4.2'!AU331</f>
        <v>0</v>
      </c>
      <c r="K2887" s="58"/>
      <c r="L2887" s="58"/>
      <c r="M2887" s="58">
        <f t="shared" si="1015"/>
        <v>0</v>
      </c>
      <c r="N2887" s="58">
        <f t="shared" si="1011"/>
        <v>0</v>
      </c>
    </row>
    <row r="2888" spans="1:14" ht="15.75" hidden="1" outlineLevel="1" x14ac:dyDescent="0.25">
      <c r="A2888" s="9">
        <f t="shared" ref="A2888:A2951" si="1017">A2462</f>
        <v>41.2</v>
      </c>
      <c r="B2888" s="194" t="str">
        <f t="shared" si="1016"/>
        <v>Upgradation of SWAS Lab 3&amp; 4 at WTP-210 MW</v>
      </c>
      <c r="C2888" s="9">
        <f t="shared" ref="C2888:E2907" si="1018">C2462</f>
        <v>0</v>
      </c>
      <c r="D2888" s="65" t="str">
        <f t="shared" si="1018"/>
        <v>-</v>
      </c>
      <c r="E2888" s="58">
        <f t="shared" si="1018"/>
        <v>0</v>
      </c>
      <c r="F2888" s="58">
        <f t="shared" ref="F2888:F2951" si="1019">F2462+I2462</f>
        <v>9</v>
      </c>
      <c r="G2888" s="58">
        <f t="shared" ref="G2888:G2951" si="1020">G2462+M2462</f>
        <v>9</v>
      </c>
      <c r="H2888" s="58">
        <f t="shared" si="1010"/>
        <v>0</v>
      </c>
      <c r="I2888" s="123">
        <f>'F4.2'!AA332</f>
        <v>0</v>
      </c>
      <c r="J2888" s="123">
        <f>'F4.2'!AU332</f>
        <v>0</v>
      </c>
      <c r="K2888" s="58"/>
      <c r="L2888" s="58"/>
      <c r="M2888" s="58">
        <f t="shared" si="1015"/>
        <v>0</v>
      </c>
      <c r="N2888" s="58">
        <f t="shared" si="1011"/>
        <v>0</v>
      </c>
    </row>
    <row r="2889" spans="1:14" ht="90" hidden="1" outlineLevel="1" x14ac:dyDescent="0.25">
      <c r="A2889" s="9">
        <f t="shared" si="1017"/>
        <v>41.3</v>
      </c>
      <c r="B2889" s="194" t="str">
        <f t="shared" si="1016"/>
        <v>Revamping of Chlorination Plant Stream  (A+ B) &amp;  Installation, Comissioning of  CW Chemical Dosing system (Viz. Scale inhibitor, Scale Dispersant, Biodispersant, Corossion Inhibitor &amp; H2SO4 dosing) and Online CW Chemical parameter monitoring system at KPKD TPS</v>
      </c>
      <c r="C2889" s="9">
        <f t="shared" si="1018"/>
        <v>0</v>
      </c>
      <c r="D2889" s="65" t="str">
        <f t="shared" si="1018"/>
        <v>-</v>
      </c>
      <c r="E2889" s="58">
        <f t="shared" si="1018"/>
        <v>0</v>
      </c>
      <c r="F2889" s="58">
        <f t="shared" si="1019"/>
        <v>7</v>
      </c>
      <c r="G2889" s="58">
        <f t="shared" si="1020"/>
        <v>7</v>
      </c>
      <c r="H2889" s="58">
        <f t="shared" ref="H2889:H2952" si="1021">F2889-G2889</f>
        <v>0</v>
      </c>
      <c r="I2889" s="123">
        <f>'F4.2'!AA333</f>
        <v>0</v>
      </c>
      <c r="J2889" s="123">
        <f>'F4.2'!AU333</f>
        <v>0</v>
      </c>
      <c r="K2889" s="58"/>
      <c r="L2889" s="58"/>
      <c r="M2889" s="58">
        <f t="shared" si="1015"/>
        <v>0</v>
      </c>
      <c r="N2889" s="58">
        <f t="shared" ref="N2889:N2952" si="1022">H2889+I2889-M2889</f>
        <v>0</v>
      </c>
    </row>
    <row r="2890" spans="1:14" ht="15.75" hidden="1" outlineLevel="1" x14ac:dyDescent="0.25">
      <c r="A2890" s="9">
        <f t="shared" si="1017"/>
        <v>41.4</v>
      </c>
      <c r="B2890" s="194" t="str">
        <f t="shared" si="1016"/>
        <v>Upgradation of SWAS Lab 1&amp; 2 at WTP-210 MW</v>
      </c>
      <c r="C2890" s="9">
        <f t="shared" si="1018"/>
        <v>0</v>
      </c>
      <c r="D2890" s="65" t="str">
        <f t="shared" si="1018"/>
        <v>-</v>
      </c>
      <c r="E2890" s="58">
        <f t="shared" si="1018"/>
        <v>0</v>
      </c>
      <c r="F2890" s="58">
        <f t="shared" si="1019"/>
        <v>9</v>
      </c>
      <c r="G2890" s="58">
        <f t="shared" si="1020"/>
        <v>9</v>
      </c>
      <c r="H2890" s="58">
        <f t="shared" si="1021"/>
        <v>0</v>
      </c>
      <c r="I2890" s="123">
        <f>'F4.2'!AA334</f>
        <v>0</v>
      </c>
      <c r="J2890" s="123">
        <f>'F4.2'!AU334</f>
        <v>0</v>
      </c>
      <c r="K2890" s="58"/>
      <c r="L2890" s="58"/>
      <c r="M2890" s="58">
        <f t="shared" si="1015"/>
        <v>0</v>
      </c>
      <c r="N2890" s="58">
        <f t="shared" si="1022"/>
        <v>0</v>
      </c>
    </row>
    <row r="2891" spans="1:14" ht="75" hidden="1" outlineLevel="1" x14ac:dyDescent="0.25">
      <c r="A2891" s="9">
        <f t="shared" si="1017"/>
        <v>41.5</v>
      </c>
      <c r="B2891" s="194" t="str">
        <f t="shared" si="1016"/>
        <v>Upgradation of Water &amp;Coal testing Lab at WTP-210 MW &amp;Procurement of Coal Lab Instruments and upgradation of  coal sampling Room  &amp;   Instruments related to Coal sample Preparation. at WTP-210 MW</v>
      </c>
      <c r="C2891" s="9">
        <f t="shared" si="1018"/>
        <v>0</v>
      </c>
      <c r="D2891" s="65" t="str">
        <f t="shared" si="1018"/>
        <v>-</v>
      </c>
      <c r="E2891" s="58">
        <f t="shared" si="1018"/>
        <v>0</v>
      </c>
      <c r="F2891" s="58">
        <f t="shared" si="1019"/>
        <v>8.5</v>
      </c>
      <c r="G2891" s="58">
        <f t="shared" si="1020"/>
        <v>8.5</v>
      </c>
      <c r="H2891" s="58">
        <f t="shared" si="1021"/>
        <v>0</v>
      </c>
      <c r="I2891" s="123">
        <f>'F4.2'!AA335</f>
        <v>0</v>
      </c>
      <c r="J2891" s="123">
        <f>'F4.2'!AU335</f>
        <v>0</v>
      </c>
      <c r="K2891" s="58"/>
      <c r="L2891" s="58"/>
      <c r="M2891" s="58">
        <f t="shared" si="1015"/>
        <v>0</v>
      </c>
      <c r="N2891" s="58">
        <f t="shared" si="1022"/>
        <v>0</v>
      </c>
    </row>
    <row r="2892" spans="1:14" ht="126" hidden="1" outlineLevel="1" x14ac:dyDescent="0.25">
      <c r="A2892" s="9">
        <f t="shared" si="1017"/>
        <v>42</v>
      </c>
      <c r="B2892" s="215" t="str">
        <f t="shared" si="1016"/>
        <v>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v>
      </c>
      <c r="C2892" s="9">
        <f t="shared" si="1018"/>
        <v>0</v>
      </c>
      <c r="D2892" s="65" t="str">
        <f t="shared" si="1018"/>
        <v>-</v>
      </c>
      <c r="E2892" s="58">
        <f t="shared" si="1018"/>
        <v>0</v>
      </c>
      <c r="F2892" s="58">
        <f t="shared" si="1019"/>
        <v>0</v>
      </c>
      <c r="G2892" s="58">
        <f t="shared" si="1020"/>
        <v>0</v>
      </c>
      <c r="H2892" s="58">
        <f t="shared" si="1021"/>
        <v>0</v>
      </c>
      <c r="I2892" s="123">
        <f>'F4.2'!AA336</f>
        <v>0</v>
      </c>
      <c r="J2892" s="123">
        <f>'F4.2'!AU336</f>
        <v>0</v>
      </c>
      <c r="K2892" s="58"/>
      <c r="L2892" s="58"/>
      <c r="M2892" s="58">
        <f t="shared" si="1015"/>
        <v>0</v>
      </c>
      <c r="N2892" s="58">
        <f t="shared" si="1022"/>
        <v>0</v>
      </c>
    </row>
    <row r="2893" spans="1:14" ht="30" hidden="1" outlineLevel="1" x14ac:dyDescent="0.25">
      <c r="A2893" s="9">
        <f t="shared" si="1017"/>
        <v>42.1</v>
      </c>
      <c r="B2893" s="194" t="str">
        <f t="shared" si="1016"/>
        <v xml:space="preserve"> Revamping/ refurbishment, capacity restoration and upgradation for beetle charger No. 1 </v>
      </c>
      <c r="C2893" s="9">
        <f t="shared" si="1018"/>
        <v>0</v>
      </c>
      <c r="D2893" s="65" t="str">
        <f t="shared" si="1018"/>
        <v>-</v>
      </c>
      <c r="E2893" s="58">
        <f t="shared" si="1018"/>
        <v>0</v>
      </c>
      <c r="F2893" s="58">
        <f t="shared" si="1019"/>
        <v>3</v>
      </c>
      <c r="G2893" s="58">
        <f t="shared" si="1020"/>
        <v>3</v>
      </c>
      <c r="H2893" s="58">
        <f t="shared" si="1021"/>
        <v>0</v>
      </c>
      <c r="I2893" s="123">
        <f>'F4.2'!AA337</f>
        <v>0</v>
      </c>
      <c r="J2893" s="123">
        <f>'F4.2'!AU337</f>
        <v>0</v>
      </c>
      <c r="K2893" s="58"/>
      <c r="L2893" s="58"/>
      <c r="M2893" s="58">
        <f t="shared" si="1015"/>
        <v>0</v>
      </c>
      <c r="N2893" s="58">
        <f t="shared" si="1022"/>
        <v>0</v>
      </c>
    </row>
    <row r="2894" spans="1:14" ht="30" hidden="1" outlineLevel="1" x14ac:dyDescent="0.25">
      <c r="A2894" s="9">
        <f t="shared" si="1017"/>
        <v>42.2</v>
      </c>
      <c r="B2894" s="194" t="str">
        <f t="shared" si="1016"/>
        <v xml:space="preserve">Revamping/ refurbishment, capacity restoration and upgradation for Wagon Tippler No. 1 </v>
      </c>
      <c r="C2894" s="9">
        <f t="shared" si="1018"/>
        <v>0</v>
      </c>
      <c r="D2894" s="65" t="str">
        <f t="shared" si="1018"/>
        <v>-</v>
      </c>
      <c r="E2894" s="58">
        <f t="shared" si="1018"/>
        <v>0</v>
      </c>
      <c r="F2894" s="58">
        <f t="shared" si="1019"/>
        <v>6</v>
      </c>
      <c r="G2894" s="58">
        <f t="shared" si="1020"/>
        <v>6</v>
      </c>
      <c r="H2894" s="58">
        <f t="shared" si="1021"/>
        <v>0</v>
      </c>
      <c r="I2894" s="123">
        <f>'F4.2'!AA338</f>
        <v>0</v>
      </c>
      <c r="J2894" s="123">
        <f>'F4.2'!AU338</f>
        <v>0</v>
      </c>
      <c r="K2894" s="58"/>
      <c r="L2894" s="58"/>
      <c r="M2894" s="58">
        <f t="shared" si="1015"/>
        <v>0</v>
      </c>
      <c r="N2894" s="58">
        <f t="shared" si="1022"/>
        <v>0</v>
      </c>
    </row>
    <row r="2895" spans="1:14" ht="30" hidden="1" outlineLevel="1" x14ac:dyDescent="0.25">
      <c r="A2895" s="9">
        <f t="shared" si="1017"/>
        <v>42.3</v>
      </c>
      <c r="B2895" s="194" t="str">
        <f t="shared" si="1016"/>
        <v xml:space="preserve">Revamping/ refurbishment, capacity restoration and upgradation for Apron Feeder No. 1 </v>
      </c>
      <c r="C2895" s="9">
        <f t="shared" si="1018"/>
        <v>0</v>
      </c>
      <c r="D2895" s="65" t="str">
        <f t="shared" si="1018"/>
        <v>-</v>
      </c>
      <c r="E2895" s="58">
        <f t="shared" si="1018"/>
        <v>0</v>
      </c>
      <c r="F2895" s="58">
        <f t="shared" si="1019"/>
        <v>3</v>
      </c>
      <c r="G2895" s="58">
        <f t="shared" si="1020"/>
        <v>3</v>
      </c>
      <c r="H2895" s="58">
        <f t="shared" si="1021"/>
        <v>0</v>
      </c>
      <c r="I2895" s="123">
        <f>'F4.2'!AA339</f>
        <v>0</v>
      </c>
      <c r="J2895" s="123">
        <f>'F4.2'!AU339</f>
        <v>0</v>
      </c>
      <c r="K2895" s="58"/>
      <c r="L2895" s="58"/>
      <c r="M2895" s="58">
        <f t="shared" si="1015"/>
        <v>0</v>
      </c>
      <c r="N2895" s="58">
        <f t="shared" si="1022"/>
        <v>0</v>
      </c>
    </row>
    <row r="2896" spans="1:14" ht="45" hidden="1" outlineLevel="1" x14ac:dyDescent="0.25">
      <c r="A2896" s="9">
        <f t="shared" si="1017"/>
        <v>42.4</v>
      </c>
      <c r="B2896" s="194" t="str">
        <f t="shared" si="1016"/>
        <v xml:space="preserve">Work of complete revamping/ refurbishment, capacity restoration and upgradation for conveyor system from Conv. 2C, 3A, 4A, 8A, 9 </v>
      </c>
      <c r="C2896" s="9">
        <f t="shared" si="1018"/>
        <v>0</v>
      </c>
      <c r="D2896" s="65" t="str">
        <f t="shared" si="1018"/>
        <v>-</v>
      </c>
      <c r="E2896" s="58">
        <f t="shared" si="1018"/>
        <v>0</v>
      </c>
      <c r="F2896" s="58">
        <f t="shared" si="1019"/>
        <v>25</v>
      </c>
      <c r="G2896" s="58">
        <f t="shared" si="1020"/>
        <v>25</v>
      </c>
      <c r="H2896" s="58">
        <f t="shared" si="1021"/>
        <v>0</v>
      </c>
      <c r="I2896" s="123">
        <f>'F4.2'!AA340</f>
        <v>0</v>
      </c>
      <c r="J2896" s="123">
        <f>'F4.2'!AU340</f>
        <v>0</v>
      </c>
      <c r="K2896" s="58"/>
      <c r="L2896" s="58"/>
      <c r="M2896" s="58">
        <f t="shared" si="1015"/>
        <v>0</v>
      </c>
      <c r="N2896" s="58">
        <f t="shared" si="1022"/>
        <v>0</v>
      </c>
    </row>
    <row r="2897" spans="1:14" ht="45" hidden="1" outlineLevel="1" x14ac:dyDescent="0.25">
      <c r="A2897" s="9">
        <f t="shared" si="1017"/>
        <v>42.5</v>
      </c>
      <c r="B2897" s="194" t="str">
        <f t="shared" si="1016"/>
        <v xml:space="preserve">Work of complete revamping/ refurbishment, capacity restoration and upgradation for impact crusher and wobbler feeder No. 1 &amp; 3 </v>
      </c>
      <c r="C2897" s="9">
        <f t="shared" si="1018"/>
        <v>0</v>
      </c>
      <c r="D2897" s="65" t="str">
        <f t="shared" si="1018"/>
        <v>-</v>
      </c>
      <c r="E2897" s="58">
        <f t="shared" si="1018"/>
        <v>0</v>
      </c>
      <c r="F2897" s="58">
        <f t="shared" si="1019"/>
        <v>7</v>
      </c>
      <c r="G2897" s="58">
        <f t="shared" si="1020"/>
        <v>7</v>
      </c>
      <c r="H2897" s="58">
        <f t="shared" si="1021"/>
        <v>0</v>
      </c>
      <c r="I2897" s="123">
        <f>'F4.2'!AA341</f>
        <v>0</v>
      </c>
      <c r="J2897" s="123">
        <f>'F4.2'!AU341</f>
        <v>0</v>
      </c>
      <c r="K2897" s="58"/>
      <c r="L2897" s="58"/>
      <c r="M2897" s="58">
        <f t="shared" si="1015"/>
        <v>0</v>
      </c>
      <c r="N2897" s="58">
        <f t="shared" si="1022"/>
        <v>0</v>
      </c>
    </row>
    <row r="2898" spans="1:14" ht="45" hidden="1" outlineLevel="1" x14ac:dyDescent="0.25">
      <c r="A2898" s="9">
        <f t="shared" si="1017"/>
        <v>42.6</v>
      </c>
      <c r="B2898" s="194" t="str">
        <f t="shared" si="1016"/>
        <v>Work of complete revamping/ refurbishment, capacity restoration and upgradation for Stacker/Reclaimer No. 1.</v>
      </c>
      <c r="C2898" s="9">
        <f t="shared" si="1018"/>
        <v>0</v>
      </c>
      <c r="D2898" s="65" t="str">
        <f t="shared" si="1018"/>
        <v>-</v>
      </c>
      <c r="E2898" s="58">
        <f t="shared" si="1018"/>
        <v>0</v>
      </c>
      <c r="F2898" s="58">
        <f t="shared" si="1019"/>
        <v>10</v>
      </c>
      <c r="G2898" s="58">
        <f t="shared" si="1020"/>
        <v>10</v>
      </c>
      <c r="H2898" s="58">
        <f t="shared" si="1021"/>
        <v>0</v>
      </c>
      <c r="I2898" s="123">
        <f>'F4.2'!AA342</f>
        <v>0</v>
      </c>
      <c r="J2898" s="123">
        <f>'F4.2'!AU342</f>
        <v>0</v>
      </c>
      <c r="K2898" s="58"/>
      <c r="L2898" s="58"/>
      <c r="M2898" s="58">
        <f t="shared" si="1015"/>
        <v>0</v>
      </c>
      <c r="N2898" s="58">
        <f t="shared" si="1022"/>
        <v>0</v>
      </c>
    </row>
    <row r="2899" spans="1:14" ht="90" hidden="1" outlineLevel="1" x14ac:dyDescent="0.25">
      <c r="A2899" s="9">
        <f t="shared" si="1017"/>
        <v>42.7</v>
      </c>
      <c r="B2899" s="194" t="str">
        <f t="shared" si="1016"/>
        <v>Design, development, modification, manufacturing, supply, erection and commissioning of modular chutes for Conv. 3C to 3A, Conv. 3A to 4A, Conv. 4A to 8A and Conv. 9 by using Anti-wear Tungsten Carbide Plates in CHP-I (4 x 210 MW), TPS Khaperkheda</v>
      </c>
      <c r="C2899" s="9">
        <f t="shared" si="1018"/>
        <v>0</v>
      </c>
      <c r="D2899" s="65" t="str">
        <f t="shared" si="1018"/>
        <v>-</v>
      </c>
      <c r="E2899" s="58">
        <f t="shared" si="1018"/>
        <v>0</v>
      </c>
      <c r="F2899" s="58">
        <f t="shared" si="1019"/>
        <v>10</v>
      </c>
      <c r="G2899" s="58">
        <f t="shared" si="1020"/>
        <v>10</v>
      </c>
      <c r="H2899" s="58">
        <f t="shared" si="1021"/>
        <v>0</v>
      </c>
      <c r="I2899" s="123">
        <f>'F4.2'!AA343</f>
        <v>0</v>
      </c>
      <c r="J2899" s="123">
        <f>'F4.2'!AU343</f>
        <v>0</v>
      </c>
      <c r="K2899" s="58"/>
      <c r="L2899" s="58"/>
      <c r="M2899" s="58">
        <f t="shared" si="1015"/>
        <v>0</v>
      </c>
      <c r="N2899" s="58">
        <f t="shared" si="1022"/>
        <v>0</v>
      </c>
    </row>
    <row r="2900" spans="1:14" ht="90" hidden="1" outlineLevel="1" x14ac:dyDescent="0.25">
      <c r="A2900" s="9">
        <f t="shared" si="1017"/>
        <v>42.8</v>
      </c>
      <c r="B2900" s="194" t="str">
        <f t="shared" si="1016"/>
        <v>Design, Supply, Erection, Commissioning and Upgradation of complete electrical system for drive units of beetle Charger, wagon tippler, apron feeder, covneyors (Conv. 2C, 3A, 4A, 8A, 9), crushers/ wobbler feeder No. 1 &amp; 3 and Stacker/Reclaimer No. 1 in CHP-1 (4 x 210 MW)</v>
      </c>
      <c r="C2900" s="9">
        <f t="shared" si="1018"/>
        <v>0</v>
      </c>
      <c r="D2900" s="65" t="str">
        <f t="shared" si="1018"/>
        <v>-</v>
      </c>
      <c r="E2900" s="58">
        <f t="shared" si="1018"/>
        <v>0</v>
      </c>
      <c r="F2900" s="58">
        <f t="shared" si="1019"/>
        <v>20</v>
      </c>
      <c r="G2900" s="58">
        <f t="shared" si="1020"/>
        <v>20</v>
      </c>
      <c r="H2900" s="58">
        <f t="shared" si="1021"/>
        <v>0</v>
      </c>
      <c r="I2900" s="123">
        <f>'F4.2'!AA344</f>
        <v>0</v>
      </c>
      <c r="J2900" s="123">
        <f>'F4.2'!AU344</f>
        <v>0</v>
      </c>
      <c r="K2900" s="58"/>
      <c r="L2900" s="58"/>
      <c r="M2900" s="58">
        <f t="shared" si="1015"/>
        <v>0</v>
      </c>
      <c r="N2900" s="58">
        <f t="shared" si="1022"/>
        <v>0</v>
      </c>
    </row>
    <row r="2901" spans="1:14" ht="47.25" hidden="1" outlineLevel="1" x14ac:dyDescent="0.25">
      <c r="A2901" s="9">
        <f t="shared" si="1017"/>
        <v>43</v>
      </c>
      <c r="B2901" s="215" t="str">
        <f t="shared" si="1016"/>
        <v>DPR fo Capacity restoration of bunkering stream from Conv. 5A to 7A/B/C/D including shuttle conveyors in CHP-I (4 x 210 MW)</v>
      </c>
      <c r="C2901" s="9">
        <f t="shared" si="1018"/>
        <v>0</v>
      </c>
      <c r="D2901" s="65" t="str">
        <f t="shared" si="1018"/>
        <v>-</v>
      </c>
      <c r="E2901" s="58">
        <f t="shared" si="1018"/>
        <v>0</v>
      </c>
      <c r="F2901" s="58">
        <f t="shared" si="1019"/>
        <v>0</v>
      </c>
      <c r="G2901" s="58">
        <f t="shared" si="1020"/>
        <v>0</v>
      </c>
      <c r="H2901" s="58">
        <f t="shared" si="1021"/>
        <v>0</v>
      </c>
      <c r="I2901" s="123">
        <f>'F4.2'!AA345</f>
        <v>0</v>
      </c>
      <c r="J2901" s="123">
        <f>'F4.2'!AU345</f>
        <v>0</v>
      </c>
      <c r="K2901" s="58"/>
      <c r="L2901" s="58"/>
      <c r="M2901" s="58">
        <f t="shared" si="1015"/>
        <v>0</v>
      </c>
      <c r="N2901" s="58">
        <f t="shared" si="1022"/>
        <v>0</v>
      </c>
    </row>
    <row r="2902" spans="1:14" ht="60" hidden="1" outlineLevel="1" x14ac:dyDescent="0.25">
      <c r="A2902" s="9">
        <f t="shared" si="1017"/>
        <v>43.1</v>
      </c>
      <c r="B2902" s="194" t="str">
        <f t="shared" si="1016"/>
        <v xml:space="preserve">Work of complete revamping/ refurbishment, capacity restoration and upgradation for conveyor system from Conv. 5A, 6B, 7A, 7B, 7C, 7D and Shuttle Conv. 1 to 4 in CHP-I (4 x 210 MW) </v>
      </c>
      <c r="C2902" s="9">
        <f t="shared" si="1018"/>
        <v>0</v>
      </c>
      <c r="D2902" s="65" t="str">
        <f t="shared" si="1018"/>
        <v>-</v>
      </c>
      <c r="E2902" s="58">
        <f t="shared" si="1018"/>
        <v>0</v>
      </c>
      <c r="F2902" s="58">
        <f t="shared" si="1019"/>
        <v>25</v>
      </c>
      <c r="G2902" s="58">
        <f t="shared" si="1020"/>
        <v>25</v>
      </c>
      <c r="H2902" s="58">
        <f t="shared" si="1021"/>
        <v>0</v>
      </c>
      <c r="I2902" s="123">
        <f>'F4.2'!AA346</f>
        <v>0</v>
      </c>
      <c r="J2902" s="123">
        <f>'F4.2'!AU346</f>
        <v>0</v>
      </c>
      <c r="K2902" s="58"/>
      <c r="L2902" s="58"/>
      <c r="M2902" s="58">
        <f t="shared" si="1015"/>
        <v>0</v>
      </c>
      <c r="N2902" s="58">
        <f t="shared" si="1022"/>
        <v>0</v>
      </c>
    </row>
    <row r="2903" spans="1:14" ht="105" hidden="1" outlineLevel="1" x14ac:dyDescent="0.25">
      <c r="A2903" s="13">
        <f t="shared" si="1017"/>
        <v>43.2</v>
      </c>
      <c r="B2903" s="194" t="str">
        <f t="shared" si="1016"/>
        <v>Design, development, modification, manufacturing, supply, erection and commissioning of modular chutes for Conv.Conv. 4D to 5A/B , 5A to 6B, Conv. 6B to 7A &amp; 7B, Conv. 7B to 7D upto shuttle conveyor, Conv. 7A to 7C upto shuttle conveyor by using Anti-wear Tungsten Carbide Plates in CHP-I (4 x 210 MW), TPS Khaperkheda</v>
      </c>
      <c r="C2903" s="9">
        <f t="shared" si="1018"/>
        <v>0</v>
      </c>
      <c r="D2903" s="65" t="str">
        <f t="shared" si="1018"/>
        <v>-</v>
      </c>
      <c r="E2903" s="58">
        <f t="shared" si="1018"/>
        <v>0</v>
      </c>
      <c r="F2903" s="58">
        <f t="shared" si="1019"/>
        <v>10</v>
      </c>
      <c r="G2903" s="58">
        <f t="shared" si="1020"/>
        <v>10</v>
      </c>
      <c r="H2903" s="58">
        <f t="shared" si="1021"/>
        <v>0</v>
      </c>
      <c r="I2903" s="123">
        <f>'F4.2'!AA347</f>
        <v>0</v>
      </c>
      <c r="J2903" s="123">
        <f>'F4.2'!AU347</f>
        <v>0</v>
      </c>
      <c r="K2903" s="58"/>
      <c r="L2903" s="58"/>
      <c r="M2903" s="58">
        <f t="shared" si="1015"/>
        <v>0</v>
      </c>
      <c r="N2903" s="58">
        <f t="shared" si="1022"/>
        <v>0</v>
      </c>
    </row>
    <row r="2904" spans="1:14" ht="60" hidden="1" outlineLevel="1" x14ac:dyDescent="0.25">
      <c r="A2904" s="9">
        <f t="shared" si="1017"/>
        <v>43.3</v>
      </c>
      <c r="B2904" s="194" t="str">
        <f t="shared" si="1016"/>
        <v>Design, Supply, Erection, Commissioning and Upgradation of complete electrical system for drive units of covneyors (Conv. 5A, 6B, 7A/B/C/D &amp; Shuttle Conv. 1 to 4 in CHP-1 (4 x 210 MW)</v>
      </c>
      <c r="C2904" s="9">
        <f t="shared" si="1018"/>
        <v>0</v>
      </c>
      <c r="D2904" s="65" t="str">
        <f t="shared" si="1018"/>
        <v>-</v>
      </c>
      <c r="E2904" s="58">
        <f t="shared" si="1018"/>
        <v>0</v>
      </c>
      <c r="F2904" s="58">
        <f t="shared" si="1019"/>
        <v>10</v>
      </c>
      <c r="G2904" s="58">
        <f t="shared" si="1020"/>
        <v>10</v>
      </c>
      <c r="H2904" s="58">
        <f t="shared" si="1021"/>
        <v>0</v>
      </c>
      <c r="I2904" s="123">
        <f>'F4.2'!AA348</f>
        <v>0</v>
      </c>
      <c r="J2904" s="123">
        <f>'F4.2'!AU348</f>
        <v>0</v>
      </c>
      <c r="K2904" s="58"/>
      <c r="L2904" s="58"/>
      <c r="M2904" s="58">
        <f t="shared" si="1015"/>
        <v>0</v>
      </c>
      <c r="N2904" s="58">
        <f t="shared" si="1022"/>
        <v>0</v>
      </c>
    </row>
    <row r="2905" spans="1:14" ht="63" hidden="1" outlineLevel="1" x14ac:dyDescent="0.25">
      <c r="A2905" s="9">
        <f t="shared" si="1017"/>
        <v>44</v>
      </c>
      <c r="B2905" s="215" t="str">
        <f t="shared" si="1016"/>
        <v>Work of capacity restoration of unloading stream from Beetle Charger No. 2 to Stacker/Reclaimer No. 2 for perfromance improvement of CHP-I (4 x 210 MW).</v>
      </c>
      <c r="C2905" s="9">
        <f t="shared" si="1018"/>
        <v>0</v>
      </c>
      <c r="D2905" s="65" t="str">
        <f t="shared" si="1018"/>
        <v>-</v>
      </c>
      <c r="E2905" s="58">
        <f t="shared" si="1018"/>
        <v>0</v>
      </c>
      <c r="F2905" s="58">
        <f t="shared" si="1019"/>
        <v>0</v>
      </c>
      <c r="G2905" s="58">
        <f t="shared" si="1020"/>
        <v>0</v>
      </c>
      <c r="H2905" s="58">
        <f t="shared" si="1021"/>
        <v>0</v>
      </c>
      <c r="I2905" s="123">
        <f>'F4.2'!AA349</f>
        <v>0</v>
      </c>
      <c r="J2905" s="123">
        <f>'F4.2'!AU349</f>
        <v>0</v>
      </c>
      <c r="K2905" s="58"/>
      <c r="L2905" s="58"/>
      <c r="M2905" s="58">
        <f t="shared" si="1015"/>
        <v>0</v>
      </c>
      <c r="N2905" s="58">
        <f t="shared" si="1022"/>
        <v>0</v>
      </c>
    </row>
    <row r="2906" spans="1:14" ht="45" hidden="1" outlineLevel="1" x14ac:dyDescent="0.25">
      <c r="A2906" s="9">
        <f t="shared" si="1017"/>
        <v>44.1</v>
      </c>
      <c r="B2906" s="194" t="str">
        <f t="shared" si="1016"/>
        <v xml:space="preserve">Work of complete revamping/ refurbishment, capacity restoration and upgradation for beetle charger No. 2 </v>
      </c>
      <c r="C2906" s="9">
        <f t="shared" si="1018"/>
        <v>0</v>
      </c>
      <c r="D2906" s="65" t="str">
        <f t="shared" si="1018"/>
        <v>-</v>
      </c>
      <c r="E2906" s="58">
        <f t="shared" si="1018"/>
        <v>0</v>
      </c>
      <c r="F2906" s="58">
        <f t="shared" si="1019"/>
        <v>3</v>
      </c>
      <c r="G2906" s="58">
        <f t="shared" si="1020"/>
        <v>3</v>
      </c>
      <c r="H2906" s="58">
        <f t="shared" si="1021"/>
        <v>0</v>
      </c>
      <c r="I2906" s="123">
        <f>'F4.2'!AA350</f>
        <v>0</v>
      </c>
      <c r="J2906" s="123">
        <f>'F4.2'!AU350</f>
        <v>0</v>
      </c>
      <c r="K2906" s="58"/>
      <c r="L2906" s="58"/>
      <c r="M2906" s="58">
        <f t="shared" si="1015"/>
        <v>0</v>
      </c>
      <c r="N2906" s="58">
        <f t="shared" si="1022"/>
        <v>0</v>
      </c>
    </row>
    <row r="2907" spans="1:14" ht="45" hidden="1" outlineLevel="1" x14ac:dyDescent="0.25">
      <c r="A2907" s="9">
        <f t="shared" si="1017"/>
        <v>44.2</v>
      </c>
      <c r="B2907" s="194" t="str">
        <f t="shared" si="1016"/>
        <v xml:space="preserve">Work of complete revamping/ refurbishment, capacity restoration and upgradation for Wagon Tippler No. 2 </v>
      </c>
      <c r="C2907" s="9">
        <f t="shared" si="1018"/>
        <v>0</v>
      </c>
      <c r="D2907" s="65" t="str">
        <f t="shared" si="1018"/>
        <v>-</v>
      </c>
      <c r="E2907" s="58">
        <f t="shared" si="1018"/>
        <v>0</v>
      </c>
      <c r="F2907" s="58">
        <f t="shared" si="1019"/>
        <v>6</v>
      </c>
      <c r="G2907" s="58">
        <f t="shared" si="1020"/>
        <v>6</v>
      </c>
      <c r="H2907" s="58">
        <f t="shared" si="1021"/>
        <v>0</v>
      </c>
      <c r="I2907" s="123">
        <f>'F4.2'!AA351</f>
        <v>0</v>
      </c>
      <c r="J2907" s="123">
        <f>'F4.2'!AU351</f>
        <v>0</v>
      </c>
      <c r="K2907" s="58"/>
      <c r="L2907" s="58"/>
      <c r="M2907" s="58">
        <f t="shared" si="1015"/>
        <v>0</v>
      </c>
      <c r="N2907" s="58">
        <f t="shared" si="1022"/>
        <v>0</v>
      </c>
    </row>
    <row r="2908" spans="1:14" ht="45" hidden="1" outlineLevel="1" x14ac:dyDescent="0.25">
      <c r="A2908" s="9">
        <f t="shared" si="1017"/>
        <v>44.3</v>
      </c>
      <c r="B2908" s="194" t="str">
        <f t="shared" si="1016"/>
        <v xml:space="preserve">Work of complete revamping/ refurbishment, capacity restoration and upgradation for Apron Feeder No. 2 </v>
      </c>
      <c r="C2908" s="9">
        <f t="shared" ref="C2908:E2927" si="1023">C2482</f>
        <v>0</v>
      </c>
      <c r="D2908" s="65" t="str">
        <f t="shared" si="1023"/>
        <v>-</v>
      </c>
      <c r="E2908" s="58">
        <f t="shared" si="1023"/>
        <v>0</v>
      </c>
      <c r="F2908" s="58">
        <f t="shared" si="1019"/>
        <v>3</v>
      </c>
      <c r="G2908" s="58">
        <f t="shared" si="1020"/>
        <v>3</v>
      </c>
      <c r="H2908" s="58">
        <f t="shared" si="1021"/>
        <v>0</v>
      </c>
      <c r="I2908" s="123">
        <f>'F4.2'!AA352</f>
        <v>0</v>
      </c>
      <c r="J2908" s="123">
        <f>'F4.2'!AU352</f>
        <v>0</v>
      </c>
      <c r="K2908" s="58"/>
      <c r="L2908" s="58"/>
      <c r="M2908" s="58">
        <f t="shared" si="1015"/>
        <v>0</v>
      </c>
      <c r="N2908" s="58">
        <f t="shared" si="1022"/>
        <v>0</v>
      </c>
    </row>
    <row r="2909" spans="1:14" ht="45" hidden="1" outlineLevel="1" x14ac:dyDescent="0.25">
      <c r="A2909" s="13">
        <f t="shared" si="1017"/>
        <v>44.4</v>
      </c>
      <c r="B2909" s="194" t="str">
        <f t="shared" si="1016"/>
        <v xml:space="preserve">Work of complete revamping/ refurbishment, capacity restoration and upgradation for conveyor system from Conv. 2D, 3B, 4B, 8B, 10 </v>
      </c>
      <c r="C2909" s="9">
        <f t="shared" si="1023"/>
        <v>0</v>
      </c>
      <c r="D2909" s="65" t="str">
        <f t="shared" si="1023"/>
        <v>-</v>
      </c>
      <c r="E2909" s="58">
        <f t="shared" si="1023"/>
        <v>0</v>
      </c>
      <c r="F2909" s="58">
        <f t="shared" si="1019"/>
        <v>25</v>
      </c>
      <c r="G2909" s="58">
        <f t="shared" si="1020"/>
        <v>25</v>
      </c>
      <c r="H2909" s="58">
        <f t="shared" si="1021"/>
        <v>0</v>
      </c>
      <c r="I2909" s="123">
        <f>'F4.2'!AA353</f>
        <v>0</v>
      </c>
      <c r="J2909" s="123">
        <f>'F4.2'!AU353</f>
        <v>0</v>
      </c>
      <c r="K2909" s="58"/>
      <c r="L2909" s="58"/>
      <c r="M2909" s="58">
        <f t="shared" si="1015"/>
        <v>0</v>
      </c>
      <c r="N2909" s="58">
        <f t="shared" si="1022"/>
        <v>0</v>
      </c>
    </row>
    <row r="2910" spans="1:14" ht="45" hidden="1" outlineLevel="1" x14ac:dyDescent="0.25">
      <c r="A2910" s="13">
        <f t="shared" si="1017"/>
        <v>44.5</v>
      </c>
      <c r="B2910" s="194" t="str">
        <f t="shared" si="1016"/>
        <v xml:space="preserve">Work of complete revamping/ refurbishment, capacity restoration and upgradation for impact crusher and wobbler feeder No. 2 &amp; 4 </v>
      </c>
      <c r="C2910" s="9">
        <f t="shared" si="1023"/>
        <v>0</v>
      </c>
      <c r="D2910" s="65" t="str">
        <f t="shared" si="1023"/>
        <v>-</v>
      </c>
      <c r="E2910" s="58">
        <f t="shared" si="1023"/>
        <v>0</v>
      </c>
      <c r="F2910" s="58">
        <f t="shared" si="1019"/>
        <v>7</v>
      </c>
      <c r="G2910" s="58">
        <f t="shared" si="1020"/>
        <v>7</v>
      </c>
      <c r="H2910" s="58">
        <f t="shared" si="1021"/>
        <v>0</v>
      </c>
      <c r="I2910" s="123">
        <f>'F4.2'!AA354</f>
        <v>0</v>
      </c>
      <c r="J2910" s="123">
        <f>'F4.2'!AU354</f>
        <v>0</v>
      </c>
      <c r="K2910" s="58"/>
      <c r="L2910" s="58"/>
      <c r="M2910" s="58">
        <f t="shared" si="1015"/>
        <v>0</v>
      </c>
      <c r="N2910" s="58">
        <f t="shared" si="1022"/>
        <v>0</v>
      </c>
    </row>
    <row r="2911" spans="1:14" ht="45" hidden="1" outlineLevel="1" x14ac:dyDescent="0.25">
      <c r="A2911" s="9">
        <f t="shared" si="1017"/>
        <v>44.6</v>
      </c>
      <c r="B2911" s="194" t="str">
        <f t="shared" si="1016"/>
        <v>Work of complete revamping/ refurbishment, capacity restoration and upgradation for Stacker/Reclaimer No. 2.</v>
      </c>
      <c r="C2911" s="9">
        <f t="shared" si="1023"/>
        <v>0</v>
      </c>
      <c r="D2911" s="65" t="str">
        <f t="shared" si="1023"/>
        <v>-</v>
      </c>
      <c r="E2911" s="58">
        <f t="shared" si="1023"/>
        <v>0</v>
      </c>
      <c r="F2911" s="58">
        <f t="shared" si="1019"/>
        <v>10</v>
      </c>
      <c r="G2911" s="58">
        <f t="shared" si="1020"/>
        <v>10</v>
      </c>
      <c r="H2911" s="58">
        <f t="shared" si="1021"/>
        <v>0</v>
      </c>
      <c r="I2911" s="123">
        <f>'F4.2'!AA355</f>
        <v>0</v>
      </c>
      <c r="J2911" s="123">
        <f>'F4.2'!AU355</f>
        <v>0</v>
      </c>
      <c r="K2911" s="58"/>
      <c r="L2911" s="58"/>
      <c r="M2911" s="58">
        <f t="shared" si="1015"/>
        <v>0</v>
      </c>
      <c r="N2911" s="58">
        <f t="shared" si="1022"/>
        <v>0</v>
      </c>
    </row>
    <row r="2912" spans="1:14" ht="90" hidden="1" outlineLevel="1" x14ac:dyDescent="0.25">
      <c r="A2912" s="9">
        <f t="shared" si="1017"/>
        <v>44.7</v>
      </c>
      <c r="B2912" s="194" t="str">
        <f t="shared" si="1016"/>
        <v>Design, development, modification, manufacturing, supply, erection and commissioning of modular chutes for Conv. 2D to 3B, Conv. 3B to 4B, Conv. 4B to 8B and Conv. 10 by using Anti-wear Tungsten Carbide Plates in CHP-I (4 x 210 MW), TPS Khaperkheda</v>
      </c>
      <c r="C2912" s="9">
        <f t="shared" si="1023"/>
        <v>0</v>
      </c>
      <c r="D2912" s="65" t="str">
        <f t="shared" si="1023"/>
        <v>-</v>
      </c>
      <c r="E2912" s="58">
        <f t="shared" si="1023"/>
        <v>0</v>
      </c>
      <c r="F2912" s="58">
        <f t="shared" si="1019"/>
        <v>10</v>
      </c>
      <c r="G2912" s="58">
        <f t="shared" si="1020"/>
        <v>10</v>
      </c>
      <c r="H2912" s="58">
        <f t="shared" si="1021"/>
        <v>0</v>
      </c>
      <c r="I2912" s="123">
        <f>'F4.2'!AA356</f>
        <v>0</v>
      </c>
      <c r="J2912" s="123">
        <f>'F4.2'!AU356</f>
        <v>0</v>
      </c>
      <c r="K2912" s="58"/>
      <c r="L2912" s="58"/>
      <c r="M2912" s="58">
        <f t="shared" si="1015"/>
        <v>0</v>
      </c>
      <c r="N2912" s="58">
        <f t="shared" si="1022"/>
        <v>0</v>
      </c>
    </row>
    <row r="2913" spans="1:14" ht="90" hidden="1" outlineLevel="1" x14ac:dyDescent="0.25">
      <c r="A2913" s="9">
        <f t="shared" si="1017"/>
        <v>44.8</v>
      </c>
      <c r="B2913" s="194" t="str">
        <f t="shared" si="1016"/>
        <v>Design, Supply, Erection, Commissioning and Upgradation of complete electrical system for drive units of beetle Charger, wagon tippler, apron feeder, covneyors (Conv. 2D, 3B, 4B, 8B, 10), crushers/ wobbler feeder No. 2 &amp; 4 and Stacker/Reclaimer No. 2 in CHP-1 (4 x 210 MW)</v>
      </c>
      <c r="C2913" s="9">
        <f t="shared" si="1023"/>
        <v>0</v>
      </c>
      <c r="D2913" s="65" t="str">
        <f t="shared" si="1023"/>
        <v>-</v>
      </c>
      <c r="E2913" s="58">
        <f t="shared" si="1023"/>
        <v>0</v>
      </c>
      <c r="F2913" s="58">
        <f t="shared" si="1019"/>
        <v>10</v>
      </c>
      <c r="G2913" s="58">
        <f t="shared" si="1020"/>
        <v>10</v>
      </c>
      <c r="H2913" s="58">
        <f t="shared" si="1021"/>
        <v>0</v>
      </c>
      <c r="I2913" s="123">
        <f>'F4.2'!AA357</f>
        <v>0</v>
      </c>
      <c r="J2913" s="123">
        <f>'F4.2'!AU357</f>
        <v>0</v>
      </c>
      <c r="K2913" s="58"/>
      <c r="L2913" s="58"/>
      <c r="M2913" s="58">
        <f t="shared" si="1015"/>
        <v>0</v>
      </c>
      <c r="N2913" s="58">
        <f t="shared" si="1022"/>
        <v>0</v>
      </c>
    </row>
    <row r="2914" spans="1:14" ht="63" hidden="1" outlineLevel="1" x14ac:dyDescent="0.25">
      <c r="A2914" s="27">
        <f t="shared" si="1017"/>
        <v>45</v>
      </c>
      <c r="B2914" s="215" t="str">
        <f t="shared" si="1016"/>
        <v>Work of capacity restoration of bunkering stream from Conv. 1A/B, 2A/B, 5B to 7E/F/G/H including shuttle conveyors in CHP-I (4 x 210 MW)</v>
      </c>
      <c r="C2914" s="9">
        <f t="shared" si="1023"/>
        <v>0</v>
      </c>
      <c r="D2914" s="65" t="str">
        <f t="shared" si="1023"/>
        <v>-</v>
      </c>
      <c r="E2914" s="58">
        <f t="shared" si="1023"/>
        <v>0</v>
      </c>
      <c r="F2914" s="58">
        <f t="shared" si="1019"/>
        <v>0</v>
      </c>
      <c r="G2914" s="58">
        <f t="shared" si="1020"/>
        <v>0</v>
      </c>
      <c r="H2914" s="58">
        <f t="shared" si="1021"/>
        <v>0</v>
      </c>
      <c r="I2914" s="123">
        <f>'F4.2'!AA358</f>
        <v>0</v>
      </c>
      <c r="J2914" s="123">
        <f>'F4.2'!AU358</f>
        <v>0</v>
      </c>
      <c r="K2914" s="58"/>
      <c r="L2914" s="58"/>
      <c r="M2914" s="58">
        <f t="shared" si="1015"/>
        <v>0</v>
      </c>
      <c r="N2914" s="58">
        <f t="shared" si="1022"/>
        <v>0</v>
      </c>
    </row>
    <row r="2915" spans="1:14" ht="60" hidden="1" outlineLevel="1" x14ac:dyDescent="0.25">
      <c r="A2915" s="9">
        <f t="shared" si="1017"/>
        <v>45.1</v>
      </c>
      <c r="B2915" s="194" t="str">
        <f t="shared" si="1016"/>
        <v>Work of complete revamping/ refurbishment, capacity restoration and upgradation for conveyor system from Conv. 1A/B, 2A/B, 5B, 6A, 7E, 7F, 7G, 7H and Shuttle Conv. 5 to 8 in CHP-I (4 x 210 MW)</v>
      </c>
      <c r="C2915" s="9">
        <f t="shared" si="1023"/>
        <v>0</v>
      </c>
      <c r="D2915" s="65" t="str">
        <f t="shared" si="1023"/>
        <v>-</v>
      </c>
      <c r="E2915" s="58">
        <f t="shared" si="1023"/>
        <v>0</v>
      </c>
      <c r="F2915" s="58">
        <f t="shared" si="1019"/>
        <v>30</v>
      </c>
      <c r="G2915" s="58">
        <f t="shared" si="1020"/>
        <v>30</v>
      </c>
      <c r="H2915" s="58">
        <f t="shared" si="1021"/>
        <v>0</v>
      </c>
      <c r="I2915" s="123">
        <f>'F4.2'!AA359</f>
        <v>0</v>
      </c>
      <c r="J2915" s="123">
        <f>'F4.2'!AU359</f>
        <v>0</v>
      </c>
      <c r="K2915" s="58"/>
      <c r="L2915" s="58"/>
      <c r="M2915" s="58">
        <f t="shared" si="1015"/>
        <v>0</v>
      </c>
      <c r="N2915" s="58">
        <f t="shared" si="1022"/>
        <v>0</v>
      </c>
    </row>
    <row r="2916" spans="1:14" ht="120" hidden="1" outlineLevel="1" x14ac:dyDescent="0.25">
      <c r="A2916" s="13">
        <f t="shared" si="1017"/>
        <v>45.2</v>
      </c>
      <c r="B2916" s="194" t="str">
        <f t="shared" si="1016"/>
        <v>Design, development, modification, manufacturing, supply, erection and commissioning of modular chutes for Conv. 1A/b to 2A/B,Conv. 4C to 5A/B, Conv. 5B to 6A, Conv. 6A to 7E &amp; 7F, Conv. 7E to 7G upto shuttle conveyor, Conv. 7F to 7H upto shuttle conveyor by using Anti-wear Tungsten Carbide Plates in CHP-I (4 x 210 MW), TPS Khaperkheda</v>
      </c>
      <c r="C2916" s="9">
        <f t="shared" si="1023"/>
        <v>0</v>
      </c>
      <c r="D2916" s="65" t="str">
        <f t="shared" si="1023"/>
        <v>-</v>
      </c>
      <c r="E2916" s="58">
        <f t="shared" si="1023"/>
        <v>0</v>
      </c>
      <c r="F2916" s="58">
        <f t="shared" si="1019"/>
        <v>15</v>
      </c>
      <c r="G2916" s="58">
        <f t="shared" si="1020"/>
        <v>15</v>
      </c>
      <c r="H2916" s="58">
        <f t="shared" si="1021"/>
        <v>0</v>
      </c>
      <c r="I2916" s="123">
        <f>'F4.2'!AA360</f>
        <v>0</v>
      </c>
      <c r="J2916" s="123">
        <f>'F4.2'!AU360</f>
        <v>0</v>
      </c>
      <c r="K2916" s="58"/>
      <c r="L2916" s="58"/>
      <c r="M2916" s="58">
        <f t="shared" si="1015"/>
        <v>0</v>
      </c>
      <c r="N2916" s="58">
        <f t="shared" si="1022"/>
        <v>0</v>
      </c>
    </row>
    <row r="2917" spans="1:14" ht="75" hidden="1" outlineLevel="1" x14ac:dyDescent="0.25">
      <c r="A2917" s="13">
        <f t="shared" si="1017"/>
        <v>45.3</v>
      </c>
      <c r="B2917" s="194" t="str">
        <f t="shared" si="1016"/>
        <v>Design, Supply, Erection, Commissioning and Upgradation of complete electrical system for drive units of conveyor system from Conv. 1A/B, 2A/B, 5B, 6A, 7E, 7F, 7G, 7H and Shuttle Conv. 5 to 8 in CHP-1 (4 x 210 MW)</v>
      </c>
      <c r="C2917" s="9">
        <f t="shared" si="1023"/>
        <v>0</v>
      </c>
      <c r="D2917" s="65" t="str">
        <f t="shared" si="1023"/>
        <v>-</v>
      </c>
      <c r="E2917" s="58">
        <f t="shared" si="1023"/>
        <v>0</v>
      </c>
      <c r="F2917" s="58">
        <f t="shared" si="1019"/>
        <v>20</v>
      </c>
      <c r="G2917" s="58">
        <f t="shared" si="1020"/>
        <v>20</v>
      </c>
      <c r="H2917" s="58">
        <f t="shared" si="1021"/>
        <v>0</v>
      </c>
      <c r="I2917" s="123">
        <f>'F4.2'!AA361</f>
        <v>0</v>
      </c>
      <c r="J2917" s="123">
        <f>'F4.2'!AU361</f>
        <v>0</v>
      </c>
      <c r="K2917" s="58"/>
      <c r="L2917" s="58"/>
      <c r="M2917" s="58">
        <f t="shared" si="1015"/>
        <v>0</v>
      </c>
      <c r="N2917" s="58">
        <f t="shared" si="1022"/>
        <v>0</v>
      </c>
    </row>
    <row r="2918" spans="1:14" ht="60" hidden="1" outlineLevel="1" x14ac:dyDescent="0.25">
      <c r="A2918" s="9">
        <f t="shared" si="1017"/>
        <v>45.4</v>
      </c>
      <c r="B2918" s="194" t="str">
        <f t="shared" si="1016"/>
        <v xml:space="preserve">Work of complete revamping/ refurbishment, capacity restoration and upgradation for Paddel Feeder No. 1 to 4 and truck hopper in CHP-I (4 x 210 MW) </v>
      </c>
      <c r="C2918" s="9">
        <f t="shared" si="1023"/>
        <v>0</v>
      </c>
      <c r="D2918" s="65" t="str">
        <f t="shared" si="1023"/>
        <v>-</v>
      </c>
      <c r="E2918" s="58">
        <f t="shared" si="1023"/>
        <v>0</v>
      </c>
      <c r="F2918" s="58">
        <f t="shared" si="1019"/>
        <v>10</v>
      </c>
      <c r="G2918" s="58">
        <f t="shared" si="1020"/>
        <v>10</v>
      </c>
      <c r="H2918" s="58">
        <f t="shared" si="1021"/>
        <v>0</v>
      </c>
      <c r="I2918" s="123">
        <f>'F4.2'!AA362</f>
        <v>0</v>
      </c>
      <c r="J2918" s="123">
        <f>'F4.2'!AU362</f>
        <v>0</v>
      </c>
      <c r="K2918" s="58"/>
      <c r="L2918" s="58"/>
      <c r="M2918" s="58">
        <f t="shared" si="1015"/>
        <v>0</v>
      </c>
      <c r="N2918" s="58">
        <f t="shared" si="1022"/>
        <v>0</v>
      </c>
    </row>
    <row r="2919" spans="1:14" ht="94.5" hidden="1" outlineLevel="1" x14ac:dyDescent="0.25">
      <c r="A2919" s="27">
        <f t="shared" si="1017"/>
        <v>46</v>
      </c>
      <c r="B2919" s="27" t="str">
        <f t="shared" si="1016"/>
        <v>Renovation and upgradation of various electrical system for CHP-I (4 x 210 MW) improvement &amp; 
Renovation and upgradation of various electrical system for CHP-I (4 x 210 MW) improvement.</v>
      </c>
      <c r="C2919" s="9">
        <f t="shared" si="1023"/>
        <v>0</v>
      </c>
      <c r="D2919" s="65" t="str">
        <f t="shared" si="1023"/>
        <v>-</v>
      </c>
      <c r="E2919" s="58">
        <f t="shared" si="1023"/>
        <v>0</v>
      </c>
      <c r="F2919" s="58">
        <f t="shared" si="1019"/>
        <v>0</v>
      </c>
      <c r="G2919" s="58">
        <f t="shared" si="1020"/>
        <v>0</v>
      </c>
      <c r="H2919" s="58">
        <f t="shared" si="1021"/>
        <v>0</v>
      </c>
      <c r="I2919" s="123">
        <f>'F4.2'!AA363</f>
        <v>0</v>
      </c>
      <c r="J2919" s="123">
        <f>'F4.2'!AU363</f>
        <v>0</v>
      </c>
      <c r="K2919" s="58"/>
      <c r="L2919" s="58"/>
      <c r="M2919" s="58">
        <f t="shared" si="1015"/>
        <v>0</v>
      </c>
      <c r="N2919" s="58">
        <f t="shared" si="1022"/>
        <v>0</v>
      </c>
    </row>
    <row r="2920" spans="1:14" ht="30" hidden="1" outlineLevel="1" x14ac:dyDescent="0.25">
      <c r="A2920" s="9">
        <f t="shared" si="1017"/>
        <v>46.1</v>
      </c>
      <c r="B2920" s="194" t="str">
        <f t="shared" si="1016"/>
        <v xml:space="preserve">Design, development and upgradation with circuit breaker VFD of various LT MCC of CHP-I. </v>
      </c>
      <c r="C2920" s="9">
        <f t="shared" si="1023"/>
        <v>0</v>
      </c>
      <c r="D2920" s="65" t="str">
        <f t="shared" si="1023"/>
        <v>-</v>
      </c>
      <c r="E2920" s="58">
        <f t="shared" si="1023"/>
        <v>0</v>
      </c>
      <c r="F2920" s="58">
        <f t="shared" si="1019"/>
        <v>17</v>
      </c>
      <c r="G2920" s="58">
        <f t="shared" si="1020"/>
        <v>17</v>
      </c>
      <c r="H2920" s="58">
        <f t="shared" si="1021"/>
        <v>0</v>
      </c>
      <c r="I2920" s="123">
        <f>'F4.2'!AA364</f>
        <v>0</v>
      </c>
      <c r="J2920" s="123">
        <f>'F4.2'!AU364</f>
        <v>0</v>
      </c>
      <c r="K2920" s="58"/>
      <c r="L2920" s="58"/>
      <c r="M2920" s="58">
        <f t="shared" si="1015"/>
        <v>0</v>
      </c>
      <c r="N2920" s="58">
        <f t="shared" si="1022"/>
        <v>0</v>
      </c>
    </row>
    <row r="2921" spans="1:14" ht="60" hidden="1" outlineLevel="1" x14ac:dyDescent="0.25">
      <c r="A2921" s="9">
        <f t="shared" si="1017"/>
        <v>46.2</v>
      </c>
      <c r="B2921" s="194" t="str">
        <f t="shared" si="1016"/>
        <v>Design, Supply, Installation, Commissioning and Testing of Energy Chain System for Paddle Feeder, Shuttle Conveyor and Stacker/Reclaimers in CHP-1 (4 x 210 MW), Khaperkheda TPS.</v>
      </c>
      <c r="C2921" s="9">
        <f t="shared" si="1023"/>
        <v>0</v>
      </c>
      <c r="D2921" s="65" t="str">
        <f t="shared" si="1023"/>
        <v>-</v>
      </c>
      <c r="E2921" s="58">
        <f t="shared" si="1023"/>
        <v>0</v>
      </c>
      <c r="F2921" s="58">
        <f t="shared" si="1019"/>
        <v>10</v>
      </c>
      <c r="G2921" s="58">
        <f t="shared" si="1020"/>
        <v>10</v>
      </c>
      <c r="H2921" s="58">
        <f t="shared" si="1021"/>
        <v>0</v>
      </c>
      <c r="I2921" s="123">
        <f>'F4.2'!AA365</f>
        <v>0</v>
      </c>
      <c r="J2921" s="123">
        <f>'F4.2'!AU365</f>
        <v>0</v>
      </c>
      <c r="K2921" s="58"/>
      <c r="L2921" s="58"/>
      <c r="M2921" s="58">
        <f t="shared" si="1015"/>
        <v>0</v>
      </c>
      <c r="N2921" s="58">
        <f t="shared" si="1022"/>
        <v>0</v>
      </c>
    </row>
    <row r="2922" spans="1:14" ht="45" hidden="1" outlineLevel="1" x14ac:dyDescent="0.25">
      <c r="A2922" s="13">
        <f t="shared" si="1017"/>
        <v>46.3</v>
      </c>
      <c r="B2922" s="194" t="str">
        <f t="shared" si="1016"/>
        <v>Upgradation of relay logic system with PLC &amp; SCADA in CHP-I control room and Wagon Tipplers in CHP-1 (4 x 210 MW), Khaperkheda TPS.</v>
      </c>
      <c r="C2922" s="9">
        <f t="shared" si="1023"/>
        <v>0</v>
      </c>
      <c r="D2922" s="65" t="str">
        <f t="shared" si="1023"/>
        <v>-</v>
      </c>
      <c r="E2922" s="58">
        <f t="shared" si="1023"/>
        <v>0</v>
      </c>
      <c r="F2922" s="58">
        <f t="shared" si="1019"/>
        <v>8</v>
      </c>
      <c r="G2922" s="58">
        <f t="shared" si="1020"/>
        <v>8</v>
      </c>
      <c r="H2922" s="58">
        <f t="shared" si="1021"/>
        <v>0</v>
      </c>
      <c r="I2922" s="123">
        <f>'F4.2'!AA366</f>
        <v>0</v>
      </c>
      <c r="J2922" s="123">
        <f>'F4.2'!AU366</f>
        <v>0</v>
      </c>
      <c r="K2922" s="58"/>
      <c r="L2922" s="58"/>
      <c r="M2922" s="58">
        <f t="shared" si="1015"/>
        <v>0</v>
      </c>
      <c r="N2922" s="58">
        <f t="shared" si="1022"/>
        <v>0</v>
      </c>
    </row>
    <row r="2923" spans="1:14" ht="45" hidden="1" outlineLevel="1" x14ac:dyDescent="0.25">
      <c r="A2923" s="13">
        <f t="shared" si="1017"/>
        <v>46.4</v>
      </c>
      <c r="B2923" s="194" t="str">
        <f t="shared" si="1016"/>
        <v>Complete upgradation of conveyor lighting system with energey efficient LED lights for CHP-1 (4 x 210 MW), Khaperkheda TPS.</v>
      </c>
      <c r="C2923" s="9">
        <f t="shared" si="1023"/>
        <v>0</v>
      </c>
      <c r="D2923" s="65" t="str">
        <f t="shared" si="1023"/>
        <v>-</v>
      </c>
      <c r="E2923" s="58">
        <f t="shared" si="1023"/>
        <v>0</v>
      </c>
      <c r="F2923" s="58">
        <f t="shared" si="1019"/>
        <v>8</v>
      </c>
      <c r="G2923" s="58">
        <f t="shared" si="1020"/>
        <v>8</v>
      </c>
      <c r="H2923" s="58">
        <f t="shared" si="1021"/>
        <v>0</v>
      </c>
      <c r="I2923" s="123">
        <f>'F4.2'!AA367</f>
        <v>0</v>
      </c>
      <c r="J2923" s="123">
        <f>'F4.2'!AU367</f>
        <v>0</v>
      </c>
      <c r="K2923" s="58"/>
      <c r="L2923" s="58"/>
      <c r="M2923" s="58">
        <f t="shared" si="1015"/>
        <v>0</v>
      </c>
      <c r="N2923" s="58">
        <f t="shared" si="1022"/>
        <v>0</v>
      </c>
    </row>
    <row r="2924" spans="1:14" ht="60" hidden="1" outlineLevel="1" x14ac:dyDescent="0.25">
      <c r="A2924" s="9">
        <f t="shared" si="1017"/>
        <v>46.5</v>
      </c>
      <c r="B2924" s="194" t="str">
        <f t="shared" si="1016"/>
        <v>Providing, installation, testing commissioning, maintenance and operation of explosion proof &amp; weather proof surveillance system at CHP-I (4 X 210 MW), TPS Khaperkheda.</v>
      </c>
      <c r="C2924" s="9">
        <f t="shared" si="1023"/>
        <v>0</v>
      </c>
      <c r="D2924" s="65" t="str">
        <f t="shared" si="1023"/>
        <v>-</v>
      </c>
      <c r="E2924" s="58">
        <f t="shared" si="1023"/>
        <v>0</v>
      </c>
      <c r="F2924" s="58">
        <f t="shared" si="1019"/>
        <v>6</v>
      </c>
      <c r="G2924" s="58">
        <f t="shared" si="1020"/>
        <v>6</v>
      </c>
      <c r="H2924" s="58">
        <f t="shared" si="1021"/>
        <v>0</v>
      </c>
      <c r="I2924" s="123">
        <f>'F4.2'!AA368</f>
        <v>0</v>
      </c>
      <c r="J2924" s="123">
        <f>'F4.2'!AU368</f>
        <v>0</v>
      </c>
      <c r="K2924" s="58"/>
      <c r="L2924" s="58"/>
      <c r="M2924" s="58">
        <f t="shared" si="1015"/>
        <v>0</v>
      </c>
      <c r="N2924" s="58">
        <f t="shared" si="1022"/>
        <v>0</v>
      </c>
    </row>
    <row r="2925" spans="1:14" ht="45" hidden="1" outlineLevel="1" x14ac:dyDescent="0.25">
      <c r="A2925" s="9">
        <f t="shared" si="1017"/>
        <v>46.6</v>
      </c>
      <c r="B2925" s="194" t="str">
        <f t="shared" si="1016"/>
        <v>Complete revamping/refurbishment, upgradation and modification of various EOT cranes &amp; hoist installed at CHP-I (4 x 210 MW), TPS Khaperkheda.</v>
      </c>
      <c r="C2925" s="9">
        <f t="shared" si="1023"/>
        <v>0</v>
      </c>
      <c r="D2925" s="65" t="str">
        <f t="shared" si="1023"/>
        <v>-</v>
      </c>
      <c r="E2925" s="58">
        <f t="shared" si="1023"/>
        <v>0</v>
      </c>
      <c r="F2925" s="58">
        <f t="shared" si="1019"/>
        <v>12</v>
      </c>
      <c r="G2925" s="58">
        <f t="shared" si="1020"/>
        <v>12</v>
      </c>
      <c r="H2925" s="58">
        <f t="shared" si="1021"/>
        <v>0</v>
      </c>
      <c r="I2925" s="123">
        <f>'F4.2'!AA369</f>
        <v>0</v>
      </c>
      <c r="J2925" s="123">
        <f>'F4.2'!AU369</f>
        <v>0</v>
      </c>
      <c r="K2925" s="58"/>
      <c r="L2925" s="58"/>
      <c r="M2925" s="58">
        <f t="shared" si="1015"/>
        <v>0</v>
      </c>
      <c r="N2925" s="58">
        <f t="shared" si="1022"/>
        <v>0</v>
      </c>
    </row>
    <row r="2926" spans="1:14" ht="47.25" hidden="1" outlineLevel="1" x14ac:dyDescent="0.25">
      <c r="A2926" s="27">
        <f t="shared" si="1017"/>
        <v>47</v>
      </c>
      <c r="B2926" s="215" t="str">
        <f t="shared" si="1016"/>
        <v>Procurement of various capacity SAN make locomotives and BEML make loader &amp; bulldozer for CHP-I (4 x 210 MW)</v>
      </c>
      <c r="C2926" s="9">
        <f t="shared" si="1023"/>
        <v>0</v>
      </c>
      <c r="D2926" s="65" t="str">
        <f t="shared" si="1023"/>
        <v>-</v>
      </c>
      <c r="E2926" s="58">
        <f t="shared" si="1023"/>
        <v>0</v>
      </c>
      <c r="F2926" s="58">
        <f t="shared" si="1019"/>
        <v>0</v>
      </c>
      <c r="G2926" s="58">
        <f t="shared" si="1020"/>
        <v>0</v>
      </c>
      <c r="H2926" s="58">
        <f t="shared" si="1021"/>
        <v>0</v>
      </c>
      <c r="I2926" s="123">
        <f>'F4.2'!AA370</f>
        <v>0</v>
      </c>
      <c r="J2926" s="123">
        <f>'F4.2'!AU370</f>
        <v>0</v>
      </c>
      <c r="K2926" s="58"/>
      <c r="L2926" s="58"/>
      <c r="M2926" s="58">
        <f t="shared" si="1015"/>
        <v>0</v>
      </c>
      <c r="N2926" s="58">
        <f t="shared" si="1022"/>
        <v>0</v>
      </c>
    </row>
    <row r="2927" spans="1:14" ht="45" hidden="1" outlineLevel="1" x14ac:dyDescent="0.25">
      <c r="A2927" s="9">
        <f t="shared" si="1017"/>
        <v>47.1</v>
      </c>
      <c r="B2927" s="194" t="str">
        <f t="shared" si="1016"/>
        <v xml:space="preserve">Procurement of various capacity SAN make locomotives and BEML make loader &amp; bulldozer for CHP-I (4 x 210 MW) </v>
      </c>
      <c r="C2927" s="9">
        <f t="shared" si="1023"/>
        <v>0</v>
      </c>
      <c r="D2927" s="65" t="str">
        <f t="shared" si="1023"/>
        <v>-</v>
      </c>
      <c r="E2927" s="58">
        <f t="shared" si="1023"/>
        <v>0</v>
      </c>
      <c r="F2927" s="58">
        <f t="shared" si="1019"/>
        <v>25</v>
      </c>
      <c r="G2927" s="58">
        <f t="shared" si="1020"/>
        <v>25</v>
      </c>
      <c r="H2927" s="58">
        <f t="shared" si="1021"/>
        <v>0</v>
      </c>
      <c r="I2927" s="123">
        <f>'F4.2'!AA371</f>
        <v>0</v>
      </c>
      <c r="J2927" s="123">
        <f>'F4.2'!AU371</f>
        <v>0</v>
      </c>
      <c r="K2927" s="58"/>
      <c r="L2927" s="58"/>
      <c r="M2927" s="58">
        <f t="shared" si="1015"/>
        <v>0</v>
      </c>
      <c r="N2927" s="58">
        <f t="shared" si="1022"/>
        <v>0</v>
      </c>
    </row>
    <row r="2928" spans="1:14" ht="31.5" hidden="1" outlineLevel="1" x14ac:dyDescent="0.25">
      <c r="A2928" s="27">
        <f t="shared" si="1017"/>
        <v>48</v>
      </c>
      <c r="B2928" s="27" t="str">
        <f t="shared" si="1016"/>
        <v>CHP Improvement Schemesfor 4x 210 MW units</v>
      </c>
      <c r="C2928" s="9">
        <f t="shared" ref="C2928:E2947" si="1024">C2502</f>
        <v>0</v>
      </c>
      <c r="D2928" s="65" t="str">
        <f t="shared" si="1024"/>
        <v>-</v>
      </c>
      <c r="E2928" s="58">
        <f t="shared" si="1024"/>
        <v>0</v>
      </c>
      <c r="F2928" s="58">
        <f t="shared" si="1019"/>
        <v>0</v>
      </c>
      <c r="G2928" s="58">
        <f t="shared" si="1020"/>
        <v>0</v>
      </c>
      <c r="H2928" s="58">
        <f t="shared" si="1021"/>
        <v>0</v>
      </c>
      <c r="I2928" s="123">
        <f>'F4.2'!AA372</f>
        <v>0</v>
      </c>
      <c r="J2928" s="123">
        <f>'F4.2'!AU372</f>
        <v>0</v>
      </c>
      <c r="K2928" s="58"/>
      <c r="L2928" s="58"/>
      <c r="M2928" s="58">
        <f t="shared" si="1015"/>
        <v>0</v>
      </c>
      <c r="N2928" s="58">
        <f t="shared" si="1022"/>
        <v>0</v>
      </c>
    </row>
    <row r="2929" spans="1:14" ht="45" hidden="1" outlineLevel="1" x14ac:dyDescent="0.25">
      <c r="A2929" s="9">
        <f t="shared" si="1017"/>
        <v>48.1</v>
      </c>
      <c r="B2929" s="194" t="str">
        <f t="shared" si="1016"/>
        <v>Design, manufacture, supply and installation of suspended magnet for bunkering belts at CHP-I (4 x 210 MW), TPS Khaperkheda.</v>
      </c>
      <c r="C2929" s="9">
        <f t="shared" si="1024"/>
        <v>0</v>
      </c>
      <c r="D2929" s="65" t="str">
        <f t="shared" si="1024"/>
        <v>-</v>
      </c>
      <c r="E2929" s="58">
        <f t="shared" si="1024"/>
        <v>0</v>
      </c>
      <c r="F2929" s="58">
        <f t="shared" si="1019"/>
        <v>4</v>
      </c>
      <c r="G2929" s="58">
        <f t="shared" si="1020"/>
        <v>4</v>
      </c>
      <c r="H2929" s="58">
        <f t="shared" si="1021"/>
        <v>0</v>
      </c>
      <c r="I2929" s="123">
        <f>'F4.2'!AA373</f>
        <v>0</v>
      </c>
      <c r="J2929" s="123">
        <f>'F4.2'!AU373</f>
        <v>0</v>
      </c>
      <c r="K2929" s="58"/>
      <c r="L2929" s="58"/>
      <c r="M2929" s="58">
        <f t="shared" si="1015"/>
        <v>0</v>
      </c>
      <c r="N2929" s="58">
        <f t="shared" si="1022"/>
        <v>0</v>
      </c>
    </row>
    <row r="2930" spans="1:14" ht="45" hidden="1" outlineLevel="1" x14ac:dyDescent="0.25">
      <c r="A2930" s="9">
        <f t="shared" si="1017"/>
        <v>48.2</v>
      </c>
      <c r="B2930" s="194" t="str">
        <f t="shared" si="1016"/>
        <v>Design, manufacture, supply and installation of travel drive system for shuttle conveyors and conveyors at CHP-I (4 x 210 MW), TPS Khaperkheda.</v>
      </c>
      <c r="C2930" s="9">
        <f t="shared" si="1024"/>
        <v>0</v>
      </c>
      <c r="D2930" s="65" t="str">
        <f t="shared" si="1024"/>
        <v>-</v>
      </c>
      <c r="E2930" s="58">
        <f t="shared" si="1024"/>
        <v>0</v>
      </c>
      <c r="F2930" s="58">
        <f t="shared" si="1019"/>
        <v>5</v>
      </c>
      <c r="G2930" s="58">
        <f t="shared" si="1020"/>
        <v>5</v>
      </c>
      <c r="H2930" s="58">
        <f t="shared" si="1021"/>
        <v>0</v>
      </c>
      <c r="I2930" s="123">
        <f>'F4.2'!AA374</f>
        <v>0</v>
      </c>
      <c r="J2930" s="123">
        <f>'F4.2'!AU374</f>
        <v>0</v>
      </c>
      <c r="K2930" s="58"/>
      <c r="L2930" s="58"/>
      <c r="M2930" s="58">
        <f t="shared" si="1015"/>
        <v>0</v>
      </c>
      <c r="N2930" s="58">
        <f t="shared" si="1022"/>
        <v>0</v>
      </c>
    </row>
    <row r="2931" spans="1:14" ht="60" hidden="1" outlineLevel="1" x14ac:dyDescent="0.25">
      <c r="A2931" s="9">
        <f t="shared" si="1017"/>
        <v>48.3</v>
      </c>
      <c r="B2931" s="194" t="str">
        <f t="shared" si="1016"/>
        <v>Renovation including replacement of Power &amp; Control cables with  automation &amp; upgradation of Stacker Reclaimer No. 2 in CHP-I (4 X 210MW), TPS Khaperkheda."</v>
      </c>
      <c r="C2931" s="9">
        <f t="shared" si="1024"/>
        <v>0</v>
      </c>
      <c r="D2931" s="65" t="str">
        <f t="shared" si="1024"/>
        <v>-</v>
      </c>
      <c r="E2931" s="58">
        <f t="shared" si="1024"/>
        <v>0</v>
      </c>
      <c r="F2931" s="58">
        <f t="shared" si="1019"/>
        <v>8</v>
      </c>
      <c r="G2931" s="58">
        <f t="shared" si="1020"/>
        <v>8</v>
      </c>
      <c r="H2931" s="58">
        <f t="shared" si="1021"/>
        <v>0</v>
      </c>
      <c r="I2931" s="123">
        <f>'F4.2'!AA375</f>
        <v>0</v>
      </c>
      <c r="J2931" s="123">
        <f>'F4.2'!AU375</f>
        <v>0</v>
      </c>
      <c r="K2931" s="58"/>
      <c r="L2931" s="58"/>
      <c r="M2931" s="58">
        <f t="shared" si="1015"/>
        <v>0</v>
      </c>
      <c r="N2931" s="58">
        <f t="shared" si="1022"/>
        <v>0</v>
      </c>
    </row>
    <row r="2932" spans="1:14" ht="45" hidden="1" outlineLevel="1" x14ac:dyDescent="0.25">
      <c r="A2932" s="9">
        <f t="shared" si="1017"/>
        <v>48.4</v>
      </c>
      <c r="B2932" s="194" t="str">
        <f t="shared" si="1016"/>
        <v xml:space="preserve">Complete reconditionding &amp; upgradation of LT MCC installed at Unit No. 3 &amp; 4 bunker auxiliareis in CHP-I (4 x 210 MW) </v>
      </c>
      <c r="C2932" s="9">
        <f t="shared" si="1024"/>
        <v>0</v>
      </c>
      <c r="D2932" s="65" t="str">
        <f t="shared" si="1024"/>
        <v>-</v>
      </c>
      <c r="E2932" s="58">
        <f t="shared" si="1024"/>
        <v>0</v>
      </c>
      <c r="F2932" s="58">
        <f t="shared" si="1019"/>
        <v>7</v>
      </c>
      <c r="G2932" s="58">
        <f t="shared" si="1020"/>
        <v>7</v>
      </c>
      <c r="H2932" s="58">
        <f t="shared" si="1021"/>
        <v>0</v>
      </c>
      <c r="I2932" s="123">
        <f>'F4.2'!AA376</f>
        <v>0</v>
      </c>
      <c r="J2932" s="123">
        <f>'F4.2'!AU376</f>
        <v>0</v>
      </c>
      <c r="K2932" s="58"/>
      <c r="L2932" s="58"/>
      <c r="M2932" s="58">
        <f t="shared" si="1015"/>
        <v>0</v>
      </c>
      <c r="N2932" s="58">
        <f t="shared" si="1022"/>
        <v>0</v>
      </c>
    </row>
    <row r="2933" spans="1:14" ht="30" hidden="1" outlineLevel="1" x14ac:dyDescent="0.25">
      <c r="A2933" s="9">
        <f t="shared" si="1017"/>
        <v>48.5</v>
      </c>
      <c r="B2933" s="194" t="str">
        <f t="shared" si="1016"/>
        <v xml:space="preserve">Complete reconditionding &amp; upgradation of outdoor lighting system in CHP-I (4 x 210 MW) </v>
      </c>
      <c r="C2933" s="9">
        <f t="shared" si="1024"/>
        <v>0</v>
      </c>
      <c r="D2933" s="65" t="str">
        <f t="shared" si="1024"/>
        <v>-</v>
      </c>
      <c r="E2933" s="58">
        <f t="shared" si="1024"/>
        <v>0</v>
      </c>
      <c r="F2933" s="58">
        <f t="shared" si="1019"/>
        <v>8</v>
      </c>
      <c r="G2933" s="58">
        <f t="shared" si="1020"/>
        <v>8</v>
      </c>
      <c r="H2933" s="58">
        <f t="shared" si="1021"/>
        <v>0</v>
      </c>
      <c r="I2933" s="123">
        <f>'F4.2'!AA377</f>
        <v>0</v>
      </c>
      <c r="J2933" s="123">
        <f>'F4.2'!AU377</f>
        <v>0</v>
      </c>
      <c r="K2933" s="58"/>
      <c r="L2933" s="58"/>
      <c r="M2933" s="58">
        <f t="shared" si="1015"/>
        <v>0</v>
      </c>
      <c r="N2933" s="58">
        <f t="shared" si="1022"/>
        <v>0</v>
      </c>
    </row>
    <row r="2934" spans="1:14" ht="45" hidden="1" outlineLevel="1" x14ac:dyDescent="0.25">
      <c r="A2934" s="9">
        <f t="shared" si="1017"/>
        <v>48.6</v>
      </c>
      <c r="B2934" s="194" t="str">
        <f t="shared" si="1016"/>
        <v xml:space="preserve">Complete reconditionding &amp; upgradation of HT breaker, control circuits &amp; protection relays in CHP-I (4 x 210 MW) </v>
      </c>
      <c r="C2934" s="9">
        <f t="shared" si="1024"/>
        <v>0</v>
      </c>
      <c r="D2934" s="65" t="str">
        <f t="shared" si="1024"/>
        <v>-</v>
      </c>
      <c r="E2934" s="58">
        <f t="shared" si="1024"/>
        <v>0</v>
      </c>
      <c r="F2934" s="58">
        <f t="shared" si="1019"/>
        <v>3</v>
      </c>
      <c r="G2934" s="58">
        <f t="shared" si="1020"/>
        <v>3</v>
      </c>
      <c r="H2934" s="58">
        <f t="shared" si="1021"/>
        <v>0</v>
      </c>
      <c r="I2934" s="123">
        <f>'F4.2'!AA378</f>
        <v>0</v>
      </c>
      <c r="J2934" s="123">
        <f>'F4.2'!AU378</f>
        <v>0</v>
      </c>
      <c r="K2934" s="58"/>
      <c r="L2934" s="58"/>
      <c r="M2934" s="58">
        <f t="shared" si="1015"/>
        <v>0</v>
      </c>
      <c r="N2934" s="58">
        <f t="shared" si="1022"/>
        <v>0</v>
      </c>
    </row>
    <row r="2935" spans="1:14" ht="60" hidden="1" outlineLevel="1" x14ac:dyDescent="0.25">
      <c r="A2935" s="9">
        <f t="shared" si="1017"/>
        <v>48.7</v>
      </c>
      <c r="B2935" s="194" t="str">
        <f t="shared" si="1016"/>
        <v>Complete revamping/refurbishment, upgradation and modification of various monorail hoists &amp; winch machine  installed at CHP-I (4 x 210 MW), TPS Khaperkheda.</v>
      </c>
      <c r="C2935" s="9">
        <f t="shared" si="1024"/>
        <v>0</v>
      </c>
      <c r="D2935" s="65" t="str">
        <f t="shared" si="1024"/>
        <v>-</v>
      </c>
      <c r="E2935" s="58">
        <f t="shared" si="1024"/>
        <v>0</v>
      </c>
      <c r="F2935" s="58">
        <f t="shared" si="1019"/>
        <v>10</v>
      </c>
      <c r="G2935" s="58">
        <f t="shared" si="1020"/>
        <v>10</v>
      </c>
      <c r="H2935" s="58">
        <f t="shared" si="1021"/>
        <v>0</v>
      </c>
      <c r="I2935" s="123">
        <f>'F4.2'!AA379</f>
        <v>0</v>
      </c>
      <c r="J2935" s="123">
        <f>'F4.2'!AU379</f>
        <v>0</v>
      </c>
      <c r="K2935" s="58"/>
      <c r="L2935" s="58"/>
      <c r="M2935" s="58">
        <f t="shared" si="1015"/>
        <v>0</v>
      </c>
      <c r="N2935" s="58">
        <f t="shared" si="1022"/>
        <v>0</v>
      </c>
    </row>
    <row r="2936" spans="1:14" ht="30" hidden="1" outlineLevel="1" x14ac:dyDescent="0.25">
      <c r="A2936" s="9">
        <f t="shared" si="1017"/>
        <v>48.8</v>
      </c>
      <c r="B2936" s="194" t="str">
        <f t="shared" si="1016"/>
        <v xml:space="preserve">Procurement of hydra 14 Ton above capacity and heavy vehicles for CHP- I &amp; II. </v>
      </c>
      <c r="C2936" s="9">
        <f t="shared" si="1024"/>
        <v>0</v>
      </c>
      <c r="D2936" s="65" t="str">
        <f t="shared" si="1024"/>
        <v>-</v>
      </c>
      <c r="E2936" s="58">
        <f t="shared" si="1024"/>
        <v>0</v>
      </c>
      <c r="F2936" s="58">
        <f t="shared" si="1019"/>
        <v>5</v>
      </c>
      <c r="G2936" s="58">
        <f t="shared" si="1020"/>
        <v>5</v>
      </c>
      <c r="H2936" s="58">
        <f t="shared" si="1021"/>
        <v>0</v>
      </c>
      <c r="I2936" s="123">
        <f>'F4.2'!AA380</f>
        <v>0</v>
      </c>
      <c r="J2936" s="123">
        <f>'F4.2'!AU380</f>
        <v>0</v>
      </c>
      <c r="K2936" s="58"/>
      <c r="L2936" s="58"/>
      <c r="M2936" s="58">
        <f t="shared" si="1015"/>
        <v>0</v>
      </c>
      <c r="N2936" s="58">
        <f t="shared" si="1022"/>
        <v>0</v>
      </c>
    </row>
    <row r="2937" spans="1:14" ht="31.5" hidden="1" outlineLevel="1" x14ac:dyDescent="0.25">
      <c r="A2937" s="27">
        <f t="shared" si="1017"/>
        <v>49</v>
      </c>
      <c r="B2937" s="215" t="str">
        <f t="shared" si="1016"/>
        <v>Installation of Real Time Coal Analyzer at all TPS of Mahagenco</v>
      </c>
      <c r="C2937" s="9">
        <f t="shared" si="1024"/>
        <v>0</v>
      </c>
      <c r="D2937" s="65" t="str">
        <f t="shared" si="1024"/>
        <v>-</v>
      </c>
      <c r="E2937" s="58">
        <f t="shared" si="1024"/>
        <v>0</v>
      </c>
      <c r="F2937" s="58">
        <f t="shared" si="1019"/>
        <v>0</v>
      </c>
      <c r="G2937" s="58">
        <f t="shared" si="1020"/>
        <v>0</v>
      </c>
      <c r="H2937" s="58">
        <f t="shared" si="1021"/>
        <v>0</v>
      </c>
      <c r="I2937" s="123">
        <f>'F4.2'!AA381</f>
        <v>0</v>
      </c>
      <c r="J2937" s="123">
        <f>'F4.2'!AU381</f>
        <v>0</v>
      </c>
      <c r="K2937" s="58"/>
      <c r="L2937" s="58"/>
      <c r="M2937" s="58">
        <f t="shared" si="1015"/>
        <v>0</v>
      </c>
      <c r="N2937" s="58">
        <f t="shared" si="1022"/>
        <v>0</v>
      </c>
    </row>
    <row r="2938" spans="1:14" ht="30" hidden="1" outlineLevel="1" x14ac:dyDescent="0.25">
      <c r="A2938" s="9">
        <f t="shared" si="1017"/>
        <v>49.1</v>
      </c>
      <c r="B2938" s="194" t="str">
        <f t="shared" si="1016"/>
        <v>Installation of Real time Coal  Analyzer at Khaperkheda TPS</v>
      </c>
      <c r="C2938" s="9">
        <f t="shared" si="1024"/>
        <v>0</v>
      </c>
      <c r="D2938" s="65" t="str">
        <f t="shared" si="1024"/>
        <v>-</v>
      </c>
      <c r="E2938" s="58">
        <f t="shared" si="1024"/>
        <v>0</v>
      </c>
      <c r="F2938" s="58">
        <f t="shared" si="1019"/>
        <v>31.42</v>
      </c>
      <c r="G2938" s="58">
        <f t="shared" si="1020"/>
        <v>31.42</v>
      </c>
      <c r="H2938" s="58">
        <f t="shared" si="1021"/>
        <v>0</v>
      </c>
      <c r="I2938" s="123">
        <f>'F4.2'!AA382</f>
        <v>0</v>
      </c>
      <c r="J2938" s="123">
        <f>'F4.2'!AU382</f>
        <v>0</v>
      </c>
      <c r="K2938" s="58"/>
      <c r="L2938" s="58"/>
      <c r="M2938" s="58">
        <f t="shared" si="1015"/>
        <v>0</v>
      </c>
      <c r="N2938" s="58">
        <f t="shared" si="1022"/>
        <v>0</v>
      </c>
    </row>
    <row r="2939" spans="1:14" ht="31.5" hidden="1" outlineLevel="1" x14ac:dyDescent="0.25">
      <c r="A2939" s="27">
        <f t="shared" si="1017"/>
        <v>50</v>
      </c>
      <c r="B2939" s="215" t="str">
        <f t="shared" si="1016"/>
        <v xml:space="preserve">Railway expenses for refurbishment of  OHE lines at CHP-I (4 x 210 MW) </v>
      </c>
      <c r="C2939" s="9">
        <f t="shared" si="1024"/>
        <v>0</v>
      </c>
      <c r="D2939" s="65" t="str">
        <f t="shared" si="1024"/>
        <v>-</v>
      </c>
      <c r="E2939" s="58">
        <f t="shared" si="1024"/>
        <v>0</v>
      </c>
      <c r="F2939" s="58">
        <f t="shared" si="1019"/>
        <v>0</v>
      </c>
      <c r="G2939" s="58">
        <f t="shared" si="1020"/>
        <v>0</v>
      </c>
      <c r="H2939" s="58">
        <f t="shared" si="1021"/>
        <v>0</v>
      </c>
      <c r="I2939" s="123">
        <f>'F4.2'!AA383</f>
        <v>0</v>
      </c>
      <c r="J2939" s="123">
        <f>'F4.2'!AU383</f>
        <v>0</v>
      </c>
      <c r="K2939" s="58"/>
      <c r="L2939" s="58"/>
      <c r="M2939" s="58">
        <f t="shared" si="1015"/>
        <v>0</v>
      </c>
      <c r="N2939" s="58">
        <f t="shared" si="1022"/>
        <v>0</v>
      </c>
    </row>
    <row r="2940" spans="1:14" ht="30" hidden="1" outlineLevel="1" x14ac:dyDescent="0.25">
      <c r="A2940" s="9">
        <f t="shared" si="1017"/>
        <v>50.1</v>
      </c>
      <c r="B2940" s="195" t="str">
        <f t="shared" si="1016"/>
        <v xml:space="preserve">Railway expenses for refurbishment of  OHE lines at CHP-I (4 x 210 MW) </v>
      </c>
      <c r="C2940" s="9">
        <f t="shared" si="1024"/>
        <v>0</v>
      </c>
      <c r="D2940" s="65" t="str">
        <f t="shared" si="1024"/>
        <v>-</v>
      </c>
      <c r="E2940" s="58">
        <f t="shared" si="1024"/>
        <v>0</v>
      </c>
      <c r="F2940" s="58">
        <f t="shared" si="1019"/>
        <v>26</v>
      </c>
      <c r="G2940" s="58">
        <f t="shared" si="1020"/>
        <v>26</v>
      </c>
      <c r="H2940" s="58">
        <f t="shared" si="1021"/>
        <v>0</v>
      </c>
      <c r="I2940" s="123">
        <f>'F4.2'!AA384</f>
        <v>0</v>
      </c>
      <c r="J2940" s="123">
        <f>'F4.2'!AU384</f>
        <v>0</v>
      </c>
      <c r="K2940" s="58"/>
      <c r="L2940" s="58"/>
      <c r="M2940" s="58">
        <f t="shared" si="1015"/>
        <v>0</v>
      </c>
      <c r="N2940" s="58">
        <f t="shared" si="1022"/>
        <v>0</v>
      </c>
    </row>
    <row r="2941" spans="1:14" ht="15.75" hidden="1" outlineLevel="1" x14ac:dyDescent="0.25">
      <c r="A2941" s="31">
        <f t="shared" si="1017"/>
        <v>0</v>
      </c>
      <c r="B2941" s="127">
        <f t="shared" si="1016"/>
        <v>0</v>
      </c>
      <c r="C2941" s="9">
        <f t="shared" si="1024"/>
        <v>0</v>
      </c>
      <c r="D2941" s="65" t="str">
        <f t="shared" si="1024"/>
        <v>-</v>
      </c>
      <c r="E2941" s="58">
        <f t="shared" si="1024"/>
        <v>0</v>
      </c>
      <c r="F2941" s="58">
        <f t="shared" si="1019"/>
        <v>0</v>
      </c>
      <c r="G2941" s="58">
        <f t="shared" si="1020"/>
        <v>0</v>
      </c>
      <c r="H2941" s="58">
        <f t="shared" si="1021"/>
        <v>0</v>
      </c>
      <c r="I2941" s="123">
        <f>'F4.2'!AA385</f>
        <v>0</v>
      </c>
      <c r="J2941" s="123">
        <f>'F4.2'!AU385</f>
        <v>0</v>
      </c>
      <c r="K2941" s="58"/>
      <c r="L2941" s="58"/>
      <c r="M2941" s="58">
        <f t="shared" si="1015"/>
        <v>0</v>
      </c>
      <c r="N2941" s="58">
        <f t="shared" si="1022"/>
        <v>0</v>
      </c>
    </row>
    <row r="2942" spans="1:14" ht="15.75" hidden="1" outlineLevel="1" x14ac:dyDescent="0.25">
      <c r="A2942" s="9">
        <f t="shared" si="1017"/>
        <v>0</v>
      </c>
      <c r="B2942" s="194">
        <f t="shared" si="1016"/>
        <v>0</v>
      </c>
      <c r="C2942" s="9">
        <f t="shared" si="1024"/>
        <v>0</v>
      </c>
      <c r="D2942" s="65" t="str">
        <f t="shared" si="1024"/>
        <v>-</v>
      </c>
      <c r="E2942" s="58">
        <f t="shared" si="1024"/>
        <v>0</v>
      </c>
      <c r="F2942" s="58">
        <f t="shared" si="1019"/>
        <v>0</v>
      </c>
      <c r="G2942" s="58">
        <f t="shared" si="1020"/>
        <v>0</v>
      </c>
      <c r="H2942" s="58">
        <f t="shared" si="1021"/>
        <v>0</v>
      </c>
      <c r="I2942" s="123">
        <f>'F4.2'!AA386</f>
        <v>0</v>
      </c>
      <c r="J2942" s="123">
        <f>'F4.2'!AU386</f>
        <v>0</v>
      </c>
      <c r="K2942" s="58"/>
      <c r="L2942" s="58"/>
      <c r="M2942" s="58">
        <f t="shared" si="1015"/>
        <v>0</v>
      </c>
      <c r="N2942" s="58">
        <f t="shared" si="1022"/>
        <v>0</v>
      </c>
    </row>
    <row r="2943" spans="1:14" ht="15.75" hidden="1" outlineLevel="1" x14ac:dyDescent="0.25">
      <c r="A2943" s="9">
        <f t="shared" si="1017"/>
        <v>0</v>
      </c>
      <c r="B2943" s="160">
        <f t="shared" si="1016"/>
        <v>0</v>
      </c>
      <c r="C2943" s="9">
        <f t="shared" si="1024"/>
        <v>0</v>
      </c>
      <c r="D2943" s="65" t="str">
        <f t="shared" si="1024"/>
        <v>-</v>
      </c>
      <c r="E2943" s="58">
        <f t="shared" si="1024"/>
        <v>0</v>
      </c>
      <c r="F2943" s="58">
        <f t="shared" si="1019"/>
        <v>0</v>
      </c>
      <c r="G2943" s="58">
        <f t="shared" si="1020"/>
        <v>0</v>
      </c>
      <c r="H2943" s="58">
        <f t="shared" si="1021"/>
        <v>0</v>
      </c>
      <c r="I2943" s="123">
        <f>'F4.2'!AA387</f>
        <v>0</v>
      </c>
      <c r="J2943" s="123">
        <f>'F4.2'!AU387</f>
        <v>0</v>
      </c>
      <c r="K2943" s="58"/>
      <c r="L2943" s="58"/>
      <c r="M2943" s="58">
        <f t="shared" si="1015"/>
        <v>0</v>
      </c>
      <c r="N2943" s="58">
        <f t="shared" si="1022"/>
        <v>0</v>
      </c>
    </row>
    <row r="2944" spans="1:14" ht="15.75" hidden="1" outlineLevel="1" x14ac:dyDescent="0.25">
      <c r="A2944" s="9">
        <f t="shared" si="1017"/>
        <v>0</v>
      </c>
      <c r="B2944" s="74" t="str">
        <f t="shared" si="1016"/>
        <v>B) Non-DPR Schemes</v>
      </c>
      <c r="C2944" s="9">
        <f t="shared" si="1024"/>
        <v>0</v>
      </c>
      <c r="D2944" s="65" t="str">
        <f t="shared" si="1024"/>
        <v>-</v>
      </c>
      <c r="E2944" s="58">
        <f t="shared" si="1024"/>
        <v>0</v>
      </c>
      <c r="F2944" s="58">
        <f t="shared" si="1019"/>
        <v>0</v>
      </c>
      <c r="G2944" s="58">
        <f t="shared" si="1020"/>
        <v>0</v>
      </c>
      <c r="H2944" s="58">
        <f t="shared" si="1021"/>
        <v>0</v>
      </c>
      <c r="I2944" s="123">
        <f>'F4.2'!AA388</f>
        <v>0</v>
      </c>
      <c r="J2944" s="123">
        <f>'F4.2'!AU388</f>
        <v>0</v>
      </c>
      <c r="K2944" s="58"/>
      <c r="L2944" s="58"/>
      <c r="M2944" s="58">
        <f t="shared" si="1015"/>
        <v>0</v>
      </c>
      <c r="N2944" s="58">
        <f t="shared" si="1022"/>
        <v>0</v>
      </c>
    </row>
    <row r="2945" spans="1:14" ht="45" hidden="1" outlineLevel="1" x14ac:dyDescent="0.25">
      <c r="A2945" s="31">
        <f t="shared" si="1017"/>
        <v>1</v>
      </c>
      <c r="B2945" s="194" t="str">
        <f t="shared" si="1016"/>
        <v>PROCUREMENT COMPLETE Gear BOX ASSEMBLIES FOR 803 1/2 HP &amp; XRP 883 COAL MILLS OF UNIT NO. 1&amp; 2 AT KHAPERKHEDA TPS.</v>
      </c>
      <c r="C2945" s="9" t="str">
        <f t="shared" si="1024"/>
        <v>N.A.</v>
      </c>
      <c r="D2945" s="65" t="str">
        <f t="shared" si="1024"/>
        <v>-</v>
      </c>
      <c r="E2945" s="58">
        <f t="shared" si="1024"/>
        <v>0</v>
      </c>
      <c r="F2945" s="58">
        <f t="shared" si="1019"/>
        <v>4.5548000000000002</v>
      </c>
      <c r="G2945" s="58">
        <f t="shared" si="1020"/>
        <v>4.5548000000000002</v>
      </c>
      <c r="H2945" s="58">
        <f t="shared" si="1021"/>
        <v>0</v>
      </c>
      <c r="I2945" s="123">
        <f>'F4.2'!AA389</f>
        <v>0</v>
      </c>
      <c r="J2945" s="123">
        <f>'F4.2'!AU389</f>
        <v>0</v>
      </c>
      <c r="K2945" s="58"/>
      <c r="L2945" s="58"/>
      <c r="M2945" s="58">
        <f t="shared" si="1015"/>
        <v>0</v>
      </c>
      <c r="N2945" s="58">
        <f t="shared" si="1022"/>
        <v>0</v>
      </c>
    </row>
    <row r="2946" spans="1:14" ht="45" hidden="1" outlineLevel="1" x14ac:dyDescent="0.25">
      <c r="A2946" s="31">
        <f t="shared" si="1017"/>
        <v>2</v>
      </c>
      <c r="B2946" s="219" t="str">
        <f t="shared" si="1016"/>
        <v>Supply Erection and commissioning of Oil Cooled Suspended magnets at Conv 6A &amp; 6B at Khaperkheda TPS.</v>
      </c>
      <c r="C2946" s="9" t="str">
        <f t="shared" si="1024"/>
        <v>N.A.</v>
      </c>
      <c r="D2946" s="65" t="str">
        <f t="shared" si="1024"/>
        <v>-</v>
      </c>
      <c r="E2946" s="58">
        <f t="shared" si="1024"/>
        <v>0</v>
      </c>
      <c r="F2946" s="58">
        <f t="shared" si="1019"/>
        <v>1.1483524000000001</v>
      </c>
      <c r="G2946" s="58">
        <f t="shared" si="1020"/>
        <v>1.1483524000000001</v>
      </c>
      <c r="H2946" s="58">
        <f t="shared" si="1021"/>
        <v>0</v>
      </c>
      <c r="I2946" s="123">
        <f>'F4.2'!AA390</f>
        <v>0</v>
      </c>
      <c r="J2946" s="123">
        <f>'F4.2'!AU390</f>
        <v>0</v>
      </c>
      <c r="K2946" s="58"/>
      <c r="L2946" s="58"/>
      <c r="M2946" s="58">
        <f t="shared" ref="M2946:M2986" si="1025">SUM(J2946:L2946)</f>
        <v>0</v>
      </c>
      <c r="N2946" s="58">
        <f t="shared" si="1022"/>
        <v>0</v>
      </c>
    </row>
    <row r="2947" spans="1:14" ht="45" hidden="1" outlineLevel="1" x14ac:dyDescent="0.25">
      <c r="A2947" s="31">
        <f t="shared" si="1017"/>
        <v>3</v>
      </c>
      <c r="B2947" s="219" t="str">
        <f t="shared" si="1016"/>
        <v>Procurment of new 02 Ambulance Van  &amp; 2 Truck for KPKD TPS(Asset Nos. 170100512,             170100513,        170100514,         170100515)</v>
      </c>
      <c r="C2947" s="9" t="str">
        <f t="shared" si="1024"/>
        <v>N.A.</v>
      </c>
      <c r="D2947" s="65" t="str">
        <f t="shared" si="1024"/>
        <v>-</v>
      </c>
      <c r="E2947" s="58">
        <f t="shared" si="1024"/>
        <v>0</v>
      </c>
      <c r="F2947" s="58">
        <f t="shared" si="1019"/>
        <v>0.41055119800000001</v>
      </c>
      <c r="G2947" s="58">
        <f t="shared" si="1020"/>
        <v>0.41055119800000001</v>
      </c>
      <c r="H2947" s="58">
        <f t="shared" si="1021"/>
        <v>0</v>
      </c>
      <c r="I2947" s="123">
        <f>'F4.2'!AA391</f>
        <v>0</v>
      </c>
      <c r="J2947" s="123">
        <f>'F4.2'!AU391</f>
        <v>0</v>
      </c>
      <c r="K2947" s="58"/>
      <c r="L2947" s="58"/>
      <c r="M2947" s="58">
        <f t="shared" si="1025"/>
        <v>0</v>
      </c>
      <c r="N2947" s="58">
        <f t="shared" si="1022"/>
        <v>0</v>
      </c>
    </row>
    <row r="2948" spans="1:14" ht="15.75" hidden="1" outlineLevel="1" x14ac:dyDescent="0.25">
      <c r="A2948" s="31">
        <f t="shared" si="1017"/>
        <v>4</v>
      </c>
      <c r="B2948" s="217" t="str">
        <f t="shared" ref="B2948:B2982" si="1026">B2522</f>
        <v>GEHO PUMP (Valve housing assembly)</v>
      </c>
      <c r="C2948" s="9" t="str">
        <f t="shared" ref="C2948:E2967" si="1027">C2522</f>
        <v>N.A.</v>
      </c>
      <c r="D2948" s="65" t="str">
        <f t="shared" si="1027"/>
        <v>-</v>
      </c>
      <c r="E2948" s="58">
        <f t="shared" si="1027"/>
        <v>0</v>
      </c>
      <c r="F2948" s="58">
        <f t="shared" si="1019"/>
        <v>8.7932900670000009</v>
      </c>
      <c r="G2948" s="58">
        <f t="shared" si="1020"/>
        <v>8.7932900670000009</v>
      </c>
      <c r="H2948" s="58">
        <f t="shared" si="1021"/>
        <v>0</v>
      </c>
      <c r="I2948" s="123">
        <f>'F4.2'!AA392</f>
        <v>0</v>
      </c>
      <c r="J2948" s="123">
        <f>'F4.2'!AU392</f>
        <v>0</v>
      </c>
      <c r="K2948" s="58"/>
      <c r="L2948" s="58"/>
      <c r="M2948" s="58">
        <f t="shared" si="1025"/>
        <v>0</v>
      </c>
      <c r="N2948" s="58">
        <f t="shared" si="1022"/>
        <v>0</v>
      </c>
    </row>
    <row r="2949" spans="1:14" ht="30" hidden="1" outlineLevel="1" x14ac:dyDescent="0.25">
      <c r="A2949" s="208">
        <f t="shared" si="1017"/>
        <v>5</v>
      </c>
      <c r="B2949" s="218" t="str">
        <f t="shared" si="1026"/>
        <v>RESTORATION OF AHP OUTLET TO ESP INLET DUCTS U#1&amp;2(Unit #2 Part only)</v>
      </c>
      <c r="C2949" s="9" t="str">
        <f t="shared" si="1027"/>
        <v>N.A.</v>
      </c>
      <c r="D2949" s="65" t="str">
        <f t="shared" si="1027"/>
        <v>-</v>
      </c>
      <c r="E2949" s="58">
        <f t="shared" si="1027"/>
        <v>0</v>
      </c>
      <c r="F2949" s="58">
        <f t="shared" si="1019"/>
        <v>7.004179336</v>
      </c>
      <c r="G2949" s="58">
        <f t="shared" si="1020"/>
        <v>7.004179336</v>
      </c>
      <c r="H2949" s="58">
        <f t="shared" si="1021"/>
        <v>0</v>
      </c>
      <c r="I2949" s="123">
        <f>'F4.2'!AA393</f>
        <v>0</v>
      </c>
      <c r="J2949" s="123">
        <f>'F4.2'!AU393</f>
        <v>0</v>
      </c>
      <c r="K2949" s="58"/>
      <c r="L2949" s="58"/>
      <c r="M2949" s="58">
        <f t="shared" si="1025"/>
        <v>0</v>
      </c>
      <c r="N2949" s="58">
        <f t="shared" si="1022"/>
        <v>0</v>
      </c>
    </row>
    <row r="2950" spans="1:14" ht="30" hidden="1" outlineLevel="1" x14ac:dyDescent="0.25">
      <c r="A2950" s="31">
        <f t="shared" si="1017"/>
        <v>6</v>
      </c>
      <c r="B2950" s="194" t="str">
        <f t="shared" si="1026"/>
        <v>ABC powder type and foam type composite Fire Extinguisher</v>
      </c>
      <c r="C2950" s="9" t="str">
        <f t="shared" si="1027"/>
        <v>N.A.</v>
      </c>
      <c r="D2950" s="65" t="str">
        <f t="shared" si="1027"/>
        <v>-</v>
      </c>
      <c r="E2950" s="58">
        <f t="shared" si="1027"/>
        <v>0</v>
      </c>
      <c r="F2950" s="58">
        <f t="shared" si="1019"/>
        <v>0.71399994599999994</v>
      </c>
      <c r="G2950" s="58">
        <f t="shared" si="1020"/>
        <v>0.71399994599999994</v>
      </c>
      <c r="H2950" s="58">
        <f t="shared" si="1021"/>
        <v>0</v>
      </c>
      <c r="I2950" s="123">
        <f>'F4.2'!AA394</f>
        <v>0</v>
      </c>
      <c r="J2950" s="123">
        <f>'F4.2'!AU394</f>
        <v>0</v>
      </c>
      <c r="K2950" s="58"/>
      <c r="L2950" s="58"/>
      <c r="M2950" s="58">
        <f t="shared" si="1025"/>
        <v>0</v>
      </c>
      <c r="N2950" s="58">
        <f t="shared" si="1022"/>
        <v>0</v>
      </c>
    </row>
    <row r="2951" spans="1:14" ht="15.75" hidden="1" outlineLevel="1" x14ac:dyDescent="0.25">
      <c r="A2951" s="31">
        <f t="shared" si="1017"/>
        <v>7</v>
      </c>
      <c r="B2951" s="217" t="str">
        <f t="shared" si="1026"/>
        <v>FFEQUIP  HYDRAULIC JACK (BM-I)</v>
      </c>
      <c r="C2951" s="9" t="str">
        <f t="shared" si="1027"/>
        <v>N.A.</v>
      </c>
      <c r="D2951" s="65" t="str">
        <f t="shared" si="1027"/>
        <v>-</v>
      </c>
      <c r="E2951" s="58">
        <f t="shared" si="1027"/>
        <v>0</v>
      </c>
      <c r="F2951" s="58">
        <f t="shared" si="1019"/>
        <v>0.57696099999999995</v>
      </c>
      <c r="G2951" s="58">
        <f t="shared" si="1020"/>
        <v>0.57696099999999995</v>
      </c>
      <c r="H2951" s="58">
        <f t="shared" si="1021"/>
        <v>0</v>
      </c>
      <c r="I2951" s="123">
        <f>'F4.2'!AA395</f>
        <v>0</v>
      </c>
      <c r="J2951" s="123">
        <f>'F4.2'!AU395</f>
        <v>0</v>
      </c>
      <c r="K2951" s="58"/>
      <c r="L2951" s="58"/>
      <c r="M2951" s="58">
        <f t="shared" si="1025"/>
        <v>0</v>
      </c>
      <c r="N2951" s="58">
        <f t="shared" si="1022"/>
        <v>0</v>
      </c>
    </row>
    <row r="2952" spans="1:14" ht="15.75" hidden="1" outlineLevel="1" x14ac:dyDescent="0.25">
      <c r="A2952" s="31">
        <f t="shared" ref="A2952:A2982" si="1028">A2526</f>
        <v>8</v>
      </c>
      <c r="B2952" s="217" t="str">
        <f t="shared" si="1026"/>
        <v>MOBILE COAL SAMPLING EQUIP-AUGER (FMC) CHP-I</v>
      </c>
      <c r="C2952" s="9" t="str">
        <f t="shared" si="1027"/>
        <v>N.A.</v>
      </c>
      <c r="D2952" s="65" t="str">
        <f t="shared" si="1027"/>
        <v>-</v>
      </c>
      <c r="E2952" s="58">
        <f t="shared" si="1027"/>
        <v>0</v>
      </c>
      <c r="F2952" s="58">
        <f t="shared" ref="F2952:F2986" si="1029">F2526+I2526</f>
        <v>1.5823799999999999</v>
      </c>
      <c r="G2952" s="58">
        <f t="shared" ref="G2952:G2986" si="1030">G2526+M2526</f>
        <v>1.5823799999999999</v>
      </c>
      <c r="H2952" s="58">
        <f t="shared" si="1021"/>
        <v>0</v>
      </c>
      <c r="I2952" s="123">
        <f>'F4.2'!AA396</f>
        <v>0</v>
      </c>
      <c r="J2952" s="123">
        <f>'F4.2'!AU396</f>
        <v>0</v>
      </c>
      <c r="K2952" s="58"/>
      <c r="L2952" s="58"/>
      <c r="M2952" s="58">
        <f t="shared" si="1025"/>
        <v>0</v>
      </c>
      <c r="N2952" s="58">
        <f t="shared" si="1022"/>
        <v>0</v>
      </c>
    </row>
    <row r="2953" spans="1:14" ht="60" hidden="1" outlineLevel="1" x14ac:dyDescent="0.25">
      <c r="A2953" s="31">
        <f t="shared" si="1028"/>
        <v>9</v>
      </c>
      <c r="B2953" s="194" t="str">
        <f t="shared" si="1026"/>
        <v>Replacement of ash slurry disposal pump to improve performance &amp; capacity enhancement of ash slurry disposal system at AHP-1 Khaperkheda TPS</v>
      </c>
      <c r="C2953" s="9">
        <f t="shared" si="1027"/>
        <v>0</v>
      </c>
      <c r="D2953" s="65" t="str">
        <f t="shared" si="1027"/>
        <v>-</v>
      </c>
      <c r="E2953" s="58">
        <f t="shared" si="1027"/>
        <v>0</v>
      </c>
      <c r="F2953" s="58">
        <f t="shared" si="1029"/>
        <v>4.92</v>
      </c>
      <c r="G2953" s="58">
        <f t="shared" si="1030"/>
        <v>4.92</v>
      </c>
      <c r="H2953" s="58">
        <f t="shared" ref="H2953:H2986" si="1031">F2953-G2953</f>
        <v>0</v>
      </c>
      <c r="I2953" s="123">
        <f>'F4.2'!AA397</f>
        <v>0</v>
      </c>
      <c r="J2953" s="123">
        <f>'F4.2'!AU397</f>
        <v>0</v>
      </c>
      <c r="K2953" s="58"/>
      <c r="L2953" s="58"/>
      <c r="M2953" s="58">
        <f t="shared" si="1025"/>
        <v>0</v>
      </c>
      <c r="N2953" s="58">
        <f t="shared" ref="N2953:N2986" si="1032">H2953+I2953-M2953</f>
        <v>0</v>
      </c>
    </row>
    <row r="2954" spans="1:14" ht="45" hidden="1" outlineLevel="1" x14ac:dyDescent="0.25">
      <c r="A2954" s="31">
        <f t="shared" si="1028"/>
        <v>10</v>
      </c>
      <c r="B2954" s="194" t="str">
        <f t="shared" si="1026"/>
        <v>Procurement of Pillow Block Dodge Bearing Assemblies (Expansion &amp; Non-Expansion) for PA fans in Unit- n1 to 4, at Khaperkheda TPS</v>
      </c>
      <c r="C2954" s="9">
        <f t="shared" si="1027"/>
        <v>0</v>
      </c>
      <c r="D2954" s="65" t="str">
        <f t="shared" si="1027"/>
        <v>-</v>
      </c>
      <c r="E2954" s="58">
        <f t="shared" si="1027"/>
        <v>0</v>
      </c>
      <c r="F2954" s="58">
        <f t="shared" si="1029"/>
        <v>5.1100000000000003</v>
      </c>
      <c r="G2954" s="58">
        <f t="shared" si="1030"/>
        <v>5.1100000000000003</v>
      </c>
      <c r="H2954" s="58">
        <f t="shared" si="1031"/>
        <v>0</v>
      </c>
      <c r="I2954" s="123">
        <f>'F4.2'!AA398</f>
        <v>0</v>
      </c>
      <c r="J2954" s="123">
        <f>'F4.2'!AU398</f>
        <v>0</v>
      </c>
      <c r="K2954" s="58"/>
      <c r="L2954" s="58"/>
      <c r="M2954" s="58">
        <f t="shared" si="1025"/>
        <v>0</v>
      </c>
      <c r="N2954" s="58">
        <f t="shared" si="1032"/>
        <v>0</v>
      </c>
    </row>
    <row r="2955" spans="1:14" ht="45" hidden="1" outlineLevel="1" x14ac:dyDescent="0.25">
      <c r="A2955" s="31">
        <f t="shared" si="1028"/>
        <v>11</v>
      </c>
      <c r="B2955" s="194" t="str">
        <f t="shared" si="1026"/>
        <v>Replacement of Economizer outlet to APH outlet common duct in unit no. 3 (210MW), Khaperkheda TPS</v>
      </c>
      <c r="C2955" s="9">
        <f t="shared" si="1027"/>
        <v>0</v>
      </c>
      <c r="D2955" s="65" t="str">
        <f t="shared" si="1027"/>
        <v>-</v>
      </c>
      <c r="E2955" s="58">
        <f t="shared" si="1027"/>
        <v>0</v>
      </c>
      <c r="F2955" s="58">
        <f t="shared" si="1029"/>
        <v>6.24</v>
      </c>
      <c r="G2955" s="58">
        <f t="shared" si="1030"/>
        <v>6.24</v>
      </c>
      <c r="H2955" s="58">
        <f t="shared" si="1031"/>
        <v>0</v>
      </c>
      <c r="I2955" s="123">
        <f>'F4.2'!AA399</f>
        <v>0</v>
      </c>
      <c r="J2955" s="123">
        <f>'F4.2'!AU399</f>
        <v>0</v>
      </c>
      <c r="K2955" s="58"/>
      <c r="L2955" s="58"/>
      <c r="M2955" s="58">
        <f t="shared" si="1025"/>
        <v>0</v>
      </c>
      <c r="N2955" s="58">
        <f t="shared" si="1032"/>
        <v>0</v>
      </c>
    </row>
    <row r="2956" spans="1:14" ht="60" hidden="1" outlineLevel="1" x14ac:dyDescent="0.25">
      <c r="A2956" s="31">
        <f t="shared" si="1028"/>
        <v>12</v>
      </c>
      <c r="B2956" s="194" t="str">
        <f t="shared" si="1026"/>
        <v>PROCUREMENT OF OIL COOLED  SUSPENSION MAGNET FOR 210MW AND MODIFICATION &amp; REPLACEMENT OF VIBRATING FEEDER WITH VIBRATING TRANSFER CHUTE FOR 210MW</v>
      </c>
      <c r="C2956" s="9">
        <f t="shared" si="1027"/>
        <v>0</v>
      </c>
      <c r="D2956" s="65" t="str">
        <f t="shared" si="1027"/>
        <v>-</v>
      </c>
      <c r="E2956" s="58">
        <f t="shared" si="1027"/>
        <v>0</v>
      </c>
      <c r="F2956" s="58">
        <f t="shared" si="1029"/>
        <v>3.09</v>
      </c>
      <c r="G2956" s="58">
        <f t="shared" si="1030"/>
        <v>3.09</v>
      </c>
      <c r="H2956" s="58">
        <f t="shared" si="1031"/>
        <v>0</v>
      </c>
      <c r="I2956" s="123">
        <f>'F4.2'!AA400</f>
        <v>0</v>
      </c>
      <c r="J2956" s="123">
        <f>'F4.2'!AU400</f>
        <v>0</v>
      </c>
      <c r="K2956" s="58"/>
      <c r="L2956" s="58"/>
      <c r="M2956" s="58">
        <f t="shared" si="1025"/>
        <v>0</v>
      </c>
      <c r="N2956" s="58">
        <f t="shared" si="1032"/>
        <v>0</v>
      </c>
    </row>
    <row r="2957" spans="1:14" ht="45" hidden="1" outlineLevel="1" x14ac:dyDescent="0.25">
      <c r="A2957" s="31">
        <f t="shared" si="1028"/>
        <v>13</v>
      </c>
      <c r="B2957" s="194" t="str">
        <f t="shared" si="1026"/>
        <v>DESIGN,ENGINEERING,MODIFICATION ,ERECTION AND COMMISSIONING OF DRIVE UNIT ARRANGEMENT FOR CONVEYOR 10 AT CHP1</v>
      </c>
      <c r="C2957" s="9">
        <f t="shared" si="1027"/>
        <v>0</v>
      </c>
      <c r="D2957" s="65" t="str">
        <f t="shared" si="1027"/>
        <v>-</v>
      </c>
      <c r="E2957" s="58">
        <f t="shared" si="1027"/>
        <v>0</v>
      </c>
      <c r="F2957" s="58">
        <f t="shared" si="1029"/>
        <v>1.65</v>
      </c>
      <c r="G2957" s="58">
        <f t="shared" si="1030"/>
        <v>1.65</v>
      </c>
      <c r="H2957" s="58">
        <f t="shared" si="1031"/>
        <v>0</v>
      </c>
      <c r="I2957" s="123">
        <f>'F4.2'!AA401</f>
        <v>0</v>
      </c>
      <c r="J2957" s="123">
        <f>'F4.2'!AU401</f>
        <v>0</v>
      </c>
      <c r="K2957" s="58"/>
      <c r="L2957" s="58"/>
      <c r="M2957" s="58">
        <f t="shared" si="1025"/>
        <v>0</v>
      </c>
      <c r="N2957" s="58">
        <f t="shared" si="1032"/>
        <v>0</v>
      </c>
    </row>
    <row r="2958" spans="1:14" ht="30" hidden="1" outlineLevel="1" x14ac:dyDescent="0.25">
      <c r="A2958" s="31">
        <f t="shared" si="1028"/>
        <v>14</v>
      </c>
      <c r="B2958" s="194" t="str">
        <f t="shared" si="1026"/>
        <v>ENERGY EFFICIENT PLANT LIGHTING AND COLONY LIGHTING MODIFICATIONS</v>
      </c>
      <c r="C2958" s="9">
        <f t="shared" si="1027"/>
        <v>0</v>
      </c>
      <c r="D2958" s="65" t="str">
        <f t="shared" si="1027"/>
        <v>-</v>
      </c>
      <c r="E2958" s="58">
        <f t="shared" si="1027"/>
        <v>0</v>
      </c>
      <c r="F2958" s="58">
        <f t="shared" si="1029"/>
        <v>21.04</v>
      </c>
      <c r="G2958" s="58">
        <f t="shared" si="1030"/>
        <v>21.04</v>
      </c>
      <c r="H2958" s="58">
        <f t="shared" si="1031"/>
        <v>0</v>
      </c>
      <c r="I2958" s="123">
        <f>'F4.2'!AA402</f>
        <v>0</v>
      </c>
      <c r="J2958" s="123">
        <f>'F4.2'!AU402</f>
        <v>0</v>
      </c>
      <c r="K2958" s="58"/>
      <c r="L2958" s="58"/>
      <c r="M2958" s="58">
        <f t="shared" si="1025"/>
        <v>0</v>
      </c>
      <c r="N2958" s="58">
        <f t="shared" si="1032"/>
        <v>0</v>
      </c>
    </row>
    <row r="2959" spans="1:14" ht="45" hidden="1" outlineLevel="1" x14ac:dyDescent="0.25">
      <c r="A2959" s="31">
        <f t="shared" si="1028"/>
        <v>15</v>
      </c>
      <c r="B2959" s="194" t="str">
        <f t="shared" si="1026"/>
        <v>Supply installation testing and commisioning of various battery sets at unit No 1 &amp; 2 of Khaperkheda TPS</v>
      </c>
      <c r="C2959" s="9">
        <f t="shared" si="1027"/>
        <v>0</v>
      </c>
      <c r="D2959" s="65" t="str">
        <f t="shared" si="1027"/>
        <v>-</v>
      </c>
      <c r="E2959" s="58">
        <f t="shared" si="1027"/>
        <v>0</v>
      </c>
      <c r="F2959" s="58">
        <f t="shared" si="1029"/>
        <v>9.31</v>
      </c>
      <c r="G2959" s="58">
        <f t="shared" si="1030"/>
        <v>9.31</v>
      </c>
      <c r="H2959" s="58">
        <f t="shared" si="1031"/>
        <v>0</v>
      </c>
      <c r="I2959" s="123">
        <f>'F4.2'!AA403</f>
        <v>0</v>
      </c>
      <c r="J2959" s="123">
        <f>'F4.2'!AU403</f>
        <v>0</v>
      </c>
      <c r="K2959" s="58"/>
      <c r="L2959" s="58"/>
      <c r="M2959" s="58">
        <f t="shared" si="1025"/>
        <v>0</v>
      </c>
      <c r="N2959" s="58">
        <f t="shared" si="1032"/>
        <v>0</v>
      </c>
    </row>
    <row r="2960" spans="1:14" ht="60" hidden="1" outlineLevel="1" x14ac:dyDescent="0.25">
      <c r="A2960" s="31">
        <f t="shared" si="1028"/>
        <v>16</v>
      </c>
      <c r="B2960" s="194" t="str">
        <f t="shared" si="1026"/>
        <v>Revamping and modification of existing alarm and protection system from fire and provide rapid extinguishing Clean Agent (CA) system at Unit #1 &amp; 2 (210 MW) units, KPKD TPS</v>
      </c>
      <c r="C2960" s="9">
        <f t="shared" si="1027"/>
        <v>0</v>
      </c>
      <c r="D2960" s="65" t="str">
        <f t="shared" si="1027"/>
        <v>-</v>
      </c>
      <c r="E2960" s="58">
        <f t="shared" si="1027"/>
        <v>0</v>
      </c>
      <c r="F2960" s="58">
        <f t="shared" si="1029"/>
        <v>8.2100000000000009</v>
      </c>
      <c r="G2960" s="58">
        <f t="shared" si="1030"/>
        <v>8.2100000000000009</v>
      </c>
      <c r="H2960" s="58">
        <f t="shared" si="1031"/>
        <v>0</v>
      </c>
      <c r="I2960" s="123">
        <f>'F4.2'!AA404</f>
        <v>0</v>
      </c>
      <c r="J2960" s="123">
        <f>'F4.2'!AU404</f>
        <v>0</v>
      </c>
      <c r="K2960" s="58"/>
      <c r="L2960" s="58"/>
      <c r="M2960" s="58">
        <f t="shared" si="1025"/>
        <v>0</v>
      </c>
      <c r="N2960" s="58">
        <f t="shared" si="1032"/>
        <v>0</v>
      </c>
    </row>
    <row r="2961" spans="1:14" ht="30" hidden="1" outlineLevel="1" x14ac:dyDescent="0.25">
      <c r="A2961" s="31">
        <f t="shared" si="1028"/>
        <v>17</v>
      </c>
      <c r="B2961" s="194" t="str">
        <f t="shared" si="1026"/>
        <v>Supply of electronic modules for Procontrol DCS system in unit 1 to 4 of 210 MW Khaperkheda TPS</v>
      </c>
      <c r="C2961" s="9">
        <f t="shared" si="1027"/>
        <v>0</v>
      </c>
      <c r="D2961" s="65" t="str">
        <f t="shared" si="1027"/>
        <v>-</v>
      </c>
      <c r="E2961" s="58">
        <f t="shared" si="1027"/>
        <v>0</v>
      </c>
      <c r="F2961" s="58">
        <f t="shared" si="1029"/>
        <v>1.18</v>
      </c>
      <c r="G2961" s="58">
        <f t="shared" si="1030"/>
        <v>1.18</v>
      </c>
      <c r="H2961" s="58">
        <f t="shared" si="1031"/>
        <v>0</v>
      </c>
      <c r="I2961" s="123">
        <f>'F4.2'!AA405</f>
        <v>0</v>
      </c>
      <c r="J2961" s="123">
        <f>'F4.2'!AU405</f>
        <v>0</v>
      </c>
      <c r="K2961" s="58"/>
      <c r="L2961" s="58"/>
      <c r="M2961" s="58">
        <f t="shared" si="1025"/>
        <v>0</v>
      </c>
      <c r="N2961" s="58">
        <f t="shared" si="1032"/>
        <v>0</v>
      </c>
    </row>
    <row r="2962" spans="1:14" ht="30" hidden="1" outlineLevel="1" x14ac:dyDescent="0.25">
      <c r="A2962" s="31">
        <f t="shared" si="1028"/>
        <v>18</v>
      </c>
      <c r="B2962" s="194" t="str">
        <f t="shared" si="1026"/>
        <v>Revamping &amp; UPGRADATION of SWAS system in unit 3 &amp; 4 of 210 MW Khaperkheda TPS</v>
      </c>
      <c r="C2962" s="9">
        <f t="shared" si="1027"/>
        <v>0</v>
      </c>
      <c r="D2962" s="65" t="str">
        <f t="shared" si="1027"/>
        <v>-</v>
      </c>
      <c r="E2962" s="58">
        <f t="shared" si="1027"/>
        <v>0</v>
      </c>
      <c r="F2962" s="58">
        <f t="shared" si="1029"/>
        <v>8.56</v>
      </c>
      <c r="G2962" s="58">
        <f t="shared" si="1030"/>
        <v>8.56</v>
      </c>
      <c r="H2962" s="58">
        <f t="shared" si="1031"/>
        <v>0</v>
      </c>
      <c r="I2962" s="123">
        <f>'F4.2'!AA406</f>
        <v>0</v>
      </c>
      <c r="J2962" s="123">
        <f>'F4.2'!AU406</f>
        <v>0</v>
      </c>
      <c r="K2962" s="58"/>
      <c r="L2962" s="58"/>
      <c r="M2962" s="58">
        <f t="shared" si="1025"/>
        <v>0</v>
      </c>
      <c r="N2962" s="58">
        <f t="shared" si="1032"/>
        <v>0</v>
      </c>
    </row>
    <row r="2963" spans="1:14" ht="30" hidden="1" outlineLevel="1" x14ac:dyDescent="0.25">
      <c r="A2963" s="31">
        <f t="shared" si="1028"/>
        <v>19</v>
      </c>
      <c r="B2963" s="194" t="str">
        <f t="shared" si="1026"/>
        <v>Upgradation of process instrumentation in unit 1 to 2 of 210 MW Khaperkheda TPS</v>
      </c>
      <c r="C2963" s="9">
        <f t="shared" si="1027"/>
        <v>0</v>
      </c>
      <c r="D2963" s="65" t="str">
        <f t="shared" si="1027"/>
        <v>-</v>
      </c>
      <c r="E2963" s="58">
        <f t="shared" si="1027"/>
        <v>0</v>
      </c>
      <c r="F2963" s="58">
        <f t="shared" si="1029"/>
        <v>4.6399999999999997</v>
      </c>
      <c r="G2963" s="58">
        <f t="shared" si="1030"/>
        <v>4.6399999999999997</v>
      </c>
      <c r="H2963" s="58">
        <f t="shared" si="1031"/>
        <v>0</v>
      </c>
      <c r="I2963" s="123">
        <f>'F4.2'!AA407</f>
        <v>0</v>
      </c>
      <c r="J2963" s="123">
        <f>'F4.2'!AU407</f>
        <v>0</v>
      </c>
      <c r="K2963" s="58"/>
      <c r="L2963" s="58"/>
      <c r="M2963" s="58">
        <f t="shared" si="1025"/>
        <v>0</v>
      </c>
      <c r="N2963" s="58">
        <f t="shared" si="1032"/>
        <v>0</v>
      </c>
    </row>
    <row r="2964" spans="1:14" ht="30" hidden="1" outlineLevel="1" x14ac:dyDescent="0.25">
      <c r="A2964" s="31">
        <f t="shared" si="1028"/>
        <v>20</v>
      </c>
      <c r="B2964" s="194" t="str">
        <f t="shared" si="1026"/>
        <v>Replacement of flue gas duct from air heater outlet to esp inlet for U 1 &amp; 2 (S+W)</v>
      </c>
      <c r="C2964" s="9">
        <f t="shared" si="1027"/>
        <v>0</v>
      </c>
      <c r="D2964" s="65" t="str">
        <f t="shared" si="1027"/>
        <v>-</v>
      </c>
      <c r="E2964" s="58">
        <f t="shared" si="1027"/>
        <v>0</v>
      </c>
      <c r="F2964" s="58">
        <f t="shared" si="1029"/>
        <v>8.0299999999999994</v>
      </c>
      <c r="G2964" s="58">
        <f t="shared" si="1030"/>
        <v>8.0299999999999994</v>
      </c>
      <c r="H2964" s="58">
        <f t="shared" si="1031"/>
        <v>0</v>
      </c>
      <c r="I2964" s="123">
        <f>'F4.2'!AA408</f>
        <v>0</v>
      </c>
      <c r="J2964" s="123">
        <f>'F4.2'!AU408</f>
        <v>0</v>
      </c>
      <c r="K2964" s="58"/>
      <c r="L2964" s="58"/>
      <c r="M2964" s="58">
        <f t="shared" si="1025"/>
        <v>0</v>
      </c>
      <c r="N2964" s="58">
        <f t="shared" si="1032"/>
        <v>0</v>
      </c>
    </row>
    <row r="2965" spans="1:14" ht="45" hidden="1" outlineLevel="1" x14ac:dyDescent="0.25">
      <c r="A2965" s="31">
        <f t="shared" si="1028"/>
        <v>21</v>
      </c>
      <c r="B2965" s="194" t="str">
        <f t="shared" si="1026"/>
        <v>PROCUREMENT OF COMPLETE ROTOR ASSEMBLY FOR NDZV 31 SIDOR IN UNIT NO. 1 &amp; 2 KHAPERKHEDA TPS (ID FAN).</v>
      </c>
      <c r="C2965" s="9">
        <f t="shared" si="1027"/>
        <v>0</v>
      </c>
      <c r="D2965" s="65" t="str">
        <f t="shared" si="1027"/>
        <v>-</v>
      </c>
      <c r="E2965" s="58">
        <f t="shared" si="1027"/>
        <v>0</v>
      </c>
      <c r="F2965" s="58">
        <f t="shared" si="1029"/>
        <v>14.52</v>
      </c>
      <c r="G2965" s="58">
        <f t="shared" si="1030"/>
        <v>14.52</v>
      </c>
      <c r="H2965" s="58">
        <f t="shared" si="1031"/>
        <v>0</v>
      </c>
      <c r="I2965" s="123">
        <f>'F4.2'!AA409</f>
        <v>0</v>
      </c>
      <c r="J2965" s="123">
        <f>'F4.2'!AU409</f>
        <v>0</v>
      </c>
      <c r="K2965" s="58"/>
      <c r="L2965" s="58"/>
      <c r="M2965" s="58">
        <f t="shared" si="1025"/>
        <v>0</v>
      </c>
      <c r="N2965" s="58">
        <f t="shared" si="1032"/>
        <v>0</v>
      </c>
    </row>
    <row r="2966" spans="1:14" ht="30" hidden="1" outlineLevel="1" x14ac:dyDescent="0.25">
      <c r="A2966" s="31">
        <f t="shared" si="1028"/>
        <v>22</v>
      </c>
      <c r="B2966" s="194" t="str">
        <f t="shared" si="1026"/>
        <v>UPGRADATION OF BELT CONVEYOR CAPACITY OF 2C &amp;2D AND 8A &amp; 8B AT CHP1</v>
      </c>
      <c r="C2966" s="9">
        <f t="shared" si="1027"/>
        <v>0</v>
      </c>
      <c r="D2966" s="65" t="str">
        <f t="shared" si="1027"/>
        <v>-</v>
      </c>
      <c r="E2966" s="58">
        <f t="shared" si="1027"/>
        <v>0</v>
      </c>
      <c r="F2966" s="58">
        <f t="shared" si="1029"/>
        <v>3.94</v>
      </c>
      <c r="G2966" s="58">
        <f t="shared" si="1030"/>
        <v>3.94</v>
      </c>
      <c r="H2966" s="58">
        <f t="shared" si="1031"/>
        <v>0</v>
      </c>
      <c r="I2966" s="123">
        <f>'F4.2'!AA410</f>
        <v>0</v>
      </c>
      <c r="J2966" s="123">
        <f>'F4.2'!AU410</f>
        <v>0</v>
      </c>
      <c r="K2966" s="58"/>
      <c r="L2966" s="58"/>
      <c r="M2966" s="58">
        <f t="shared" si="1025"/>
        <v>0</v>
      </c>
      <c r="N2966" s="58">
        <f t="shared" si="1032"/>
        <v>0</v>
      </c>
    </row>
    <row r="2967" spans="1:14" ht="45" hidden="1" outlineLevel="1" x14ac:dyDescent="0.25">
      <c r="A2967" s="31">
        <f t="shared" si="1028"/>
        <v>23</v>
      </c>
      <c r="B2967" s="194" t="str">
        <f t="shared" si="1026"/>
        <v>WORK OF DESIGN,ENGINEERING,ERECTION AND UPGRADATION OF  DRIVE UNITS OF BELT CONVEYOR 3A &amp; 3BAT CHP1</v>
      </c>
      <c r="C2967" s="9">
        <f t="shared" si="1027"/>
        <v>0</v>
      </c>
      <c r="D2967" s="65" t="str">
        <f t="shared" si="1027"/>
        <v>-</v>
      </c>
      <c r="E2967" s="58">
        <f t="shared" si="1027"/>
        <v>0</v>
      </c>
      <c r="F2967" s="58">
        <f t="shared" si="1029"/>
        <v>8.34</v>
      </c>
      <c r="G2967" s="58">
        <f t="shared" si="1030"/>
        <v>8.34</v>
      </c>
      <c r="H2967" s="58">
        <f t="shared" si="1031"/>
        <v>0</v>
      </c>
      <c r="I2967" s="123">
        <f>'F4.2'!AA411</f>
        <v>0</v>
      </c>
      <c r="J2967" s="123">
        <f>'F4.2'!AU411</f>
        <v>0</v>
      </c>
      <c r="K2967" s="58"/>
      <c r="L2967" s="58"/>
      <c r="M2967" s="58">
        <f t="shared" si="1025"/>
        <v>0</v>
      </c>
      <c r="N2967" s="58">
        <f t="shared" si="1032"/>
        <v>0</v>
      </c>
    </row>
    <row r="2968" spans="1:14" ht="30" hidden="1" outlineLevel="1" x14ac:dyDescent="0.25">
      <c r="A2968" s="31">
        <f t="shared" si="1028"/>
        <v>24</v>
      </c>
      <c r="B2968" s="194" t="str">
        <f t="shared" si="1026"/>
        <v>Procurement of 1500 KW ID Fan Synchronous Motor at Unit 3 &amp; 4 Khaperkheda TPS.</v>
      </c>
      <c r="C2968" s="9">
        <f t="shared" ref="C2968:E2982" si="1033">C2542</f>
        <v>0</v>
      </c>
      <c r="D2968" s="65" t="str">
        <f t="shared" si="1033"/>
        <v>-</v>
      </c>
      <c r="E2968" s="58">
        <f t="shared" si="1033"/>
        <v>0</v>
      </c>
      <c r="F2968" s="58">
        <f t="shared" si="1029"/>
        <v>3.12</v>
      </c>
      <c r="G2968" s="58">
        <f t="shared" si="1030"/>
        <v>3.12</v>
      </c>
      <c r="H2968" s="58">
        <f t="shared" si="1031"/>
        <v>0</v>
      </c>
      <c r="I2968" s="123">
        <f>'F4.2'!AA412</f>
        <v>0</v>
      </c>
      <c r="J2968" s="123">
        <f>'F4.2'!AU412</f>
        <v>0</v>
      </c>
      <c r="K2968" s="58"/>
      <c r="L2968" s="58"/>
      <c r="M2968" s="58">
        <f t="shared" si="1025"/>
        <v>0</v>
      </c>
      <c r="N2968" s="58">
        <f t="shared" si="1032"/>
        <v>0</v>
      </c>
    </row>
    <row r="2969" spans="1:14" ht="45" hidden="1" outlineLevel="1" x14ac:dyDescent="0.25">
      <c r="A2969" s="31">
        <f t="shared" si="1028"/>
        <v>25</v>
      </c>
      <c r="B2969" s="194" t="str">
        <f t="shared" si="1026"/>
        <v>Procurement of Steam and Water Analysis System(SWAS) for Unit 1&amp;2 (210MW) KPKD TPS, Khaperkheda.</v>
      </c>
      <c r="C2969" s="9">
        <f t="shared" si="1033"/>
        <v>0</v>
      </c>
      <c r="D2969" s="65" t="str">
        <f t="shared" si="1033"/>
        <v>-</v>
      </c>
      <c r="E2969" s="58">
        <f t="shared" si="1033"/>
        <v>0</v>
      </c>
      <c r="F2969" s="58">
        <f t="shared" si="1029"/>
        <v>9.65</v>
      </c>
      <c r="G2969" s="58">
        <f t="shared" si="1030"/>
        <v>9.65</v>
      </c>
      <c r="H2969" s="58">
        <f t="shared" si="1031"/>
        <v>0</v>
      </c>
      <c r="I2969" s="123">
        <f>'F4.2'!AA413</f>
        <v>0</v>
      </c>
      <c r="J2969" s="123">
        <f>'F4.2'!AU413</f>
        <v>0</v>
      </c>
      <c r="K2969" s="58"/>
      <c r="L2969" s="58"/>
      <c r="M2969" s="58">
        <f t="shared" si="1025"/>
        <v>0</v>
      </c>
      <c r="N2969" s="58">
        <f t="shared" si="1032"/>
        <v>0</v>
      </c>
    </row>
    <row r="2970" spans="1:14" ht="45" hidden="1" outlineLevel="1" x14ac:dyDescent="0.25">
      <c r="A2970" s="31">
        <f t="shared" si="1028"/>
        <v>26</v>
      </c>
      <c r="B2970" s="194" t="str">
        <f t="shared" si="1026"/>
        <v>Supply and replacement of complete PVC fills of cell of cooling tower of unit 1-4 (210 MW) at Khaperkheda TPS</v>
      </c>
      <c r="C2970" s="9">
        <f t="shared" si="1033"/>
        <v>0</v>
      </c>
      <c r="D2970" s="65" t="str">
        <f t="shared" si="1033"/>
        <v>-</v>
      </c>
      <c r="E2970" s="58">
        <f t="shared" si="1033"/>
        <v>0</v>
      </c>
      <c r="F2970" s="58">
        <f t="shared" si="1029"/>
        <v>8.52</v>
      </c>
      <c r="G2970" s="58">
        <f t="shared" si="1030"/>
        <v>8.52</v>
      </c>
      <c r="H2970" s="58">
        <f t="shared" si="1031"/>
        <v>0</v>
      </c>
      <c r="I2970" s="123">
        <f>'F4.2'!AA414</f>
        <v>0</v>
      </c>
      <c r="J2970" s="123">
        <f>'F4.2'!AU414</f>
        <v>0</v>
      </c>
      <c r="K2970" s="58"/>
      <c r="L2970" s="58"/>
      <c r="M2970" s="58">
        <f t="shared" si="1025"/>
        <v>0</v>
      </c>
      <c r="N2970" s="58">
        <f t="shared" si="1032"/>
        <v>0</v>
      </c>
    </row>
    <row r="2971" spans="1:14" ht="30" hidden="1" outlineLevel="1" x14ac:dyDescent="0.25">
      <c r="A2971" s="31">
        <f t="shared" si="1028"/>
        <v>27</v>
      </c>
      <c r="B2971" s="220" t="str">
        <f t="shared" si="1026"/>
        <v>PROCUREMENT OF FD FAN (BHEL AP 1-20/11) ASSEMBLY FOR UNIT 1 TO 4 ATKHAPERKHEDA TPS.</v>
      </c>
      <c r="C2971" s="9">
        <f t="shared" si="1033"/>
        <v>0</v>
      </c>
      <c r="D2971" s="65" t="str">
        <f t="shared" si="1033"/>
        <v>-</v>
      </c>
      <c r="E2971" s="58">
        <f t="shared" si="1033"/>
        <v>0</v>
      </c>
      <c r="F2971" s="58">
        <f t="shared" si="1029"/>
        <v>4.37</v>
      </c>
      <c r="G2971" s="58">
        <f t="shared" si="1030"/>
        <v>4.37</v>
      </c>
      <c r="H2971" s="58">
        <f t="shared" si="1031"/>
        <v>0</v>
      </c>
      <c r="I2971" s="123">
        <f>'F4.2'!AA415</f>
        <v>0</v>
      </c>
      <c r="J2971" s="123">
        <f>'F4.2'!AU415</f>
        <v>0</v>
      </c>
      <c r="K2971" s="58"/>
      <c r="L2971" s="58"/>
      <c r="M2971" s="58">
        <f t="shared" si="1025"/>
        <v>0</v>
      </c>
      <c r="N2971" s="58">
        <f t="shared" si="1032"/>
        <v>0</v>
      </c>
    </row>
    <row r="2972" spans="1:14" ht="45" hidden="1" outlineLevel="1" x14ac:dyDescent="0.25">
      <c r="A2972" s="31">
        <f t="shared" si="1028"/>
        <v>28</v>
      </c>
      <c r="B2972" s="221" t="str">
        <f t="shared" si="1026"/>
        <v>CHP performance improvement scheme for capacity restoration of drive units installed at CHP-1 (4 x 210 MW), TPS Khaperkheda.</v>
      </c>
      <c r="C2972" s="9">
        <f t="shared" si="1033"/>
        <v>0</v>
      </c>
      <c r="D2972" s="65" t="str">
        <f t="shared" si="1033"/>
        <v>-</v>
      </c>
      <c r="E2972" s="58">
        <f t="shared" si="1033"/>
        <v>0</v>
      </c>
      <c r="F2972" s="58">
        <f t="shared" si="1029"/>
        <v>14.5</v>
      </c>
      <c r="G2972" s="58">
        <f t="shared" si="1030"/>
        <v>14.5</v>
      </c>
      <c r="H2972" s="58">
        <f t="shared" si="1031"/>
        <v>0</v>
      </c>
      <c r="I2972" s="123">
        <f>'F4.2'!AA416</f>
        <v>0</v>
      </c>
      <c r="J2972" s="123">
        <f>'F4.2'!AU416</f>
        <v>0</v>
      </c>
      <c r="K2972" s="58"/>
      <c r="L2972" s="58"/>
      <c r="M2972" s="58">
        <f t="shared" si="1025"/>
        <v>0</v>
      </c>
      <c r="N2972" s="58">
        <f t="shared" si="1032"/>
        <v>0</v>
      </c>
    </row>
    <row r="2973" spans="1:14" ht="75" hidden="1" outlineLevel="1" x14ac:dyDescent="0.25">
      <c r="A2973" s="31">
        <f t="shared" si="1028"/>
        <v>29</v>
      </c>
      <c r="B2973" s="221" t="str">
        <f t="shared" si="1026"/>
        <v>Work of Design, Supply, Erection, Commissioning and Upgradation of complete electrical system for drive units of belt conveyor 8A &amp; 8B and belt conveyor 2C &amp; 2D at CHP-1 (4 x 210 MW), Khaperkheda TPS.</v>
      </c>
      <c r="C2973" s="9">
        <f t="shared" si="1033"/>
        <v>0</v>
      </c>
      <c r="D2973" s="65" t="str">
        <f t="shared" si="1033"/>
        <v>-</v>
      </c>
      <c r="E2973" s="58">
        <f t="shared" si="1033"/>
        <v>0</v>
      </c>
      <c r="F2973" s="58">
        <f t="shared" si="1029"/>
        <v>2.15</v>
      </c>
      <c r="G2973" s="58">
        <f t="shared" si="1030"/>
        <v>2.15</v>
      </c>
      <c r="H2973" s="58">
        <f t="shared" si="1031"/>
        <v>0</v>
      </c>
      <c r="I2973" s="123">
        <f>'F4.2'!AA417</f>
        <v>0</v>
      </c>
      <c r="J2973" s="123">
        <f>'F4.2'!AU417</f>
        <v>0</v>
      </c>
      <c r="K2973" s="58"/>
      <c r="L2973" s="58"/>
      <c r="M2973" s="58">
        <f t="shared" si="1025"/>
        <v>0</v>
      </c>
      <c r="N2973" s="58">
        <f t="shared" si="1032"/>
        <v>0</v>
      </c>
    </row>
    <row r="2974" spans="1:14" ht="75" hidden="1" outlineLevel="1" x14ac:dyDescent="0.25">
      <c r="A2974" s="31">
        <f t="shared" si="1028"/>
        <v>30</v>
      </c>
      <c r="B2974" s="221" t="str">
        <f t="shared" si="1026"/>
        <v>WORK OF DESING,SUPPLY ,ERECTION,COMMISSIONG AND UPGRADATION OF COMPLETE ELECTRICAL SYSTEM FOR DRIVE UNITS OF BELT CONVEYOR 3A &amp; 3B AND BELT CONVEYOR 4A,4B,4C &amp; 4D AT CHP1 Khaperkheda TPS.</v>
      </c>
      <c r="C2974" s="9">
        <f t="shared" si="1033"/>
        <v>0</v>
      </c>
      <c r="D2974" s="65" t="str">
        <f t="shared" si="1033"/>
        <v>-</v>
      </c>
      <c r="E2974" s="58">
        <f t="shared" si="1033"/>
        <v>0</v>
      </c>
      <c r="F2974" s="58">
        <f t="shared" si="1029"/>
        <v>2.29</v>
      </c>
      <c r="G2974" s="58">
        <f t="shared" si="1030"/>
        <v>2.29</v>
      </c>
      <c r="H2974" s="58">
        <f t="shared" si="1031"/>
        <v>0</v>
      </c>
      <c r="I2974" s="123">
        <f>'F4.2'!AA418</f>
        <v>0</v>
      </c>
      <c r="J2974" s="123">
        <f>'F4.2'!AU418</f>
        <v>0</v>
      </c>
      <c r="K2974" s="58"/>
      <c r="L2974" s="58"/>
      <c r="M2974" s="58">
        <f t="shared" si="1025"/>
        <v>0</v>
      </c>
      <c r="N2974" s="58">
        <f t="shared" si="1032"/>
        <v>0</v>
      </c>
    </row>
    <row r="2975" spans="1:14" ht="45" hidden="1" outlineLevel="1" x14ac:dyDescent="0.25">
      <c r="A2975" s="31">
        <f t="shared" si="1028"/>
        <v>31</v>
      </c>
      <c r="B2975" s="222" t="str">
        <f t="shared" si="1026"/>
        <v>Supply, Installation, &amp; Commissioning of Instruments at coal Testing Lab, WTP-I, TPS Khaperkheda.</v>
      </c>
      <c r="C2975" s="9">
        <f t="shared" si="1033"/>
        <v>0</v>
      </c>
      <c r="D2975" s="65" t="str">
        <f t="shared" si="1033"/>
        <v>-</v>
      </c>
      <c r="E2975" s="58">
        <f t="shared" si="1033"/>
        <v>0</v>
      </c>
      <c r="F2975" s="58">
        <f t="shared" si="1029"/>
        <v>0.45</v>
      </c>
      <c r="G2975" s="58">
        <f t="shared" si="1030"/>
        <v>0.45</v>
      </c>
      <c r="H2975" s="58">
        <f t="shared" si="1031"/>
        <v>0</v>
      </c>
      <c r="I2975" s="123">
        <f>'F4.2'!AA419</f>
        <v>0</v>
      </c>
      <c r="J2975" s="123">
        <f>'F4.2'!AU419</f>
        <v>0</v>
      </c>
      <c r="K2975" s="58"/>
      <c r="L2975" s="58"/>
      <c r="M2975" s="58">
        <f t="shared" si="1025"/>
        <v>0</v>
      </c>
      <c r="N2975" s="58">
        <f t="shared" si="1032"/>
        <v>0</v>
      </c>
    </row>
    <row r="2976" spans="1:14" ht="60" hidden="1" outlineLevel="1" x14ac:dyDescent="0.25">
      <c r="A2976" s="31">
        <f t="shared" si="1028"/>
        <v>32</v>
      </c>
      <c r="B2976" s="221" t="str">
        <f t="shared" si="1026"/>
        <v>Supply, Installation &amp; Commissioning and Refurbishment of asbestos based H2 Generator and compressor to convert it to non-asbestos based H2 Generator for Unit 1 to 5, Khaperkheda TPS.</v>
      </c>
      <c r="C2976" s="9">
        <f t="shared" si="1033"/>
        <v>0</v>
      </c>
      <c r="D2976" s="65" t="str">
        <f t="shared" si="1033"/>
        <v>-</v>
      </c>
      <c r="E2976" s="58">
        <f t="shared" si="1033"/>
        <v>0</v>
      </c>
      <c r="F2976" s="58">
        <f t="shared" si="1029"/>
        <v>7.65</v>
      </c>
      <c r="G2976" s="58">
        <f t="shared" si="1030"/>
        <v>7.65</v>
      </c>
      <c r="H2976" s="58">
        <f t="shared" si="1031"/>
        <v>0</v>
      </c>
      <c r="I2976" s="123">
        <f>'F4.2'!AA420</f>
        <v>0</v>
      </c>
      <c r="J2976" s="123">
        <f>'F4.2'!AU420</f>
        <v>0</v>
      </c>
      <c r="K2976" s="58"/>
      <c r="L2976" s="58"/>
      <c r="M2976" s="58">
        <f t="shared" si="1025"/>
        <v>0</v>
      </c>
      <c r="N2976" s="58">
        <f t="shared" si="1032"/>
        <v>0</v>
      </c>
    </row>
    <row r="2977" spans="1:14" ht="30" hidden="1" outlineLevel="1" x14ac:dyDescent="0.25">
      <c r="A2977" s="31">
        <f t="shared" si="1028"/>
        <v>33</v>
      </c>
      <c r="B2977" s="221" t="str">
        <f t="shared" si="1026"/>
        <v>construction of bituminous macadam roads at Prakashnagar Colony TPS Khaperkheda</v>
      </c>
      <c r="C2977" s="9">
        <f t="shared" si="1033"/>
        <v>0</v>
      </c>
      <c r="D2977" s="65" t="str">
        <f t="shared" si="1033"/>
        <v>-</v>
      </c>
      <c r="E2977" s="58">
        <f t="shared" si="1033"/>
        <v>0</v>
      </c>
      <c r="F2977" s="58">
        <f t="shared" si="1029"/>
        <v>5.4</v>
      </c>
      <c r="G2977" s="58">
        <f t="shared" si="1030"/>
        <v>5.4</v>
      </c>
      <c r="H2977" s="58">
        <f t="shared" si="1031"/>
        <v>0</v>
      </c>
      <c r="I2977" s="123">
        <f>'F4.2'!AA421</f>
        <v>0</v>
      </c>
      <c r="J2977" s="123">
        <f>'F4.2'!AU421</f>
        <v>0</v>
      </c>
      <c r="K2977" s="58"/>
      <c r="L2977" s="58"/>
      <c r="M2977" s="58">
        <f t="shared" si="1025"/>
        <v>0</v>
      </c>
      <c r="N2977" s="58">
        <f t="shared" si="1032"/>
        <v>0</v>
      </c>
    </row>
    <row r="2978" spans="1:14" ht="60" hidden="1" outlineLevel="1" x14ac:dyDescent="0.25">
      <c r="A2978" s="31">
        <f t="shared" si="1028"/>
        <v>34</v>
      </c>
      <c r="B2978" s="221" t="str">
        <f t="shared" si="1026"/>
        <v>Work of attending additional works based on structural report at Induced Draft Cooling Towers (IDCT) unit 1,2,3 &amp; 4 at 4 x 210MW, TPS, Khaperkheda</v>
      </c>
      <c r="C2978" s="9">
        <f t="shared" si="1033"/>
        <v>0</v>
      </c>
      <c r="D2978" s="65" t="str">
        <f t="shared" si="1033"/>
        <v>-</v>
      </c>
      <c r="E2978" s="58">
        <f t="shared" si="1033"/>
        <v>0</v>
      </c>
      <c r="F2978" s="58">
        <f t="shared" si="1029"/>
        <v>1.21</v>
      </c>
      <c r="G2978" s="58">
        <f t="shared" si="1030"/>
        <v>1.21</v>
      </c>
      <c r="H2978" s="58">
        <f t="shared" si="1031"/>
        <v>0</v>
      </c>
      <c r="I2978" s="123">
        <f>'F4.2'!AA422</f>
        <v>0</v>
      </c>
      <c r="J2978" s="123">
        <f>'F4.2'!AU422</f>
        <v>0</v>
      </c>
      <c r="K2978" s="58"/>
      <c r="L2978" s="58"/>
      <c r="M2978" s="58">
        <f t="shared" si="1025"/>
        <v>0</v>
      </c>
      <c r="N2978" s="58">
        <f t="shared" si="1032"/>
        <v>0</v>
      </c>
    </row>
    <row r="2979" spans="1:14" ht="15.75" hidden="1" outlineLevel="1" x14ac:dyDescent="0.25">
      <c r="A2979" s="31">
        <f t="shared" si="1028"/>
        <v>35</v>
      </c>
      <c r="B2979" s="221" t="str">
        <f t="shared" si="1026"/>
        <v>VIBRATION ANALYSER</v>
      </c>
      <c r="C2979" s="9">
        <f t="shared" si="1033"/>
        <v>0</v>
      </c>
      <c r="D2979" s="65" t="str">
        <f t="shared" si="1033"/>
        <v>-</v>
      </c>
      <c r="E2979" s="58">
        <f t="shared" si="1033"/>
        <v>0</v>
      </c>
      <c r="F2979" s="58">
        <f t="shared" si="1029"/>
        <v>0.5</v>
      </c>
      <c r="G2979" s="58">
        <f t="shared" si="1030"/>
        <v>0.5</v>
      </c>
      <c r="H2979" s="58">
        <f t="shared" si="1031"/>
        <v>0</v>
      </c>
      <c r="I2979" s="123">
        <f>'F4.2'!AA423</f>
        <v>0</v>
      </c>
      <c r="J2979" s="123">
        <f>'F4.2'!AU423</f>
        <v>0</v>
      </c>
      <c r="K2979" s="58"/>
      <c r="L2979" s="58"/>
      <c r="M2979" s="58">
        <f t="shared" si="1025"/>
        <v>0</v>
      </c>
      <c r="N2979" s="58">
        <f t="shared" si="1032"/>
        <v>0</v>
      </c>
    </row>
    <row r="2980" spans="1:14" ht="30" hidden="1" outlineLevel="1" x14ac:dyDescent="0.25">
      <c r="A2980" s="31">
        <f t="shared" si="1028"/>
        <v>36</v>
      </c>
      <c r="B2980" s="221" t="str">
        <f t="shared" si="1026"/>
        <v>Upgradation of GEHO pump instrumentation for AHP Unit No. 3 &amp; 4 (210 MW) at Khaperkheda TPS</v>
      </c>
      <c r="C2980" s="9">
        <f t="shared" si="1033"/>
        <v>0</v>
      </c>
      <c r="D2980" s="65" t="str">
        <f t="shared" si="1033"/>
        <v>-</v>
      </c>
      <c r="E2980" s="58">
        <f t="shared" si="1033"/>
        <v>0</v>
      </c>
      <c r="F2980" s="58">
        <f t="shared" si="1029"/>
        <v>1.27</v>
      </c>
      <c r="G2980" s="58">
        <f t="shared" si="1030"/>
        <v>1.27</v>
      </c>
      <c r="H2980" s="58">
        <f t="shared" si="1031"/>
        <v>0</v>
      </c>
      <c r="I2980" s="123">
        <f>'F4.2'!AA424</f>
        <v>0</v>
      </c>
      <c r="J2980" s="123">
        <f>'F4.2'!AU424</f>
        <v>0</v>
      </c>
      <c r="K2980" s="58"/>
      <c r="L2980" s="58"/>
      <c r="M2980" s="58">
        <f t="shared" si="1025"/>
        <v>0</v>
      </c>
      <c r="N2980" s="58">
        <f t="shared" si="1032"/>
        <v>0</v>
      </c>
    </row>
    <row r="2981" spans="1:14" ht="15.75" hidden="1" outlineLevel="1" x14ac:dyDescent="0.25">
      <c r="A2981" s="31">
        <f t="shared" si="1028"/>
        <v>37</v>
      </c>
      <c r="B2981" s="221" t="str">
        <f t="shared" si="1026"/>
        <v>Refurbishment of HPT module for Unit 1 &amp; 2</v>
      </c>
      <c r="C2981" s="9">
        <f t="shared" si="1033"/>
        <v>0</v>
      </c>
      <c r="D2981" s="65" t="str">
        <f t="shared" si="1033"/>
        <v>-</v>
      </c>
      <c r="E2981" s="58">
        <f t="shared" si="1033"/>
        <v>0</v>
      </c>
      <c r="F2981" s="58">
        <f t="shared" si="1029"/>
        <v>5</v>
      </c>
      <c r="G2981" s="58">
        <f t="shared" si="1030"/>
        <v>5</v>
      </c>
      <c r="H2981" s="58">
        <f t="shared" si="1031"/>
        <v>0</v>
      </c>
      <c r="I2981" s="123">
        <f>'F4.2'!AA425</f>
        <v>0</v>
      </c>
      <c r="J2981" s="123">
        <f>'F4.2'!AU425</f>
        <v>0</v>
      </c>
      <c r="K2981" s="58"/>
      <c r="L2981" s="58"/>
      <c r="M2981" s="58">
        <f t="shared" si="1025"/>
        <v>0</v>
      </c>
      <c r="N2981" s="58">
        <f t="shared" si="1032"/>
        <v>0</v>
      </c>
    </row>
    <row r="2982" spans="1:14" ht="15.75" hidden="1" outlineLevel="1" x14ac:dyDescent="0.25">
      <c r="A2982" s="31">
        <f t="shared" si="1028"/>
        <v>38</v>
      </c>
      <c r="B2982" s="223" t="str">
        <f t="shared" si="1026"/>
        <v>General Asset Furniture</v>
      </c>
      <c r="C2982" s="9" t="str">
        <f t="shared" si="1033"/>
        <v>N.A.</v>
      </c>
      <c r="D2982" s="65" t="str">
        <f t="shared" si="1033"/>
        <v>-</v>
      </c>
      <c r="E2982" s="58">
        <f t="shared" si="1033"/>
        <v>0</v>
      </c>
      <c r="F2982" s="58">
        <f t="shared" si="1029"/>
        <v>0.86177222399999998</v>
      </c>
      <c r="G2982" s="58">
        <f t="shared" si="1030"/>
        <v>0.86177222399999998</v>
      </c>
      <c r="H2982" s="58">
        <f t="shared" si="1031"/>
        <v>0</v>
      </c>
      <c r="I2982" s="123">
        <f>'F4.2'!AA426</f>
        <v>0</v>
      </c>
      <c r="J2982" s="123">
        <f>'F4.2'!AU426</f>
        <v>0</v>
      </c>
      <c r="K2982" s="58"/>
      <c r="L2982" s="58"/>
      <c r="M2982" s="58">
        <f t="shared" si="1025"/>
        <v>0</v>
      </c>
      <c r="N2982" s="58">
        <f t="shared" si="1032"/>
        <v>0</v>
      </c>
    </row>
    <row r="2983" spans="1:14" ht="15.75" hidden="1" outlineLevel="1" x14ac:dyDescent="0.25">
      <c r="A2983" s="31">
        <f t="shared" ref="A2983:E2983" si="1034">A2557</f>
        <v>39</v>
      </c>
      <c r="B2983" s="223" t="str">
        <f t="shared" si="1034"/>
        <v>General Asset AC, Fans, Air coolers, water filter etc.</v>
      </c>
      <c r="C2983" s="9" t="str">
        <f t="shared" si="1034"/>
        <v>N.A.</v>
      </c>
      <c r="D2983" s="65" t="str">
        <f t="shared" si="1034"/>
        <v>-</v>
      </c>
      <c r="E2983" s="58">
        <f t="shared" si="1034"/>
        <v>0</v>
      </c>
      <c r="F2983" s="58">
        <f t="shared" si="1029"/>
        <v>0.5360822449999999</v>
      </c>
      <c r="G2983" s="58">
        <f t="shared" si="1030"/>
        <v>0.41552164499999994</v>
      </c>
      <c r="H2983" s="58">
        <f t="shared" si="1031"/>
        <v>0.12056059999999996</v>
      </c>
      <c r="I2983" s="123">
        <f>'F4.2'!AA427</f>
        <v>0</v>
      </c>
      <c r="J2983" s="123">
        <f>'F4.2'!AU427</f>
        <v>0</v>
      </c>
      <c r="K2983" s="58"/>
      <c r="L2983" s="58"/>
      <c r="M2983" s="58">
        <f t="shared" si="1025"/>
        <v>0</v>
      </c>
      <c r="N2983" s="58">
        <f t="shared" si="1032"/>
        <v>0.12056059999999996</v>
      </c>
    </row>
    <row r="2984" spans="1:14" ht="15.75" hidden="1" outlineLevel="1" x14ac:dyDescent="0.25">
      <c r="A2984" s="31">
        <f t="shared" ref="A2984:E2986" si="1035">A2558</f>
        <v>40</v>
      </c>
      <c r="B2984" s="223" t="str">
        <f t="shared" si="1035"/>
        <v>General Asset Computer, scanners, etc.</v>
      </c>
      <c r="C2984" s="9" t="str">
        <f t="shared" si="1035"/>
        <v>N.A.</v>
      </c>
      <c r="D2984" s="65" t="str">
        <f t="shared" si="1035"/>
        <v>-</v>
      </c>
      <c r="E2984" s="58">
        <f t="shared" si="1035"/>
        <v>0</v>
      </c>
      <c r="F2984" s="58">
        <f t="shared" si="1029"/>
        <v>2.559787364</v>
      </c>
      <c r="G2984" s="58">
        <f t="shared" si="1030"/>
        <v>1.946116271</v>
      </c>
      <c r="H2984" s="58">
        <f t="shared" si="1031"/>
        <v>0.613671093</v>
      </c>
      <c r="I2984" s="123">
        <f>'F4.2'!AA428</f>
        <v>0</v>
      </c>
      <c r="J2984" s="123">
        <f>'F4.2'!AU428</f>
        <v>0</v>
      </c>
      <c r="K2984" s="58"/>
      <c r="L2984" s="58"/>
      <c r="M2984" s="58">
        <f t="shared" si="1025"/>
        <v>0</v>
      </c>
      <c r="N2984" s="58">
        <f t="shared" si="1032"/>
        <v>0.613671093</v>
      </c>
    </row>
    <row r="2985" spans="1:14" ht="15.75" hidden="1" outlineLevel="1" x14ac:dyDescent="0.25">
      <c r="A2985" s="31">
        <f t="shared" si="1035"/>
        <v>41</v>
      </c>
      <c r="B2985" s="224" t="str">
        <f t="shared" si="1035"/>
        <v>Land aquired for rly siding</v>
      </c>
      <c r="C2985" s="9" t="str">
        <f t="shared" si="1035"/>
        <v>N.A.</v>
      </c>
      <c r="D2985" s="65" t="str">
        <f t="shared" si="1035"/>
        <v>-</v>
      </c>
      <c r="E2985" s="58">
        <f t="shared" si="1035"/>
        <v>0</v>
      </c>
      <c r="F2985" s="58">
        <f t="shared" si="1029"/>
        <v>0.40719939999999999</v>
      </c>
      <c r="G2985" s="58">
        <f t="shared" si="1030"/>
        <v>0.40719939999999999</v>
      </c>
      <c r="H2985" s="58">
        <f t="shared" si="1031"/>
        <v>0</v>
      </c>
      <c r="I2985" s="123">
        <f>'F4.2'!AA429</f>
        <v>0</v>
      </c>
      <c r="J2985" s="123">
        <f>'F4.2'!AU429</f>
        <v>0</v>
      </c>
      <c r="K2985" s="58"/>
      <c r="L2985" s="58"/>
      <c r="M2985" s="58">
        <f t="shared" si="1025"/>
        <v>0</v>
      </c>
      <c r="N2985" s="58">
        <f t="shared" si="1032"/>
        <v>0</v>
      </c>
    </row>
    <row r="2986" spans="1:14" ht="30" hidden="1" outlineLevel="1" x14ac:dyDescent="0.25">
      <c r="A2986" s="31">
        <f t="shared" si="1035"/>
        <v>42</v>
      </c>
      <c r="B2986" s="223" t="str">
        <f t="shared" si="1035"/>
        <v>RCC ROAD FROM ASH SILO TO 'D' POINT FOR BULKER MO</v>
      </c>
      <c r="C2986" s="9" t="str">
        <f t="shared" si="1035"/>
        <v>N.A.</v>
      </c>
      <c r="D2986" s="65" t="str">
        <f t="shared" si="1035"/>
        <v>-</v>
      </c>
      <c r="E2986" s="58">
        <f t="shared" si="1035"/>
        <v>0</v>
      </c>
      <c r="F2986" s="58">
        <f t="shared" si="1029"/>
        <v>0.9522529460000001</v>
      </c>
      <c r="G2986" s="58">
        <f t="shared" si="1030"/>
        <v>0.9522529460000001</v>
      </c>
      <c r="H2986" s="58">
        <f t="shared" si="1031"/>
        <v>0</v>
      </c>
      <c r="I2986" s="123">
        <f>'F4.2'!AA430</f>
        <v>0</v>
      </c>
      <c r="J2986" s="123">
        <f>'F4.2'!AU430</f>
        <v>0</v>
      </c>
      <c r="K2986" s="58"/>
      <c r="L2986" s="58"/>
      <c r="M2986" s="58">
        <f t="shared" si="1025"/>
        <v>0</v>
      </c>
      <c r="N2986" s="58">
        <f t="shared" si="1032"/>
        <v>0</v>
      </c>
    </row>
    <row r="2987" spans="1:14" ht="15.75" collapsed="1" x14ac:dyDescent="0.25">
      <c r="A2987" s="111"/>
      <c r="B2987" s="225" t="str">
        <f>B2561</f>
        <v>Total</v>
      </c>
      <c r="C2987" s="119"/>
      <c r="D2987" s="158"/>
      <c r="E2987" s="113"/>
      <c r="F2987" s="113">
        <f>SUM(F2568:F2986)</f>
        <v>3478.5468597696408</v>
      </c>
      <c r="G2987" s="113">
        <f>SUM(G2568:G2986)</f>
        <v>3528.2816482096409</v>
      </c>
      <c r="H2987" s="113">
        <f>SUM(H2568:H2986)</f>
        <v>-49.734788439999988</v>
      </c>
      <c r="I2987" s="113">
        <f t="shared" ref="I2987" si="1036">SUM(I2568:I2986)</f>
        <v>214.92</v>
      </c>
      <c r="J2987" s="113">
        <f t="shared" ref="J2987" si="1037">SUM(J2568:J2986)</f>
        <v>214.92</v>
      </c>
      <c r="K2987" s="113">
        <f>SUM(K2568:K2986)</f>
        <v>0</v>
      </c>
      <c r="L2987" s="113">
        <f>SUM(L2568:L2986)</f>
        <v>0</v>
      </c>
      <c r="M2987" s="113">
        <f>SUM(M2568:M2986)</f>
        <v>214.92</v>
      </c>
      <c r="N2987" s="113">
        <f>SUM(N2568:N2986)</f>
        <v>-49.734788439999988</v>
      </c>
    </row>
    <row r="2989" spans="1:14" x14ac:dyDescent="0.25">
      <c r="A2989" s="55"/>
      <c r="B2989" s="46" t="s">
        <v>345</v>
      </c>
      <c r="C2989" s="47"/>
      <c r="D2989" s="156"/>
      <c r="E2989" s="56"/>
      <c r="F2989" s="56"/>
      <c r="G2989" s="56"/>
      <c r="H2989" s="56"/>
      <c r="I2989" s="56"/>
      <c r="J2989" s="56"/>
      <c r="K2989" s="56"/>
      <c r="L2989" s="56"/>
      <c r="M2989" s="56"/>
      <c r="N2989" s="56"/>
    </row>
    <row r="2990" spans="1:14" hidden="1" outlineLevel="1" x14ac:dyDescent="0.25">
      <c r="A2990" s="55"/>
      <c r="B2990" s="46" t="str">
        <f t="shared" ref="B2990:B3053" si="1038">B2564</f>
        <v>a) DPR Schemes</v>
      </c>
      <c r="C2990" s="47"/>
      <c r="D2990" s="156"/>
      <c r="E2990" s="56"/>
      <c r="F2990" s="56"/>
      <c r="G2990" s="56"/>
      <c r="H2990" s="56"/>
      <c r="I2990" s="56"/>
      <c r="J2990" s="56"/>
      <c r="K2990" s="56"/>
      <c r="L2990" s="56"/>
      <c r="M2990" s="56"/>
      <c r="N2990" s="56"/>
    </row>
    <row r="2991" spans="1:14" hidden="1" outlineLevel="1" x14ac:dyDescent="0.25">
      <c r="A2991" s="24"/>
      <c r="B2991" s="26" t="str">
        <f t="shared" si="1038"/>
        <v>(i) Submitted to MERC</v>
      </c>
      <c r="C2991" s="47"/>
      <c r="D2991" s="156"/>
      <c r="E2991" s="56"/>
      <c r="F2991" s="56"/>
      <c r="G2991" s="56"/>
      <c r="H2991" s="56"/>
      <c r="I2991" s="56"/>
      <c r="J2991" s="56"/>
      <c r="K2991" s="56"/>
      <c r="L2991" s="56"/>
      <c r="M2991" s="56"/>
      <c r="N2991" s="56"/>
    </row>
    <row r="2992" spans="1:14" ht="15.75" hidden="1" outlineLevel="1" x14ac:dyDescent="0.25">
      <c r="A2992" s="27"/>
      <c r="B2992" s="28" t="str">
        <f t="shared" si="1038"/>
        <v xml:space="preserve">Combustion optimization system </v>
      </c>
      <c r="C2992" s="47"/>
      <c r="D2992" s="156"/>
      <c r="E2992" s="56"/>
      <c r="F2992" s="56"/>
      <c r="G2992" s="56"/>
      <c r="H2992" s="56"/>
      <c r="I2992" s="123">
        <f>'F4.2'!AB10</f>
        <v>0</v>
      </c>
      <c r="J2992" s="123">
        <f>'F4.2'!AV10</f>
        <v>0</v>
      </c>
      <c r="K2992" s="56"/>
      <c r="L2992" s="56"/>
      <c r="M2992" s="56"/>
      <c r="N2992" s="56"/>
    </row>
    <row r="2993" spans="1:16" ht="31.5" hidden="1" outlineLevel="1" x14ac:dyDescent="0.25">
      <c r="A2993" s="130">
        <v>1</v>
      </c>
      <c r="B2993" s="135" t="str">
        <f t="shared" si="1038"/>
        <v>Dynamic coal flow measurement and control (balancing) system (one)</v>
      </c>
      <c r="C2993" s="48"/>
      <c r="D2993" s="157"/>
      <c r="E2993" s="56"/>
      <c r="F2993" s="56"/>
      <c r="G2993" s="56"/>
      <c r="H2993" s="56"/>
      <c r="I2993" s="123">
        <f>'F4.2'!AB11</f>
        <v>0</v>
      </c>
      <c r="J2993" s="123">
        <f>'F4.2'!AV11</f>
        <v>0</v>
      </c>
      <c r="K2993" s="56"/>
      <c r="L2993" s="56"/>
      <c r="M2993" s="56"/>
      <c r="N2993" s="56"/>
    </row>
    <row r="2994" spans="1:16" ht="31.5" hidden="1" outlineLevel="1" x14ac:dyDescent="0.25">
      <c r="A2994" s="130">
        <f t="shared" ref="A2994:A3057" si="1039">A2568</f>
        <v>1.2</v>
      </c>
      <c r="B2994" s="135" t="str">
        <f t="shared" si="1038"/>
        <v>CO analyser (8 units)</v>
      </c>
      <c r="C2994" s="27" t="str">
        <f t="shared" ref="C2994:E3013" si="1040">C2568</f>
        <v>MERC/CAP/DPR/10/2010-11/1491</v>
      </c>
      <c r="D2994" s="90">
        <f t="shared" si="1040"/>
        <v>40480</v>
      </c>
      <c r="E2994" s="92">
        <f t="shared" si="1040"/>
        <v>1.19</v>
      </c>
      <c r="F2994" s="123">
        <f t="shared" ref="F2994:F3057" si="1041">F2568+I2568</f>
        <v>0</v>
      </c>
      <c r="G2994" s="123">
        <f t="shared" ref="G2994:G3057" si="1042">G2568+M2568</f>
        <v>0</v>
      </c>
      <c r="H2994" s="123">
        <f>F2994-G2994</f>
        <v>0</v>
      </c>
      <c r="I2994" s="123">
        <f>'F4.2'!AB12</f>
        <v>0</v>
      </c>
      <c r="J2994" s="123">
        <f>'F4.2'!AV12</f>
        <v>0</v>
      </c>
      <c r="K2994" s="123"/>
      <c r="L2994" s="123"/>
      <c r="M2994" s="123">
        <f>SUM(J2994:L2994)</f>
        <v>0</v>
      </c>
      <c r="N2994" s="123">
        <f>H2994+I2994-M2994</f>
        <v>0</v>
      </c>
      <c r="O2994" s="163">
        <f t="shared" ref="O2994:O3057" si="1043">MAX(0,IF(M2994=0,0,IF(G2994+M2994&lt;E2994,M2994,E2994-G2994)))</f>
        <v>0</v>
      </c>
      <c r="P2994" s="164">
        <f t="shared" ref="P2994:P3057" si="1044">M2994-O2994</f>
        <v>0</v>
      </c>
    </row>
    <row r="2995" spans="1:16" ht="15.75" hidden="1" outlineLevel="1" x14ac:dyDescent="0.25">
      <c r="A2995" s="31">
        <f t="shared" si="1039"/>
        <v>1.3</v>
      </c>
      <c r="B2995" s="106" t="str">
        <f t="shared" si="1038"/>
        <v>Oxygen analyser (32 units)</v>
      </c>
      <c r="C2995" s="31" t="str">
        <f t="shared" si="1040"/>
        <v>MERC/CAP/DPR/10/2010-11/1491</v>
      </c>
      <c r="D2995" s="65">
        <f t="shared" si="1040"/>
        <v>40480</v>
      </c>
      <c r="E2995" s="93">
        <f t="shared" si="1040"/>
        <v>0.78300000000000003</v>
      </c>
      <c r="F2995" s="124">
        <f t="shared" si="1041"/>
        <v>0.75683</v>
      </c>
      <c r="G2995" s="124">
        <f t="shared" si="1042"/>
        <v>0.75683</v>
      </c>
      <c r="H2995" s="124">
        <f t="shared" ref="H2995:H3058" si="1045">F2995-G2995</f>
        <v>0</v>
      </c>
      <c r="I2995" s="123">
        <f>'F4.2'!AB13</f>
        <v>0</v>
      </c>
      <c r="J2995" s="123">
        <f>'F4.2'!AV13</f>
        <v>0</v>
      </c>
      <c r="K2995" s="124"/>
      <c r="L2995" s="124"/>
      <c r="M2995" s="124">
        <f t="shared" ref="M2995:M3058" si="1046">SUM(J2995:L2995)</f>
        <v>0</v>
      </c>
      <c r="N2995" s="124">
        <f t="shared" ref="N2995:N3058" si="1047">H2995+I2995-M2995</f>
        <v>0</v>
      </c>
      <c r="O2995" s="163">
        <f t="shared" si="1043"/>
        <v>0</v>
      </c>
      <c r="P2995" s="164">
        <f t="shared" si="1044"/>
        <v>0</v>
      </c>
    </row>
    <row r="2996" spans="1:16" ht="15.75" hidden="1" outlineLevel="1" x14ac:dyDescent="0.25">
      <c r="A2996" s="130">
        <f t="shared" si="1039"/>
        <v>0</v>
      </c>
      <c r="B2996" s="135" t="str">
        <f t="shared" si="1038"/>
        <v>IDC</v>
      </c>
      <c r="C2996" s="31" t="str">
        <f t="shared" si="1040"/>
        <v>MERC/CAP/DPR/10/2010-11/1491</v>
      </c>
      <c r="D2996" s="65">
        <f t="shared" si="1040"/>
        <v>40480</v>
      </c>
      <c r="E2996" s="93">
        <f t="shared" si="1040"/>
        <v>0.6</v>
      </c>
      <c r="F2996" s="124">
        <f t="shared" si="1041"/>
        <v>0</v>
      </c>
      <c r="G2996" s="124">
        <f t="shared" si="1042"/>
        <v>0</v>
      </c>
      <c r="H2996" s="124">
        <f t="shared" si="1045"/>
        <v>0</v>
      </c>
      <c r="I2996" s="123">
        <f>'F4.2'!AB14</f>
        <v>0</v>
      </c>
      <c r="J2996" s="123">
        <f>'F4.2'!AV14</f>
        <v>0</v>
      </c>
      <c r="K2996" s="124"/>
      <c r="L2996" s="124"/>
      <c r="M2996" s="124">
        <f t="shared" si="1046"/>
        <v>0</v>
      </c>
      <c r="N2996" s="124">
        <f t="shared" si="1047"/>
        <v>0</v>
      </c>
      <c r="O2996" s="163">
        <f t="shared" si="1043"/>
        <v>0</v>
      </c>
      <c r="P2996" s="164">
        <f t="shared" si="1044"/>
        <v>0</v>
      </c>
    </row>
    <row r="2997" spans="1:16" ht="15.75" hidden="1" outlineLevel="1" x14ac:dyDescent="0.25">
      <c r="A2997" s="27">
        <f t="shared" si="1039"/>
        <v>2</v>
      </c>
      <c r="B2997" s="28" t="str">
        <f t="shared" si="1038"/>
        <v>Spare HPT module for Khaparkheda Unit 1 &amp; 2</v>
      </c>
      <c r="C2997" s="31" t="str">
        <f t="shared" si="1040"/>
        <v>MERC/CAP/DPR/10/2010-11/1466</v>
      </c>
      <c r="D2997" s="65">
        <f t="shared" si="1040"/>
        <v>40477</v>
      </c>
      <c r="E2997" s="93">
        <f t="shared" si="1040"/>
        <v>26.459003039999999</v>
      </c>
      <c r="F2997" s="124">
        <f t="shared" si="1041"/>
        <v>0</v>
      </c>
      <c r="G2997" s="124">
        <f t="shared" si="1042"/>
        <v>0</v>
      </c>
      <c r="H2997" s="124">
        <f t="shared" si="1045"/>
        <v>0</v>
      </c>
      <c r="I2997" s="123">
        <f>'F4.2'!AB15</f>
        <v>0</v>
      </c>
      <c r="J2997" s="123">
        <f>'F4.2'!AV15</f>
        <v>0</v>
      </c>
      <c r="K2997" s="124"/>
      <c r="L2997" s="124"/>
      <c r="M2997" s="124">
        <f t="shared" si="1046"/>
        <v>0</v>
      </c>
      <c r="N2997" s="124">
        <f t="shared" si="1047"/>
        <v>0</v>
      </c>
      <c r="O2997" s="163">
        <f t="shared" si="1043"/>
        <v>0</v>
      </c>
      <c r="P2997" s="164">
        <f t="shared" si="1044"/>
        <v>0</v>
      </c>
    </row>
    <row r="2998" spans="1:16" ht="15.75" hidden="1" outlineLevel="1" x14ac:dyDescent="0.25">
      <c r="A2998" s="31">
        <f t="shared" si="1039"/>
        <v>2.1</v>
      </c>
      <c r="B2998" s="106" t="str">
        <f t="shared" si="1038"/>
        <v>HPT module 1 No (unit # 1)</v>
      </c>
      <c r="C2998" s="31" t="str">
        <f t="shared" si="1040"/>
        <v>MERC/CAP/DPR/10/2010-11/1466</v>
      </c>
      <c r="D2998" s="65">
        <f t="shared" si="1040"/>
        <v>40477</v>
      </c>
      <c r="E2998" s="93">
        <f t="shared" si="1040"/>
        <v>23.03787814</v>
      </c>
      <c r="F2998" s="124">
        <f t="shared" si="1041"/>
        <v>23.907399999999999</v>
      </c>
      <c r="G2998" s="124">
        <f t="shared" si="1042"/>
        <v>23.907399999999999</v>
      </c>
      <c r="H2998" s="124">
        <f t="shared" si="1045"/>
        <v>0</v>
      </c>
      <c r="I2998" s="123">
        <f>'F4.2'!AB16</f>
        <v>0</v>
      </c>
      <c r="J2998" s="123">
        <f>'F4.2'!AV16</f>
        <v>0</v>
      </c>
      <c r="K2998" s="124"/>
      <c r="L2998" s="124"/>
      <c r="M2998" s="124">
        <f t="shared" si="1046"/>
        <v>0</v>
      </c>
      <c r="N2998" s="124">
        <f t="shared" si="1047"/>
        <v>0</v>
      </c>
      <c r="O2998" s="163">
        <f t="shared" si="1043"/>
        <v>0</v>
      </c>
      <c r="P2998" s="164">
        <f t="shared" si="1044"/>
        <v>0</v>
      </c>
    </row>
    <row r="2999" spans="1:16" ht="31.5" hidden="1" outlineLevel="1" x14ac:dyDescent="0.25">
      <c r="A2999" s="130">
        <f t="shared" si="1039"/>
        <v>0</v>
      </c>
      <c r="B2999" s="135" t="str">
        <f t="shared" si="1038"/>
        <v>IDC</v>
      </c>
      <c r="C2999" s="27" t="str">
        <f t="shared" si="1040"/>
        <v>MERC/CAP/DPR/10/2010-11/1466</v>
      </c>
      <c r="D2999" s="90">
        <f t="shared" si="1040"/>
        <v>40477</v>
      </c>
      <c r="E2999" s="92">
        <f t="shared" si="1040"/>
        <v>3.4211249000000001</v>
      </c>
      <c r="F2999" s="123">
        <f t="shared" si="1041"/>
        <v>0</v>
      </c>
      <c r="G2999" s="123">
        <f t="shared" si="1042"/>
        <v>0</v>
      </c>
      <c r="H2999" s="123">
        <f t="shared" si="1045"/>
        <v>0</v>
      </c>
      <c r="I2999" s="123">
        <f>'F4.2'!AB17</f>
        <v>0</v>
      </c>
      <c r="J2999" s="123">
        <f>'F4.2'!AV17</f>
        <v>0</v>
      </c>
      <c r="K2999" s="123"/>
      <c r="L2999" s="123"/>
      <c r="M2999" s="123">
        <f t="shared" si="1046"/>
        <v>0</v>
      </c>
      <c r="N2999" s="123">
        <f t="shared" si="1047"/>
        <v>0</v>
      </c>
      <c r="O2999" s="163">
        <f t="shared" si="1043"/>
        <v>0</v>
      </c>
      <c r="P2999" s="164">
        <f t="shared" si="1044"/>
        <v>0</v>
      </c>
    </row>
    <row r="3000" spans="1:16" ht="31.5" hidden="1" outlineLevel="1" x14ac:dyDescent="0.25">
      <c r="A3000" s="27">
        <f t="shared" si="1039"/>
        <v>3</v>
      </c>
      <c r="B3000" s="28" t="str">
        <f t="shared" si="1038"/>
        <v>Economiser Upper Bank &amp; Lower Bank coils for Khaperkheda Unit no. 3 and Unit no. 4</v>
      </c>
      <c r="C3000" s="31" t="str">
        <f t="shared" si="1040"/>
        <v>MERC/CAP/DPR/10/2010-11/1695</v>
      </c>
      <c r="D3000" s="65">
        <f t="shared" si="1040"/>
        <v>40527</v>
      </c>
      <c r="E3000" s="93">
        <f t="shared" si="1040"/>
        <v>26.349999999999998</v>
      </c>
      <c r="F3000" s="124">
        <f t="shared" si="1041"/>
        <v>0</v>
      </c>
      <c r="G3000" s="124">
        <f t="shared" si="1042"/>
        <v>0</v>
      </c>
      <c r="H3000" s="124">
        <f t="shared" si="1045"/>
        <v>0</v>
      </c>
      <c r="I3000" s="123">
        <f>'F4.2'!AB18</f>
        <v>0</v>
      </c>
      <c r="J3000" s="123">
        <f>'F4.2'!AV18</f>
        <v>0</v>
      </c>
      <c r="K3000" s="124"/>
      <c r="L3000" s="124"/>
      <c r="M3000" s="124">
        <f t="shared" si="1046"/>
        <v>0</v>
      </c>
      <c r="N3000" s="124">
        <f t="shared" si="1047"/>
        <v>0</v>
      </c>
      <c r="O3000" s="163">
        <f t="shared" si="1043"/>
        <v>0</v>
      </c>
      <c r="P3000" s="164">
        <f t="shared" si="1044"/>
        <v>0</v>
      </c>
    </row>
    <row r="3001" spans="1:16" ht="31.5" hidden="1" outlineLevel="1" x14ac:dyDescent="0.25">
      <c r="A3001" s="31">
        <f t="shared" si="1039"/>
        <v>3.1</v>
      </c>
      <c r="B3001" s="106" t="str">
        <f t="shared" si="1038"/>
        <v>Economiser Upper Bank &amp; Lower Bank coils for Khaperkheda Unit no. 3 and Unit no. 4</v>
      </c>
      <c r="C3001" s="31" t="str">
        <f t="shared" si="1040"/>
        <v>MERC/CAP/DPR/10/2010-11/1695</v>
      </c>
      <c r="D3001" s="65">
        <f t="shared" si="1040"/>
        <v>40527</v>
      </c>
      <c r="E3001" s="93">
        <f t="shared" si="1040"/>
        <v>26.349999999999998</v>
      </c>
      <c r="F3001" s="124">
        <f t="shared" si="1041"/>
        <v>11.77</v>
      </c>
      <c r="G3001" s="124">
        <f t="shared" si="1042"/>
        <v>11.77</v>
      </c>
      <c r="H3001" s="124">
        <f t="shared" si="1045"/>
        <v>0</v>
      </c>
      <c r="I3001" s="123">
        <f>'F4.2'!AB19</f>
        <v>0</v>
      </c>
      <c r="J3001" s="123">
        <f>'F4.2'!AV19</f>
        <v>0</v>
      </c>
      <c r="K3001" s="124"/>
      <c r="L3001" s="124"/>
      <c r="M3001" s="124">
        <f t="shared" si="1046"/>
        <v>0</v>
      </c>
      <c r="N3001" s="124">
        <f t="shared" si="1047"/>
        <v>0</v>
      </c>
      <c r="O3001" s="163">
        <f t="shared" si="1043"/>
        <v>0</v>
      </c>
      <c r="P3001" s="164">
        <f t="shared" si="1044"/>
        <v>0</v>
      </c>
    </row>
    <row r="3002" spans="1:16" ht="47.25" hidden="1" outlineLevel="1" x14ac:dyDescent="0.25">
      <c r="A3002" s="27">
        <f t="shared" si="1039"/>
        <v>4</v>
      </c>
      <c r="B3002" s="28" t="str">
        <f t="shared" si="1038"/>
        <v>Economiser &amp; LTSH Upper Bank &amp; Lower Bank coils for Khaperkheda Unit no. 1 and Unit no. 2</v>
      </c>
      <c r="C3002" s="27" t="str">
        <f t="shared" si="1040"/>
        <v>MERC/CAPEX/20112012/01155</v>
      </c>
      <c r="D3002" s="90">
        <f t="shared" si="1040"/>
        <v>40753</v>
      </c>
      <c r="E3002" s="92">
        <f t="shared" si="1040"/>
        <v>34.791566500000002</v>
      </c>
      <c r="F3002" s="123">
        <f t="shared" si="1041"/>
        <v>0</v>
      </c>
      <c r="G3002" s="123">
        <f t="shared" si="1042"/>
        <v>0</v>
      </c>
      <c r="H3002" s="123">
        <f t="shared" si="1045"/>
        <v>0</v>
      </c>
      <c r="I3002" s="123">
        <f>'F4.2'!AB20</f>
        <v>0</v>
      </c>
      <c r="J3002" s="123">
        <f>'F4.2'!AV20</f>
        <v>0</v>
      </c>
      <c r="K3002" s="123"/>
      <c r="L3002" s="123"/>
      <c r="M3002" s="123">
        <f t="shared" si="1046"/>
        <v>0</v>
      </c>
      <c r="N3002" s="123">
        <f t="shared" si="1047"/>
        <v>0</v>
      </c>
      <c r="O3002" s="163">
        <f t="shared" si="1043"/>
        <v>0</v>
      </c>
      <c r="P3002" s="164">
        <f t="shared" si="1044"/>
        <v>0</v>
      </c>
    </row>
    <row r="3003" spans="1:16" ht="15.75" hidden="1" outlineLevel="1" x14ac:dyDescent="0.25">
      <c r="A3003" s="31">
        <f t="shared" si="1039"/>
        <v>4.0999999999999996</v>
      </c>
      <c r="B3003" s="106" t="str">
        <f t="shared" si="1038"/>
        <v>Economiser &amp; LTSH Coil for Unit 1</v>
      </c>
      <c r="C3003" s="31" t="str">
        <f t="shared" si="1040"/>
        <v>MERC/CAPEX/20112012/01155</v>
      </c>
      <c r="D3003" s="65">
        <f t="shared" si="1040"/>
        <v>40753</v>
      </c>
      <c r="E3003" s="93">
        <f t="shared" si="1040"/>
        <v>15.692358</v>
      </c>
      <c r="F3003" s="124">
        <f t="shared" si="1041"/>
        <v>15.692358</v>
      </c>
      <c r="G3003" s="124">
        <f t="shared" si="1042"/>
        <v>15.692358</v>
      </c>
      <c r="H3003" s="124">
        <f t="shared" si="1045"/>
        <v>0</v>
      </c>
      <c r="I3003" s="123">
        <f>'F4.2'!AB21</f>
        <v>0</v>
      </c>
      <c r="J3003" s="123">
        <f>'F4.2'!AV21</f>
        <v>0</v>
      </c>
      <c r="K3003" s="124"/>
      <c r="L3003" s="124"/>
      <c r="M3003" s="124">
        <f t="shared" si="1046"/>
        <v>0</v>
      </c>
      <c r="N3003" s="124">
        <f t="shared" si="1047"/>
        <v>0</v>
      </c>
      <c r="O3003" s="163">
        <f t="shared" si="1043"/>
        <v>0</v>
      </c>
      <c r="P3003" s="164">
        <f t="shared" si="1044"/>
        <v>0</v>
      </c>
    </row>
    <row r="3004" spans="1:16" ht="15.75" hidden="1" outlineLevel="1" x14ac:dyDescent="0.25">
      <c r="A3004" s="31">
        <f t="shared" si="1039"/>
        <v>4.2</v>
      </c>
      <c r="B3004" s="106" t="str">
        <f t="shared" si="1038"/>
        <v>Economiser &amp; LTSH Coil for Unit 2</v>
      </c>
      <c r="C3004" s="27" t="str">
        <f t="shared" si="1040"/>
        <v>MERC/CAPEX/20112012/01155</v>
      </c>
      <c r="D3004" s="90">
        <f t="shared" si="1040"/>
        <v>40753</v>
      </c>
      <c r="E3004" s="92">
        <f t="shared" si="1040"/>
        <v>16.1528001</v>
      </c>
      <c r="F3004" s="123">
        <f t="shared" si="1041"/>
        <v>16.1528001</v>
      </c>
      <c r="G3004" s="123">
        <f t="shared" si="1042"/>
        <v>16.1528001</v>
      </c>
      <c r="H3004" s="123">
        <f t="shared" si="1045"/>
        <v>0</v>
      </c>
      <c r="I3004" s="123">
        <f>'F4.2'!AB22</f>
        <v>0</v>
      </c>
      <c r="J3004" s="123">
        <f>'F4.2'!AV22</f>
        <v>0</v>
      </c>
      <c r="K3004" s="123"/>
      <c r="L3004" s="123"/>
      <c r="M3004" s="123">
        <f t="shared" si="1046"/>
        <v>0</v>
      </c>
      <c r="N3004" s="123">
        <f t="shared" si="1047"/>
        <v>0</v>
      </c>
      <c r="O3004" s="163">
        <f t="shared" si="1043"/>
        <v>0</v>
      </c>
      <c r="P3004" s="164">
        <f t="shared" si="1044"/>
        <v>0</v>
      </c>
    </row>
    <row r="3005" spans="1:16" ht="15.75" hidden="1" outlineLevel="1" x14ac:dyDescent="0.25">
      <c r="A3005" s="130">
        <f t="shared" si="1039"/>
        <v>0</v>
      </c>
      <c r="B3005" s="131" t="str">
        <f t="shared" si="1038"/>
        <v>IDC</v>
      </c>
      <c r="C3005" s="31" t="str">
        <f t="shared" si="1040"/>
        <v>MERC/CAPEX/20112012/01155</v>
      </c>
      <c r="D3005" s="65">
        <f t="shared" si="1040"/>
        <v>40753</v>
      </c>
      <c r="E3005" s="93">
        <f t="shared" si="1040"/>
        <v>2.9464084000000001</v>
      </c>
      <c r="F3005" s="124">
        <f t="shared" si="1041"/>
        <v>0</v>
      </c>
      <c r="G3005" s="124">
        <f t="shared" si="1042"/>
        <v>0</v>
      </c>
      <c r="H3005" s="124">
        <f t="shared" si="1045"/>
        <v>0</v>
      </c>
      <c r="I3005" s="123">
        <f>'F4.2'!AB23</f>
        <v>0</v>
      </c>
      <c r="J3005" s="123">
        <f>'F4.2'!AV23</f>
        <v>0</v>
      </c>
      <c r="K3005" s="124"/>
      <c r="L3005" s="124"/>
      <c r="M3005" s="124">
        <f t="shared" si="1046"/>
        <v>0</v>
      </c>
      <c r="N3005" s="124">
        <f t="shared" si="1047"/>
        <v>0</v>
      </c>
      <c r="O3005" s="163">
        <f t="shared" si="1043"/>
        <v>0</v>
      </c>
      <c r="P3005" s="164">
        <f t="shared" si="1044"/>
        <v>0</v>
      </c>
    </row>
    <row r="3006" spans="1:16" ht="47.25" hidden="1" outlineLevel="1" x14ac:dyDescent="0.25">
      <c r="A3006" s="27">
        <f t="shared" si="1039"/>
        <v>5</v>
      </c>
      <c r="B3006" s="28" t="str">
        <f t="shared" si="1038"/>
        <v>Procurement &amp; Replacement of Re-heater Rear Pendant Assembly Coils for 2*210MW Khaperkheda Unit no. 1 and Unit no. 2</v>
      </c>
      <c r="C3006" s="31" t="str">
        <f t="shared" si="1040"/>
        <v>MERC/CAPEX/20122013/00603</v>
      </c>
      <c r="D3006" s="65">
        <f t="shared" si="1040"/>
        <v>41078</v>
      </c>
      <c r="E3006" s="93">
        <f t="shared" si="1040"/>
        <v>10.373849700000001</v>
      </c>
      <c r="F3006" s="124">
        <f t="shared" si="1041"/>
        <v>0</v>
      </c>
      <c r="G3006" s="124">
        <f t="shared" si="1042"/>
        <v>0</v>
      </c>
      <c r="H3006" s="124">
        <f t="shared" si="1045"/>
        <v>0</v>
      </c>
      <c r="I3006" s="123">
        <f>'F4.2'!AB24</f>
        <v>0</v>
      </c>
      <c r="J3006" s="123">
        <f>'F4.2'!AV24</f>
        <v>0</v>
      </c>
      <c r="K3006" s="124"/>
      <c r="L3006" s="124"/>
      <c r="M3006" s="124">
        <f t="shared" si="1046"/>
        <v>0</v>
      </c>
      <c r="N3006" s="124">
        <f t="shared" si="1047"/>
        <v>0</v>
      </c>
      <c r="O3006" s="163">
        <f t="shared" si="1043"/>
        <v>0</v>
      </c>
      <c r="P3006" s="164">
        <f t="shared" si="1044"/>
        <v>0</v>
      </c>
    </row>
    <row r="3007" spans="1:16" ht="15.75" hidden="1" outlineLevel="1" x14ac:dyDescent="0.25">
      <c r="A3007" s="31">
        <f t="shared" si="1039"/>
        <v>5.0999999999999996</v>
      </c>
      <c r="B3007" s="106" t="str">
        <f t="shared" si="1038"/>
        <v>Re-heater coils for unit no. 1</v>
      </c>
      <c r="C3007" s="31" t="str">
        <f t="shared" si="1040"/>
        <v>MERC/CAPEX/20122013/00603</v>
      </c>
      <c r="D3007" s="65">
        <f t="shared" si="1040"/>
        <v>41078</v>
      </c>
      <c r="E3007" s="93">
        <f t="shared" si="1040"/>
        <v>5.1267263500000002</v>
      </c>
      <c r="F3007" s="124">
        <f t="shared" si="1041"/>
        <v>5.1267263500000002</v>
      </c>
      <c r="G3007" s="124">
        <f t="shared" si="1042"/>
        <v>5.1267263500000002</v>
      </c>
      <c r="H3007" s="124">
        <f t="shared" si="1045"/>
        <v>0</v>
      </c>
      <c r="I3007" s="123">
        <f>'F4.2'!AB25</f>
        <v>0</v>
      </c>
      <c r="J3007" s="123">
        <f>'F4.2'!AV25</f>
        <v>0</v>
      </c>
      <c r="K3007" s="124"/>
      <c r="L3007" s="124"/>
      <c r="M3007" s="124">
        <f t="shared" si="1046"/>
        <v>0</v>
      </c>
      <c r="N3007" s="124">
        <f t="shared" si="1047"/>
        <v>0</v>
      </c>
      <c r="O3007" s="163">
        <f t="shared" si="1043"/>
        <v>0</v>
      </c>
      <c r="P3007" s="164">
        <f t="shared" si="1044"/>
        <v>0</v>
      </c>
    </row>
    <row r="3008" spans="1:16" ht="15.75" hidden="1" outlineLevel="1" x14ac:dyDescent="0.25">
      <c r="A3008" s="31">
        <f t="shared" si="1039"/>
        <v>5.2</v>
      </c>
      <c r="B3008" s="106" t="str">
        <f t="shared" si="1038"/>
        <v>Re-heater coils for unit no. 2</v>
      </c>
      <c r="C3008" s="27" t="str">
        <f t="shared" si="1040"/>
        <v>MERC/CAPEX/20122013/00603</v>
      </c>
      <c r="D3008" s="90">
        <f t="shared" si="1040"/>
        <v>41078</v>
      </c>
      <c r="E3008" s="92">
        <f t="shared" si="1040"/>
        <v>5.1267263500000002</v>
      </c>
      <c r="F3008" s="123">
        <f t="shared" si="1041"/>
        <v>5.55</v>
      </c>
      <c r="G3008" s="123">
        <f t="shared" si="1042"/>
        <v>5.55</v>
      </c>
      <c r="H3008" s="123">
        <f t="shared" si="1045"/>
        <v>0</v>
      </c>
      <c r="I3008" s="123">
        <f>'F4.2'!AB26</f>
        <v>0</v>
      </c>
      <c r="J3008" s="123">
        <f>'F4.2'!AV26</f>
        <v>0</v>
      </c>
      <c r="K3008" s="123"/>
      <c r="L3008" s="123"/>
      <c r="M3008" s="123">
        <f t="shared" si="1046"/>
        <v>0</v>
      </c>
      <c r="N3008" s="123">
        <f t="shared" si="1047"/>
        <v>0</v>
      </c>
      <c r="O3008" s="163">
        <f t="shared" si="1043"/>
        <v>0</v>
      </c>
      <c r="P3008" s="164">
        <f t="shared" si="1044"/>
        <v>0</v>
      </c>
    </row>
    <row r="3009" spans="1:16" ht="15.75" hidden="1" outlineLevel="1" x14ac:dyDescent="0.25">
      <c r="A3009" s="130">
        <f t="shared" si="1039"/>
        <v>0</v>
      </c>
      <c r="B3009" s="131" t="str">
        <f t="shared" si="1038"/>
        <v>IDC</v>
      </c>
      <c r="C3009" s="31" t="str">
        <f t="shared" si="1040"/>
        <v>MERC/CAPEX/20122013/00603</v>
      </c>
      <c r="D3009" s="65">
        <f t="shared" si="1040"/>
        <v>41078</v>
      </c>
      <c r="E3009" s="93">
        <f t="shared" si="1040"/>
        <v>0.120397</v>
      </c>
      <c r="F3009" s="124">
        <f t="shared" si="1041"/>
        <v>0</v>
      </c>
      <c r="G3009" s="124">
        <f t="shared" si="1042"/>
        <v>0</v>
      </c>
      <c r="H3009" s="124">
        <f t="shared" si="1045"/>
        <v>0</v>
      </c>
      <c r="I3009" s="123">
        <f>'F4.2'!AB27</f>
        <v>0</v>
      </c>
      <c r="J3009" s="123">
        <f>'F4.2'!AV27</f>
        <v>0</v>
      </c>
      <c r="K3009" s="124"/>
      <c r="L3009" s="124"/>
      <c r="M3009" s="124">
        <f t="shared" si="1046"/>
        <v>0</v>
      </c>
      <c r="N3009" s="124">
        <f t="shared" si="1047"/>
        <v>0</v>
      </c>
      <c r="O3009" s="163">
        <f t="shared" si="1043"/>
        <v>0</v>
      </c>
      <c r="P3009" s="164">
        <f t="shared" si="1044"/>
        <v>0</v>
      </c>
    </row>
    <row r="3010" spans="1:16" ht="31.5" hidden="1" outlineLevel="1" x14ac:dyDescent="0.25">
      <c r="A3010" s="27">
        <f t="shared" si="1039"/>
        <v>6</v>
      </c>
      <c r="B3010" s="28" t="str">
        <f t="shared" si="1038"/>
        <v>Procurement of HPT module suitable for khaperkheda TPS Unit 3 &amp; 4</v>
      </c>
      <c r="C3010" s="31" t="str">
        <f t="shared" si="1040"/>
        <v>MERC/TECH-1/CAPEX/ 20132014/02001</v>
      </c>
      <c r="D3010" s="65">
        <f t="shared" si="1040"/>
        <v>41656</v>
      </c>
      <c r="E3010" s="93">
        <f t="shared" si="1040"/>
        <v>36.200000000000003</v>
      </c>
      <c r="F3010" s="124">
        <f t="shared" si="1041"/>
        <v>0</v>
      </c>
      <c r="G3010" s="124">
        <f t="shared" si="1042"/>
        <v>0</v>
      </c>
      <c r="H3010" s="124">
        <f t="shared" si="1045"/>
        <v>0</v>
      </c>
      <c r="I3010" s="123">
        <f>'F4.2'!AB28</f>
        <v>0</v>
      </c>
      <c r="J3010" s="123">
        <f>'F4.2'!AV28</f>
        <v>0</v>
      </c>
      <c r="K3010" s="124"/>
      <c r="L3010" s="124"/>
      <c r="M3010" s="124">
        <f t="shared" si="1046"/>
        <v>0</v>
      </c>
      <c r="N3010" s="124">
        <f t="shared" si="1047"/>
        <v>0</v>
      </c>
      <c r="O3010" s="163">
        <f t="shared" si="1043"/>
        <v>0</v>
      </c>
      <c r="P3010" s="164">
        <f t="shared" si="1044"/>
        <v>0</v>
      </c>
    </row>
    <row r="3011" spans="1:16" ht="31.5" hidden="1" outlineLevel="1" x14ac:dyDescent="0.25">
      <c r="A3011" s="31">
        <f t="shared" si="1039"/>
        <v>6.1</v>
      </c>
      <c r="B3011" s="106" t="str">
        <f t="shared" si="1038"/>
        <v>Procurement of HPT module suitable for khaperkheda TPS Unit 3 &amp; 4</v>
      </c>
      <c r="C3011" s="31" t="str">
        <f t="shared" si="1040"/>
        <v>MERC/TECH-1/CAPEX/ 20132014/02001</v>
      </c>
      <c r="D3011" s="65">
        <f t="shared" si="1040"/>
        <v>41656</v>
      </c>
      <c r="E3011" s="93">
        <f t="shared" si="1040"/>
        <v>36.200000000000003</v>
      </c>
      <c r="F3011" s="124">
        <f t="shared" si="1041"/>
        <v>32.401600000000002</v>
      </c>
      <c r="G3011" s="124">
        <f t="shared" si="1042"/>
        <v>32.401600000000002</v>
      </c>
      <c r="H3011" s="124">
        <f t="shared" si="1045"/>
        <v>0</v>
      </c>
      <c r="I3011" s="123">
        <f>'F4.2'!AB29</f>
        <v>0</v>
      </c>
      <c r="J3011" s="123">
        <f>'F4.2'!AV29</f>
        <v>0</v>
      </c>
      <c r="K3011" s="124"/>
      <c r="L3011" s="124"/>
      <c r="M3011" s="124">
        <f t="shared" si="1046"/>
        <v>0</v>
      </c>
      <c r="N3011" s="124">
        <f t="shared" si="1047"/>
        <v>0</v>
      </c>
      <c r="O3011" s="163">
        <f t="shared" si="1043"/>
        <v>0</v>
      </c>
      <c r="P3011" s="164">
        <f t="shared" si="1044"/>
        <v>0</v>
      </c>
    </row>
    <row r="3012" spans="1:16" ht="31.5" hidden="1" outlineLevel="1" x14ac:dyDescent="0.25">
      <c r="A3012" s="27">
        <f t="shared" si="1039"/>
        <v>7</v>
      </c>
      <c r="B3012" s="28" t="str">
        <f t="shared" si="1038"/>
        <v>Procurement Spare GTR, Locomotive &amp; Compactors</v>
      </c>
      <c r="C3012" s="27" t="str">
        <f t="shared" si="1040"/>
        <v>MERC/TECH-1/CAPEX/ 20142015/00364</v>
      </c>
      <c r="D3012" s="90">
        <f t="shared" si="1040"/>
        <v>41779</v>
      </c>
      <c r="E3012" s="92">
        <f t="shared" si="1040"/>
        <v>18.452125568</v>
      </c>
      <c r="F3012" s="123">
        <f t="shared" si="1041"/>
        <v>0</v>
      </c>
      <c r="G3012" s="123">
        <f t="shared" si="1042"/>
        <v>0</v>
      </c>
      <c r="H3012" s="123">
        <f t="shared" si="1045"/>
        <v>0</v>
      </c>
      <c r="I3012" s="123">
        <f>'F4.2'!AB30</f>
        <v>0</v>
      </c>
      <c r="J3012" s="123">
        <f>'F4.2'!AV30</f>
        <v>0</v>
      </c>
      <c r="K3012" s="123"/>
      <c r="L3012" s="123"/>
      <c r="M3012" s="123">
        <f t="shared" si="1046"/>
        <v>0</v>
      </c>
      <c r="N3012" s="123">
        <f t="shared" si="1047"/>
        <v>0</v>
      </c>
      <c r="O3012" s="163">
        <f t="shared" si="1043"/>
        <v>0</v>
      </c>
      <c r="P3012" s="164">
        <f t="shared" si="1044"/>
        <v>0</v>
      </c>
    </row>
    <row r="3013" spans="1:16" ht="31.5" hidden="1" outlineLevel="1" x14ac:dyDescent="0.25">
      <c r="A3013" s="31">
        <f t="shared" si="1039"/>
        <v>7.1</v>
      </c>
      <c r="B3013" s="106" t="str">
        <f t="shared" si="1038"/>
        <v>250 MVA Spare GTR</v>
      </c>
      <c r="C3013" s="31" t="str">
        <f t="shared" si="1040"/>
        <v>MERC/TECH-1/CAPEX/ 20142015/00364</v>
      </c>
      <c r="D3013" s="65">
        <f t="shared" si="1040"/>
        <v>41779</v>
      </c>
      <c r="E3013" s="93">
        <f t="shared" si="1040"/>
        <v>10.349649700000001</v>
      </c>
      <c r="F3013" s="124">
        <f t="shared" si="1041"/>
        <v>11.251108000000002</v>
      </c>
      <c r="G3013" s="124">
        <f t="shared" si="1042"/>
        <v>11.251108000000002</v>
      </c>
      <c r="H3013" s="124">
        <f t="shared" si="1045"/>
        <v>0</v>
      </c>
      <c r="I3013" s="123">
        <f>'F4.2'!AB31</f>
        <v>0</v>
      </c>
      <c r="J3013" s="123">
        <f>'F4.2'!AV31</f>
        <v>0</v>
      </c>
      <c r="K3013" s="124"/>
      <c r="L3013" s="124"/>
      <c r="M3013" s="124">
        <f t="shared" si="1046"/>
        <v>0</v>
      </c>
      <c r="N3013" s="124">
        <f t="shared" si="1047"/>
        <v>0</v>
      </c>
      <c r="O3013" s="163">
        <f t="shared" si="1043"/>
        <v>0</v>
      </c>
      <c r="P3013" s="164">
        <f t="shared" si="1044"/>
        <v>0</v>
      </c>
    </row>
    <row r="3014" spans="1:16" ht="31.5" hidden="1" outlineLevel="1" x14ac:dyDescent="0.25">
      <c r="A3014" s="31">
        <f t="shared" si="1039"/>
        <v>7.2</v>
      </c>
      <c r="B3014" s="106" t="str">
        <f t="shared" si="1038"/>
        <v>Procurement of Locomotive 2no’s.</v>
      </c>
      <c r="C3014" s="27" t="str">
        <f t="shared" ref="C3014:E3033" si="1048">C2588</f>
        <v>MERC/TECH-1/CAPEX/ 20142015/00364</v>
      </c>
      <c r="D3014" s="90">
        <f t="shared" si="1048"/>
        <v>41779</v>
      </c>
      <c r="E3014" s="92">
        <f t="shared" si="1048"/>
        <v>5.9926899479999998</v>
      </c>
      <c r="F3014" s="123">
        <f t="shared" si="1041"/>
        <v>5.9927000000000001</v>
      </c>
      <c r="G3014" s="123">
        <f t="shared" si="1042"/>
        <v>5.9927000000000001</v>
      </c>
      <c r="H3014" s="123">
        <f t="shared" si="1045"/>
        <v>0</v>
      </c>
      <c r="I3014" s="123">
        <f>'F4.2'!AB32</f>
        <v>0</v>
      </c>
      <c r="J3014" s="123">
        <f>'F4.2'!AV32</f>
        <v>0</v>
      </c>
      <c r="K3014" s="123"/>
      <c r="L3014" s="123"/>
      <c r="M3014" s="123">
        <f t="shared" si="1046"/>
        <v>0</v>
      </c>
      <c r="N3014" s="123">
        <f t="shared" si="1047"/>
        <v>0</v>
      </c>
      <c r="O3014" s="163">
        <f t="shared" si="1043"/>
        <v>0</v>
      </c>
      <c r="P3014" s="164">
        <f t="shared" si="1044"/>
        <v>0</v>
      </c>
    </row>
    <row r="3015" spans="1:16" ht="31.5" hidden="1" outlineLevel="1" x14ac:dyDescent="0.25">
      <c r="A3015" s="31">
        <f t="shared" si="1039"/>
        <v>7.3</v>
      </c>
      <c r="B3015" s="106" t="str">
        <f t="shared" si="1038"/>
        <v>Procurement of Compactors 2 no’s.</v>
      </c>
      <c r="C3015" s="31" t="str">
        <f t="shared" si="1048"/>
        <v>MERC/TECH-1/CAPEX/ 20142015/00364</v>
      </c>
      <c r="D3015" s="65">
        <f t="shared" si="1048"/>
        <v>41779</v>
      </c>
      <c r="E3015" s="93">
        <f t="shared" si="1048"/>
        <v>0.42978591999999999</v>
      </c>
      <c r="F3015" s="124">
        <f t="shared" si="1041"/>
        <v>0.42980000000000002</v>
      </c>
      <c r="G3015" s="124">
        <f t="shared" si="1042"/>
        <v>0.42980000000000002</v>
      </c>
      <c r="H3015" s="124">
        <f t="shared" si="1045"/>
        <v>0</v>
      </c>
      <c r="I3015" s="123">
        <f>'F4.2'!AB33</f>
        <v>0</v>
      </c>
      <c r="J3015" s="123">
        <f>'F4.2'!AV33</f>
        <v>0</v>
      </c>
      <c r="K3015" s="124"/>
      <c r="L3015" s="124"/>
      <c r="M3015" s="124">
        <f t="shared" si="1046"/>
        <v>0</v>
      </c>
      <c r="N3015" s="124">
        <f t="shared" si="1047"/>
        <v>0</v>
      </c>
      <c r="O3015" s="163">
        <f t="shared" si="1043"/>
        <v>0</v>
      </c>
      <c r="P3015" s="164">
        <f t="shared" si="1044"/>
        <v>0</v>
      </c>
    </row>
    <row r="3016" spans="1:16" ht="31.5" hidden="1" outlineLevel="1" x14ac:dyDescent="0.25">
      <c r="A3016" s="130">
        <f t="shared" si="1039"/>
        <v>0</v>
      </c>
      <c r="B3016" s="135" t="str">
        <f t="shared" si="1038"/>
        <v>IDC</v>
      </c>
      <c r="C3016" s="31" t="str">
        <f t="shared" si="1048"/>
        <v>MERC/TECH-1/CAPEX/ 20142015/00364</v>
      </c>
      <c r="D3016" s="65">
        <f t="shared" si="1048"/>
        <v>41779</v>
      </c>
      <c r="E3016" s="93">
        <f t="shared" si="1048"/>
        <v>1.68</v>
      </c>
      <c r="F3016" s="124">
        <f t="shared" si="1041"/>
        <v>0</v>
      </c>
      <c r="G3016" s="124">
        <f t="shared" si="1042"/>
        <v>0</v>
      </c>
      <c r="H3016" s="124">
        <f t="shared" si="1045"/>
        <v>0</v>
      </c>
      <c r="I3016" s="123">
        <f>'F4.2'!AB34</f>
        <v>0</v>
      </c>
      <c r="J3016" s="123">
        <f>'F4.2'!AV34</f>
        <v>0</v>
      </c>
      <c r="K3016" s="124"/>
      <c r="L3016" s="124"/>
      <c r="M3016" s="124">
        <f t="shared" si="1046"/>
        <v>0</v>
      </c>
      <c r="N3016" s="124">
        <f t="shared" si="1047"/>
        <v>0</v>
      </c>
      <c r="O3016" s="163">
        <f t="shared" si="1043"/>
        <v>0</v>
      </c>
      <c r="P3016" s="164">
        <f t="shared" si="1044"/>
        <v>0</v>
      </c>
    </row>
    <row r="3017" spans="1:16" ht="31.5" hidden="1" outlineLevel="1" x14ac:dyDescent="0.25">
      <c r="A3017" s="27">
        <f t="shared" si="1039"/>
        <v>8</v>
      </c>
      <c r="B3017" s="28" t="str">
        <f t="shared" si="1038"/>
        <v>Procurement &amp; Replacement of complete set of LTSH coils for Khaperkheda TPS Unit 3&amp;4</v>
      </c>
      <c r="C3017" s="31" t="str">
        <f t="shared" si="1048"/>
        <v>MERC/TECH-1/CAPEX/ 20142015/00363</v>
      </c>
      <c r="D3017" s="65">
        <f t="shared" si="1048"/>
        <v>41779</v>
      </c>
      <c r="E3017" s="93">
        <f t="shared" si="1048"/>
        <v>17.809999999999999</v>
      </c>
      <c r="F3017" s="124">
        <f t="shared" si="1041"/>
        <v>0</v>
      </c>
      <c r="G3017" s="124">
        <f t="shared" si="1042"/>
        <v>0</v>
      </c>
      <c r="H3017" s="124">
        <f t="shared" si="1045"/>
        <v>0</v>
      </c>
      <c r="I3017" s="123">
        <f>'F4.2'!AB35</f>
        <v>0</v>
      </c>
      <c r="J3017" s="123">
        <f>'F4.2'!AV35</f>
        <v>0</v>
      </c>
      <c r="K3017" s="124"/>
      <c r="L3017" s="124"/>
      <c r="M3017" s="124">
        <f t="shared" si="1046"/>
        <v>0</v>
      </c>
      <c r="N3017" s="124">
        <f t="shared" si="1047"/>
        <v>0</v>
      </c>
      <c r="O3017" s="163">
        <f t="shared" si="1043"/>
        <v>0</v>
      </c>
      <c r="P3017" s="164">
        <f t="shared" si="1044"/>
        <v>0</v>
      </c>
    </row>
    <row r="3018" spans="1:16" ht="31.5" hidden="1" outlineLevel="1" x14ac:dyDescent="0.25">
      <c r="A3018" s="31">
        <f t="shared" si="1039"/>
        <v>8.1</v>
      </c>
      <c r="B3018" s="106" t="str">
        <f t="shared" si="1038"/>
        <v>Procurement and replacement of LTSH coils for Khaperkheda TPS at U3</v>
      </c>
      <c r="C3018" s="31" t="str">
        <f t="shared" si="1048"/>
        <v>MERC/TECH-1/CAPEX/ 20142015/00363</v>
      </c>
      <c r="D3018" s="65">
        <f t="shared" si="1048"/>
        <v>41779</v>
      </c>
      <c r="E3018" s="93">
        <f t="shared" si="1048"/>
        <v>8.58</v>
      </c>
      <c r="F3018" s="124">
        <f t="shared" si="1041"/>
        <v>3.4291356200000003</v>
      </c>
      <c r="G3018" s="124">
        <f t="shared" si="1042"/>
        <v>3.4291356200000003</v>
      </c>
      <c r="H3018" s="124">
        <f t="shared" si="1045"/>
        <v>0</v>
      </c>
      <c r="I3018" s="123">
        <f>'F4.2'!AB36</f>
        <v>0</v>
      </c>
      <c r="J3018" s="123">
        <f>'F4.2'!AV36</f>
        <v>0</v>
      </c>
      <c r="K3018" s="124"/>
      <c r="L3018" s="124"/>
      <c r="M3018" s="124">
        <f t="shared" si="1046"/>
        <v>0</v>
      </c>
      <c r="N3018" s="124">
        <f t="shared" si="1047"/>
        <v>0</v>
      </c>
      <c r="O3018" s="163">
        <f t="shared" si="1043"/>
        <v>0</v>
      </c>
      <c r="P3018" s="164">
        <f t="shared" si="1044"/>
        <v>0</v>
      </c>
    </row>
    <row r="3019" spans="1:16" ht="31.5" hidden="1" outlineLevel="1" x14ac:dyDescent="0.25">
      <c r="A3019" s="31">
        <f t="shared" si="1039"/>
        <v>8.1999999999999993</v>
      </c>
      <c r="B3019" s="106" t="str">
        <f t="shared" si="1038"/>
        <v>Procurement and replacement of LTSH coils for Khaperkheda TPS at U4</v>
      </c>
      <c r="C3019" s="27" t="str">
        <f t="shared" si="1048"/>
        <v>MERC/TECH-1/CAPEX/ 20142015/00363</v>
      </c>
      <c r="D3019" s="90">
        <f t="shared" si="1048"/>
        <v>41779</v>
      </c>
      <c r="E3019" s="92">
        <f t="shared" si="1048"/>
        <v>8.58</v>
      </c>
      <c r="F3019" s="123">
        <f t="shared" si="1041"/>
        <v>3.1809037929999997</v>
      </c>
      <c r="G3019" s="123">
        <f t="shared" si="1042"/>
        <v>3.1809037929999997</v>
      </c>
      <c r="H3019" s="123">
        <f t="shared" si="1045"/>
        <v>0</v>
      </c>
      <c r="I3019" s="123">
        <f>'F4.2'!AB37</f>
        <v>0</v>
      </c>
      <c r="J3019" s="123">
        <f>'F4.2'!AV37</f>
        <v>0</v>
      </c>
      <c r="K3019" s="123"/>
      <c r="L3019" s="123"/>
      <c r="M3019" s="123">
        <f t="shared" si="1046"/>
        <v>0</v>
      </c>
      <c r="N3019" s="123">
        <f t="shared" si="1047"/>
        <v>0</v>
      </c>
      <c r="O3019" s="163">
        <f t="shared" si="1043"/>
        <v>0</v>
      </c>
      <c r="P3019" s="164">
        <f t="shared" si="1044"/>
        <v>0</v>
      </c>
    </row>
    <row r="3020" spans="1:16" ht="31.5" hidden="1" outlineLevel="1" x14ac:dyDescent="0.25">
      <c r="A3020" s="130">
        <f t="shared" si="1039"/>
        <v>0</v>
      </c>
      <c r="B3020" s="135" t="str">
        <f t="shared" si="1038"/>
        <v>IDC</v>
      </c>
      <c r="C3020" s="31" t="str">
        <f t="shared" si="1048"/>
        <v>MERC/TECH-1/CAPEX/ 20142015/00363</v>
      </c>
      <c r="D3020" s="65">
        <f t="shared" si="1048"/>
        <v>41779</v>
      </c>
      <c r="E3020" s="93">
        <f t="shared" si="1048"/>
        <v>0.65</v>
      </c>
      <c r="F3020" s="124">
        <f t="shared" si="1041"/>
        <v>0</v>
      </c>
      <c r="G3020" s="124">
        <f t="shared" si="1042"/>
        <v>0</v>
      </c>
      <c r="H3020" s="124">
        <f t="shared" si="1045"/>
        <v>0</v>
      </c>
      <c r="I3020" s="123">
        <f>'F4.2'!AB38</f>
        <v>0</v>
      </c>
      <c r="J3020" s="123">
        <f>'F4.2'!AV38</f>
        <v>0</v>
      </c>
      <c r="K3020" s="124"/>
      <c r="L3020" s="124"/>
      <c r="M3020" s="124">
        <f t="shared" si="1046"/>
        <v>0</v>
      </c>
      <c r="N3020" s="124">
        <f t="shared" si="1047"/>
        <v>0</v>
      </c>
      <c r="O3020" s="163">
        <f t="shared" si="1043"/>
        <v>0</v>
      </c>
      <c r="P3020" s="164">
        <f t="shared" si="1044"/>
        <v>0</v>
      </c>
    </row>
    <row r="3021" spans="1:16" ht="31.5" hidden="1" outlineLevel="1" x14ac:dyDescent="0.25">
      <c r="A3021" s="27">
        <f t="shared" si="1039"/>
        <v>9</v>
      </c>
      <c r="B3021" s="28" t="str">
        <f t="shared" si="1038"/>
        <v>Development of Ash Bund (Waregaon) at K'kheda TPS</v>
      </c>
      <c r="C3021" s="31" t="str">
        <f t="shared" si="1048"/>
        <v>MERC/TECH 1/CAPEX/20132014/00823</v>
      </c>
      <c r="D3021" s="65">
        <f t="shared" si="1048"/>
        <v>41464</v>
      </c>
      <c r="E3021" s="93">
        <f t="shared" si="1048"/>
        <v>38.745911020999998</v>
      </c>
      <c r="F3021" s="124">
        <f t="shared" si="1041"/>
        <v>0</v>
      </c>
      <c r="G3021" s="124">
        <f t="shared" si="1042"/>
        <v>0</v>
      </c>
      <c r="H3021" s="124">
        <f t="shared" si="1045"/>
        <v>0</v>
      </c>
      <c r="I3021" s="123">
        <f>'F4.2'!AB39</f>
        <v>0</v>
      </c>
      <c r="J3021" s="123">
        <f>'F4.2'!AV39</f>
        <v>0</v>
      </c>
      <c r="K3021" s="124"/>
      <c r="L3021" s="124"/>
      <c r="M3021" s="124">
        <f t="shared" si="1046"/>
        <v>0</v>
      </c>
      <c r="N3021" s="124">
        <f t="shared" si="1047"/>
        <v>0</v>
      </c>
      <c r="O3021" s="163">
        <f t="shared" si="1043"/>
        <v>0</v>
      </c>
      <c r="P3021" s="164">
        <f t="shared" si="1044"/>
        <v>0</v>
      </c>
    </row>
    <row r="3022" spans="1:16" ht="47.25" hidden="1" outlineLevel="1" x14ac:dyDescent="0.25">
      <c r="A3022" s="31">
        <f t="shared" si="1039"/>
        <v>9.1</v>
      </c>
      <c r="B3022" s="106" t="str">
        <f t="shared" si="1038"/>
        <v>Construction of 3rd upstream raising of existing ash bund from TBL 299.50 Mtr to 302.50 Mtr at Waregaon, Khaperkheda TPS.</v>
      </c>
      <c r="C3022" s="31" t="str">
        <f t="shared" si="1048"/>
        <v>MERC/TECH 1/CAPEX/20132014/00823</v>
      </c>
      <c r="D3022" s="65">
        <f t="shared" si="1048"/>
        <v>41464</v>
      </c>
      <c r="E3022" s="93">
        <f t="shared" si="1048"/>
        <v>33.858543730000001</v>
      </c>
      <c r="F3022" s="124">
        <f t="shared" si="1041"/>
        <v>32.537513181999998</v>
      </c>
      <c r="G3022" s="124">
        <f t="shared" si="1042"/>
        <v>32.537513181999998</v>
      </c>
      <c r="H3022" s="124">
        <f t="shared" si="1045"/>
        <v>0</v>
      </c>
      <c r="I3022" s="123">
        <f>'F4.2'!AB40</f>
        <v>0</v>
      </c>
      <c r="J3022" s="123">
        <f>'F4.2'!AV40</f>
        <v>0</v>
      </c>
      <c r="K3022" s="124"/>
      <c r="L3022" s="124"/>
      <c r="M3022" s="124">
        <f t="shared" si="1046"/>
        <v>0</v>
      </c>
      <c r="N3022" s="124">
        <f t="shared" si="1047"/>
        <v>0</v>
      </c>
      <c r="O3022" s="163">
        <f t="shared" si="1043"/>
        <v>0</v>
      </c>
      <c r="P3022" s="164">
        <f t="shared" si="1044"/>
        <v>0</v>
      </c>
    </row>
    <row r="3023" spans="1:16" ht="31.5" hidden="1" outlineLevel="1" x14ac:dyDescent="0.25">
      <c r="A3023" s="31">
        <f t="shared" si="1039"/>
        <v>9.1999999999999993</v>
      </c>
      <c r="B3023" s="106" t="str">
        <f t="shared" si="1038"/>
        <v>Construction of masonary dam (Gabion structure) at Waregaon TPS, Khaperkheda.</v>
      </c>
      <c r="C3023" s="27" t="str">
        <f t="shared" si="1048"/>
        <v>MERC/TECH 1/CAPEX/20132014/00823</v>
      </c>
      <c r="D3023" s="90">
        <f t="shared" si="1048"/>
        <v>41464</v>
      </c>
      <c r="E3023" s="92">
        <f t="shared" si="1048"/>
        <v>1.0560882</v>
      </c>
      <c r="F3023" s="123">
        <f t="shared" si="1041"/>
        <v>0</v>
      </c>
      <c r="G3023" s="123">
        <f t="shared" si="1042"/>
        <v>0</v>
      </c>
      <c r="H3023" s="123">
        <f t="shared" si="1045"/>
        <v>0</v>
      </c>
      <c r="I3023" s="123">
        <f>'F4.2'!AB41</f>
        <v>0</v>
      </c>
      <c r="J3023" s="123">
        <f>'F4.2'!AV41</f>
        <v>0</v>
      </c>
      <c r="K3023" s="123"/>
      <c r="L3023" s="123"/>
      <c r="M3023" s="123">
        <f t="shared" si="1046"/>
        <v>0</v>
      </c>
      <c r="N3023" s="123">
        <f t="shared" si="1047"/>
        <v>0</v>
      </c>
      <c r="O3023" s="163">
        <f t="shared" si="1043"/>
        <v>0</v>
      </c>
      <c r="P3023" s="164">
        <f t="shared" si="1044"/>
        <v>0</v>
      </c>
    </row>
    <row r="3024" spans="1:16" ht="47.25" hidden="1" outlineLevel="1" x14ac:dyDescent="0.25">
      <c r="A3024" s="31">
        <f t="shared" si="1039"/>
        <v>9.3000000000000007</v>
      </c>
      <c r="B3024" s="106" t="str">
        <f t="shared" si="1038"/>
        <v>Construction of approach to drain wells and raising height of drain well no. 1,2 &amp; 3  ash bund at Waregaon, Khaperkheda TPS</v>
      </c>
      <c r="C3024" s="31" t="str">
        <f t="shared" si="1048"/>
        <v>MERC/TECH 1/CAPEX/20132014/00823</v>
      </c>
      <c r="D3024" s="65">
        <f t="shared" si="1048"/>
        <v>41464</v>
      </c>
      <c r="E3024" s="93">
        <f t="shared" si="1048"/>
        <v>0.48487739099999999</v>
      </c>
      <c r="F3024" s="124">
        <f t="shared" si="1041"/>
        <v>0</v>
      </c>
      <c r="G3024" s="124">
        <f t="shared" si="1042"/>
        <v>0</v>
      </c>
      <c r="H3024" s="124">
        <f t="shared" si="1045"/>
        <v>0</v>
      </c>
      <c r="I3024" s="123">
        <f>'F4.2'!AB42</f>
        <v>0</v>
      </c>
      <c r="J3024" s="123">
        <f>'F4.2'!AV42</f>
        <v>0</v>
      </c>
      <c r="K3024" s="124"/>
      <c r="L3024" s="124"/>
      <c r="M3024" s="124">
        <f t="shared" si="1046"/>
        <v>0</v>
      </c>
      <c r="N3024" s="124">
        <f t="shared" si="1047"/>
        <v>0</v>
      </c>
      <c r="O3024" s="163">
        <f t="shared" si="1043"/>
        <v>0</v>
      </c>
      <c r="P3024" s="164">
        <f t="shared" si="1044"/>
        <v>0</v>
      </c>
    </row>
    <row r="3025" spans="1:16" ht="31.5" hidden="1" outlineLevel="1" x14ac:dyDescent="0.25">
      <c r="A3025" s="130">
        <f t="shared" si="1039"/>
        <v>0</v>
      </c>
      <c r="B3025" s="135" t="str">
        <f t="shared" si="1038"/>
        <v>IDC</v>
      </c>
      <c r="C3025" s="31" t="str">
        <f t="shared" si="1048"/>
        <v>MERC/TECH 1/CAPEX/20132014/00823</v>
      </c>
      <c r="D3025" s="65">
        <f t="shared" si="1048"/>
        <v>41464</v>
      </c>
      <c r="E3025" s="93">
        <f t="shared" si="1048"/>
        <v>3.3464016999999999</v>
      </c>
      <c r="F3025" s="124">
        <f t="shared" si="1041"/>
        <v>0</v>
      </c>
      <c r="G3025" s="124">
        <f t="shared" si="1042"/>
        <v>0</v>
      </c>
      <c r="H3025" s="124">
        <f t="shared" si="1045"/>
        <v>0</v>
      </c>
      <c r="I3025" s="123">
        <f>'F4.2'!AB43</f>
        <v>0</v>
      </c>
      <c r="J3025" s="123">
        <f>'F4.2'!AV43</f>
        <v>0</v>
      </c>
      <c r="K3025" s="124"/>
      <c r="L3025" s="124"/>
      <c r="M3025" s="124">
        <f t="shared" si="1046"/>
        <v>0</v>
      </c>
      <c r="N3025" s="124">
        <f t="shared" si="1047"/>
        <v>0</v>
      </c>
      <c r="O3025" s="163">
        <f t="shared" si="1043"/>
        <v>0</v>
      </c>
      <c r="P3025" s="164">
        <f t="shared" si="1044"/>
        <v>0</v>
      </c>
    </row>
    <row r="3026" spans="1:16" ht="63" hidden="1" outlineLevel="1" x14ac:dyDescent="0.25">
      <c r="A3026" s="27">
        <f t="shared" si="1039"/>
        <v>10</v>
      </c>
      <c r="B3026" s="28" t="str">
        <f t="shared" si="1038"/>
        <v>Various schemes related to CHP Improvement &amp; Performance Optimization and scheme of conversion of existing Composite OHE to Conventional OHE</v>
      </c>
      <c r="C3026" s="31" t="str">
        <f t="shared" si="1048"/>
        <v>MERC/CAPEX/20152016/00422</v>
      </c>
      <c r="D3026" s="65">
        <f t="shared" si="1048"/>
        <v>42585</v>
      </c>
      <c r="E3026" s="93">
        <f t="shared" si="1048"/>
        <v>10.760000000000002</v>
      </c>
      <c r="F3026" s="124">
        <f t="shared" si="1041"/>
        <v>0</v>
      </c>
      <c r="G3026" s="124">
        <f t="shared" si="1042"/>
        <v>0</v>
      </c>
      <c r="H3026" s="124">
        <f t="shared" si="1045"/>
        <v>0</v>
      </c>
      <c r="I3026" s="123">
        <f>'F4.2'!AB44</f>
        <v>0</v>
      </c>
      <c r="J3026" s="123">
        <f>'F4.2'!AV44</f>
        <v>0</v>
      </c>
      <c r="K3026" s="124"/>
      <c r="L3026" s="124"/>
      <c r="M3026" s="124">
        <f t="shared" si="1046"/>
        <v>0</v>
      </c>
      <c r="N3026" s="124">
        <f t="shared" si="1047"/>
        <v>0</v>
      </c>
      <c r="O3026" s="163">
        <f t="shared" si="1043"/>
        <v>0</v>
      </c>
      <c r="P3026" s="164">
        <f t="shared" si="1044"/>
        <v>0</v>
      </c>
    </row>
    <row r="3027" spans="1:16" ht="31.5" hidden="1" outlineLevel="1" x14ac:dyDescent="0.25">
      <c r="A3027" s="31">
        <f t="shared" si="1039"/>
        <v>10.1</v>
      </c>
      <c r="B3027" s="106" t="str">
        <f t="shared" si="1038"/>
        <v>Air Cooled Suspension Magnet for Con. 3 &amp; 6 of CHP 210 MW</v>
      </c>
      <c r="C3027" s="31" t="str">
        <f t="shared" si="1048"/>
        <v>MERC/CAPEX/20152016/00422</v>
      </c>
      <c r="D3027" s="65">
        <f t="shared" si="1048"/>
        <v>42585</v>
      </c>
      <c r="E3027" s="93">
        <f t="shared" si="1048"/>
        <v>2.1800000000000002</v>
      </c>
      <c r="F3027" s="124">
        <f t="shared" si="1041"/>
        <v>2.2613261600000003</v>
      </c>
      <c r="G3027" s="124">
        <f t="shared" si="1042"/>
        <v>2.2613261600000003</v>
      </c>
      <c r="H3027" s="124">
        <f t="shared" si="1045"/>
        <v>0</v>
      </c>
      <c r="I3027" s="123">
        <f>'F4.2'!AB45</f>
        <v>0</v>
      </c>
      <c r="J3027" s="123">
        <f>'F4.2'!AV45</f>
        <v>0</v>
      </c>
      <c r="K3027" s="124"/>
      <c r="L3027" s="124"/>
      <c r="M3027" s="124">
        <f t="shared" si="1046"/>
        <v>0</v>
      </c>
      <c r="N3027" s="124">
        <f t="shared" si="1047"/>
        <v>0</v>
      </c>
      <c r="O3027" s="163">
        <f t="shared" si="1043"/>
        <v>0</v>
      </c>
      <c r="P3027" s="164">
        <f t="shared" si="1044"/>
        <v>0</v>
      </c>
    </row>
    <row r="3028" spans="1:16" ht="15.75" hidden="1" outlineLevel="1" x14ac:dyDescent="0.25">
      <c r="A3028" s="31">
        <f t="shared" si="1039"/>
        <v>10.199999999999999</v>
      </c>
      <c r="B3028" s="106" t="str">
        <f t="shared" si="1038"/>
        <v>Procurement of Impact crusher motor</v>
      </c>
      <c r="C3028" s="27" t="str">
        <f t="shared" si="1048"/>
        <v>MERC/CAPEX/20152016/00422</v>
      </c>
      <c r="D3028" s="90">
        <f t="shared" si="1048"/>
        <v>42585</v>
      </c>
      <c r="E3028" s="92">
        <f t="shared" si="1048"/>
        <v>0.84</v>
      </c>
      <c r="F3028" s="123">
        <f t="shared" si="1041"/>
        <v>0.52578864000000003</v>
      </c>
      <c r="G3028" s="123">
        <f t="shared" si="1042"/>
        <v>0.52578864000000003</v>
      </c>
      <c r="H3028" s="123">
        <f t="shared" si="1045"/>
        <v>0</v>
      </c>
      <c r="I3028" s="123">
        <f>'F4.2'!AB46</f>
        <v>0</v>
      </c>
      <c r="J3028" s="123">
        <f>'F4.2'!AV46</f>
        <v>0</v>
      </c>
      <c r="K3028" s="123"/>
      <c r="L3028" s="123"/>
      <c r="M3028" s="123">
        <f t="shared" si="1046"/>
        <v>0</v>
      </c>
      <c r="N3028" s="123">
        <f t="shared" si="1047"/>
        <v>0</v>
      </c>
      <c r="O3028" s="163">
        <f t="shared" si="1043"/>
        <v>0</v>
      </c>
      <c r="P3028" s="164">
        <f t="shared" si="1044"/>
        <v>0</v>
      </c>
    </row>
    <row r="3029" spans="1:16" ht="31.5" hidden="1" outlineLevel="1" x14ac:dyDescent="0.25">
      <c r="A3029" s="31">
        <f t="shared" si="1039"/>
        <v>10.3</v>
      </c>
      <c r="B3029" s="106" t="str">
        <f t="shared" si="1038"/>
        <v>Procurement of 360V, 200 AH battery set and 360V 325 AH battery set for U# 1to 4</v>
      </c>
      <c r="C3029" s="31" t="str">
        <f t="shared" si="1048"/>
        <v>MERC/CAPEX/20152016/00422</v>
      </c>
      <c r="D3029" s="65">
        <f t="shared" si="1048"/>
        <v>42585</v>
      </c>
      <c r="E3029" s="93">
        <f t="shared" si="1048"/>
        <v>1.1000000000000001</v>
      </c>
      <c r="F3029" s="124">
        <f t="shared" si="1041"/>
        <v>1.4576410000000002</v>
      </c>
      <c r="G3029" s="124">
        <f t="shared" si="1042"/>
        <v>1.4576410000000002</v>
      </c>
      <c r="H3029" s="124">
        <f t="shared" si="1045"/>
        <v>0</v>
      </c>
      <c r="I3029" s="123">
        <f>'F4.2'!AB47</f>
        <v>0</v>
      </c>
      <c r="J3029" s="123">
        <f>'F4.2'!AV47</f>
        <v>0</v>
      </c>
      <c r="K3029" s="124"/>
      <c r="L3029" s="124"/>
      <c r="M3029" s="124">
        <f t="shared" si="1046"/>
        <v>0</v>
      </c>
      <c r="N3029" s="124">
        <f t="shared" si="1047"/>
        <v>0</v>
      </c>
      <c r="O3029" s="163">
        <f t="shared" si="1043"/>
        <v>0</v>
      </c>
      <c r="P3029" s="164">
        <f t="shared" si="1044"/>
        <v>0</v>
      </c>
    </row>
    <row r="3030" spans="1:16" ht="31.5" hidden="1" outlineLevel="1" x14ac:dyDescent="0.25">
      <c r="A3030" s="31">
        <f t="shared" si="1039"/>
        <v>10.4</v>
      </c>
      <c r="B3030" s="106" t="str">
        <f t="shared" si="1038"/>
        <v>Procurement of POG Instruments for Unit 1 to 4</v>
      </c>
      <c r="C3030" s="31" t="str">
        <f t="shared" si="1048"/>
        <v>MERC/CAPEX/20152016/00422</v>
      </c>
      <c r="D3030" s="65">
        <f t="shared" si="1048"/>
        <v>42585</v>
      </c>
      <c r="E3030" s="93">
        <f t="shared" si="1048"/>
        <v>0.77</v>
      </c>
      <c r="F3030" s="124">
        <f t="shared" si="1041"/>
        <v>0.35015072000000003</v>
      </c>
      <c r="G3030" s="124">
        <f t="shared" si="1042"/>
        <v>0.35015072000000003</v>
      </c>
      <c r="H3030" s="124">
        <f t="shared" si="1045"/>
        <v>0</v>
      </c>
      <c r="I3030" s="123">
        <f>'F4.2'!AB48</f>
        <v>0</v>
      </c>
      <c r="J3030" s="123">
        <f>'F4.2'!AV48</f>
        <v>0</v>
      </c>
      <c r="K3030" s="124"/>
      <c r="L3030" s="124"/>
      <c r="M3030" s="124">
        <f t="shared" si="1046"/>
        <v>0</v>
      </c>
      <c r="N3030" s="124">
        <f t="shared" si="1047"/>
        <v>0</v>
      </c>
      <c r="O3030" s="163">
        <f t="shared" si="1043"/>
        <v>0</v>
      </c>
      <c r="P3030" s="164">
        <f t="shared" si="1044"/>
        <v>0</v>
      </c>
    </row>
    <row r="3031" spans="1:16" ht="47.25" hidden="1" outlineLevel="1" x14ac:dyDescent="0.25">
      <c r="A3031" s="130">
        <f t="shared" si="1039"/>
        <v>10.5</v>
      </c>
      <c r="B3031" s="135" t="str">
        <f t="shared" si="1038"/>
        <v>Up gradation of safe scan flame scanner system by BHEL scan system in unit no. 1, 3 &amp; 4</v>
      </c>
      <c r="C3031" s="31" t="str">
        <f t="shared" si="1048"/>
        <v>MERC/CAPEX/20152016/00422</v>
      </c>
      <c r="D3031" s="65">
        <f t="shared" si="1048"/>
        <v>42585</v>
      </c>
      <c r="E3031" s="93">
        <f t="shared" si="1048"/>
        <v>1.35</v>
      </c>
      <c r="F3031" s="124">
        <f t="shared" si="1041"/>
        <v>0</v>
      </c>
      <c r="G3031" s="124">
        <f t="shared" si="1042"/>
        <v>0</v>
      </c>
      <c r="H3031" s="124">
        <f t="shared" si="1045"/>
        <v>0</v>
      </c>
      <c r="I3031" s="123">
        <f>'F4.2'!AB49</f>
        <v>0</v>
      </c>
      <c r="J3031" s="123">
        <f>'F4.2'!AV49</f>
        <v>0</v>
      </c>
      <c r="K3031" s="124"/>
      <c r="L3031" s="124"/>
      <c r="M3031" s="124">
        <f t="shared" si="1046"/>
        <v>0</v>
      </c>
      <c r="N3031" s="124">
        <f t="shared" si="1047"/>
        <v>0</v>
      </c>
      <c r="O3031" s="163">
        <f t="shared" si="1043"/>
        <v>0</v>
      </c>
      <c r="P3031" s="164">
        <f t="shared" si="1044"/>
        <v>0</v>
      </c>
    </row>
    <row r="3032" spans="1:16" ht="15.75" hidden="1" outlineLevel="1" x14ac:dyDescent="0.25">
      <c r="A3032" s="130">
        <f t="shared" si="1039"/>
        <v>10.6</v>
      </c>
      <c r="B3032" s="135" t="str">
        <f t="shared" si="1038"/>
        <v>Up gradation of old AVR system to  DAVR</v>
      </c>
      <c r="C3032" s="31" t="str">
        <f t="shared" si="1048"/>
        <v>MERC/CAPEX/20152016/00422</v>
      </c>
      <c r="D3032" s="65">
        <f t="shared" si="1048"/>
        <v>42585</v>
      </c>
      <c r="E3032" s="93">
        <f t="shared" si="1048"/>
        <v>1.33</v>
      </c>
      <c r="F3032" s="124">
        <f t="shared" si="1041"/>
        <v>0</v>
      </c>
      <c r="G3032" s="124">
        <f t="shared" si="1042"/>
        <v>0</v>
      </c>
      <c r="H3032" s="124">
        <f t="shared" si="1045"/>
        <v>0</v>
      </c>
      <c r="I3032" s="123">
        <f>'F4.2'!AB50</f>
        <v>0</v>
      </c>
      <c r="J3032" s="123">
        <f>'F4.2'!AV50</f>
        <v>0</v>
      </c>
      <c r="K3032" s="124"/>
      <c r="L3032" s="124"/>
      <c r="M3032" s="124">
        <f t="shared" si="1046"/>
        <v>0</v>
      </c>
      <c r="N3032" s="124">
        <f t="shared" si="1047"/>
        <v>0</v>
      </c>
      <c r="O3032" s="163">
        <f t="shared" si="1043"/>
        <v>0</v>
      </c>
      <c r="P3032" s="164">
        <f t="shared" si="1044"/>
        <v>0</v>
      </c>
    </row>
    <row r="3033" spans="1:16" ht="31.5" hidden="1" outlineLevel="1" x14ac:dyDescent="0.25">
      <c r="A3033" s="31">
        <f t="shared" si="1039"/>
        <v>10.7</v>
      </c>
      <c r="B3033" s="106" t="str">
        <f t="shared" si="1038"/>
        <v>Conversion of existing Composite OHE to Conventional OHE</v>
      </c>
      <c r="C3033" s="31" t="str">
        <f t="shared" si="1048"/>
        <v>MERC/CAPEX/20152016/00422</v>
      </c>
      <c r="D3033" s="65">
        <f t="shared" si="1048"/>
        <v>42585</v>
      </c>
      <c r="E3033" s="93">
        <f t="shared" si="1048"/>
        <v>2.72</v>
      </c>
      <c r="F3033" s="124">
        <f t="shared" si="1041"/>
        <v>2.72</v>
      </c>
      <c r="G3033" s="124">
        <f t="shared" si="1042"/>
        <v>2.72</v>
      </c>
      <c r="H3033" s="124">
        <f t="shared" si="1045"/>
        <v>0</v>
      </c>
      <c r="I3033" s="123">
        <f>'F4.2'!AB51</f>
        <v>0</v>
      </c>
      <c r="J3033" s="123">
        <f>'F4.2'!AV51</f>
        <v>0</v>
      </c>
      <c r="K3033" s="124"/>
      <c r="L3033" s="124"/>
      <c r="M3033" s="124">
        <f t="shared" si="1046"/>
        <v>0</v>
      </c>
      <c r="N3033" s="124">
        <f t="shared" si="1047"/>
        <v>0</v>
      </c>
      <c r="O3033" s="163">
        <f t="shared" si="1043"/>
        <v>0</v>
      </c>
      <c r="P3033" s="164">
        <f t="shared" si="1044"/>
        <v>0</v>
      </c>
    </row>
    <row r="3034" spans="1:16" ht="15.75" hidden="1" outlineLevel="1" x14ac:dyDescent="0.25">
      <c r="A3034" s="130">
        <f t="shared" si="1039"/>
        <v>0</v>
      </c>
      <c r="B3034" s="135" t="str">
        <f t="shared" si="1038"/>
        <v>IDC</v>
      </c>
      <c r="C3034" s="31" t="str">
        <f t="shared" ref="C3034:E3053" si="1049">C2608</f>
        <v>MERC/CAPEX/20152016/00422</v>
      </c>
      <c r="D3034" s="65">
        <f t="shared" si="1049"/>
        <v>42585</v>
      </c>
      <c r="E3034" s="93">
        <f t="shared" si="1049"/>
        <v>0.47</v>
      </c>
      <c r="F3034" s="124">
        <f t="shared" si="1041"/>
        <v>0</v>
      </c>
      <c r="G3034" s="124">
        <f t="shared" si="1042"/>
        <v>0</v>
      </c>
      <c r="H3034" s="124">
        <f t="shared" si="1045"/>
        <v>0</v>
      </c>
      <c r="I3034" s="123">
        <f>'F4.2'!AB52</f>
        <v>0</v>
      </c>
      <c r="J3034" s="123">
        <f>'F4.2'!AV52</f>
        <v>0</v>
      </c>
      <c r="K3034" s="124"/>
      <c r="L3034" s="124"/>
      <c r="M3034" s="124">
        <f t="shared" si="1046"/>
        <v>0</v>
      </c>
      <c r="N3034" s="124">
        <f t="shared" si="1047"/>
        <v>0</v>
      </c>
      <c r="O3034" s="163">
        <f t="shared" si="1043"/>
        <v>0</v>
      </c>
      <c r="P3034" s="164">
        <f t="shared" si="1044"/>
        <v>0</v>
      </c>
    </row>
    <row r="3035" spans="1:16" ht="31.5" hidden="1" outlineLevel="1" x14ac:dyDescent="0.25">
      <c r="A3035" s="136">
        <f t="shared" si="1039"/>
        <v>11</v>
      </c>
      <c r="B3035" s="137" t="str">
        <f t="shared" si="1038"/>
        <v>ESP up-gradation for Unit-1 at Khaperkheda TPS</v>
      </c>
      <c r="C3035" s="31" t="str">
        <f t="shared" si="1049"/>
        <v>MERC/CAPEX/20152016/01261</v>
      </c>
      <c r="D3035" s="65">
        <f t="shared" si="1049"/>
        <v>42380</v>
      </c>
      <c r="E3035" s="93">
        <f t="shared" si="1049"/>
        <v>32.01</v>
      </c>
      <c r="F3035" s="124">
        <f t="shared" si="1041"/>
        <v>0</v>
      </c>
      <c r="G3035" s="124">
        <f t="shared" si="1042"/>
        <v>0</v>
      </c>
      <c r="H3035" s="124">
        <f t="shared" si="1045"/>
        <v>0</v>
      </c>
      <c r="I3035" s="123">
        <f>'F4.2'!AB53</f>
        <v>0</v>
      </c>
      <c r="J3035" s="123">
        <f>'F4.2'!AV53</f>
        <v>0</v>
      </c>
      <c r="K3035" s="124"/>
      <c r="L3035" s="124"/>
      <c r="M3035" s="124">
        <f t="shared" si="1046"/>
        <v>0</v>
      </c>
      <c r="N3035" s="124">
        <f t="shared" si="1047"/>
        <v>0</v>
      </c>
      <c r="O3035" s="163">
        <f t="shared" si="1043"/>
        <v>0</v>
      </c>
      <c r="P3035" s="164">
        <f t="shared" si="1044"/>
        <v>0</v>
      </c>
    </row>
    <row r="3036" spans="1:16" ht="31.5" hidden="1" outlineLevel="1" x14ac:dyDescent="0.25">
      <c r="A3036" s="130">
        <f t="shared" si="1039"/>
        <v>11.1</v>
      </c>
      <c r="B3036" s="135" t="str">
        <f t="shared" si="1038"/>
        <v>ESP up-gradation for Unit-1 at Khaperkheda TPS</v>
      </c>
      <c r="C3036" s="31" t="str">
        <f t="shared" si="1049"/>
        <v>MERC/CAPEX/20152016/01261</v>
      </c>
      <c r="D3036" s="65">
        <f t="shared" si="1049"/>
        <v>42380</v>
      </c>
      <c r="E3036" s="93">
        <f t="shared" si="1049"/>
        <v>32.01</v>
      </c>
      <c r="F3036" s="124">
        <f t="shared" si="1041"/>
        <v>0</v>
      </c>
      <c r="G3036" s="124">
        <f t="shared" si="1042"/>
        <v>0</v>
      </c>
      <c r="H3036" s="124">
        <f t="shared" si="1045"/>
        <v>0</v>
      </c>
      <c r="I3036" s="123">
        <f>'F4.2'!AB54</f>
        <v>0</v>
      </c>
      <c r="J3036" s="123">
        <f>'F4.2'!AV54</f>
        <v>0</v>
      </c>
      <c r="K3036" s="124"/>
      <c r="L3036" s="124"/>
      <c r="M3036" s="124">
        <f t="shared" si="1046"/>
        <v>0</v>
      </c>
      <c r="N3036" s="124">
        <f t="shared" si="1047"/>
        <v>0</v>
      </c>
      <c r="O3036" s="163">
        <f t="shared" si="1043"/>
        <v>0</v>
      </c>
      <c r="P3036" s="164">
        <f t="shared" si="1044"/>
        <v>0</v>
      </c>
    </row>
    <row r="3037" spans="1:16" ht="63" hidden="1" outlineLevel="1" x14ac:dyDescent="0.25">
      <c r="A3037" s="27">
        <f t="shared" si="1039"/>
        <v>13</v>
      </c>
      <c r="B3037" s="28" t="str">
        <f t="shared" si="1038"/>
        <v>Procurement, installation and commissioning of Gravimetric Belt / Rotary Type Feeder, VFD for CEP, Up-gradation of BTS system &amp; Environmental schemes at Khaperkheda TPS</v>
      </c>
      <c r="C3037" s="27" t="str">
        <f t="shared" si="1049"/>
        <v>MERC/CAPEX/20162017/01552</v>
      </c>
      <c r="D3037" s="90">
        <f t="shared" si="1049"/>
        <v>42780</v>
      </c>
      <c r="E3037" s="92">
        <f t="shared" si="1049"/>
        <v>20.217955</v>
      </c>
      <c r="F3037" s="123">
        <f t="shared" si="1041"/>
        <v>0</v>
      </c>
      <c r="G3037" s="123">
        <f t="shared" si="1042"/>
        <v>0</v>
      </c>
      <c r="H3037" s="123">
        <f t="shared" si="1045"/>
        <v>0</v>
      </c>
      <c r="I3037" s="123">
        <f>'F4.2'!AB55</f>
        <v>0</v>
      </c>
      <c r="J3037" s="123">
        <f>'F4.2'!AV55</f>
        <v>0</v>
      </c>
      <c r="K3037" s="123"/>
      <c r="L3037" s="123"/>
      <c r="M3037" s="123">
        <f t="shared" si="1046"/>
        <v>0</v>
      </c>
      <c r="N3037" s="123">
        <f t="shared" si="1047"/>
        <v>0</v>
      </c>
      <c r="O3037" s="163">
        <f t="shared" si="1043"/>
        <v>0</v>
      </c>
      <c r="P3037" s="164">
        <f t="shared" si="1044"/>
        <v>0</v>
      </c>
    </row>
    <row r="3038" spans="1:16" ht="31.5" hidden="1" outlineLevel="1" x14ac:dyDescent="0.25">
      <c r="A3038" s="31">
        <f t="shared" si="1039"/>
        <v>13.1</v>
      </c>
      <c r="B3038" s="106" t="str">
        <f t="shared" si="1038"/>
        <v>Procurement, installation and commissioning of Gravimetric belt/rotary Feeder at U-1 &amp; 2</v>
      </c>
      <c r="C3038" s="31" t="str">
        <f t="shared" si="1049"/>
        <v>MERC/CAPEX/20162017/01552</v>
      </c>
      <c r="D3038" s="65">
        <f t="shared" si="1049"/>
        <v>42780</v>
      </c>
      <c r="E3038" s="93">
        <f t="shared" si="1049"/>
        <v>5.72</v>
      </c>
      <c r="F3038" s="124">
        <f t="shared" si="1041"/>
        <v>4.7417999999999996</v>
      </c>
      <c r="G3038" s="124">
        <f t="shared" si="1042"/>
        <v>4.7417999999999996</v>
      </c>
      <c r="H3038" s="124">
        <f t="shared" si="1045"/>
        <v>0</v>
      </c>
      <c r="I3038" s="123">
        <f>'F4.2'!AB56</f>
        <v>0</v>
      </c>
      <c r="J3038" s="123">
        <f>'F4.2'!AV56</f>
        <v>0</v>
      </c>
      <c r="K3038" s="124"/>
      <c r="L3038" s="124"/>
      <c r="M3038" s="124">
        <f t="shared" si="1046"/>
        <v>0</v>
      </c>
      <c r="N3038" s="124">
        <f t="shared" si="1047"/>
        <v>0</v>
      </c>
      <c r="O3038" s="163">
        <f t="shared" si="1043"/>
        <v>0</v>
      </c>
      <c r="P3038" s="164">
        <f t="shared" si="1044"/>
        <v>0</v>
      </c>
    </row>
    <row r="3039" spans="1:16" ht="15.75" hidden="1" outlineLevel="1" x14ac:dyDescent="0.25">
      <c r="A3039" s="31">
        <f t="shared" si="1039"/>
        <v>13.2</v>
      </c>
      <c r="B3039" s="106" t="str">
        <f t="shared" si="1038"/>
        <v>Installation of VFD to CEP at U-1 to 4</v>
      </c>
      <c r="C3039" s="27" t="str">
        <f t="shared" si="1049"/>
        <v>MERC/CAPEX/20162017/01552</v>
      </c>
      <c r="D3039" s="90">
        <f t="shared" si="1049"/>
        <v>42780</v>
      </c>
      <c r="E3039" s="92">
        <f t="shared" si="1049"/>
        <v>8.64</v>
      </c>
      <c r="F3039" s="123">
        <f t="shared" si="1041"/>
        <v>9.1407919999999994</v>
      </c>
      <c r="G3039" s="123">
        <f t="shared" si="1042"/>
        <v>9.14</v>
      </c>
      <c r="H3039" s="123">
        <f t="shared" si="1045"/>
        <v>7.9199999999879367E-4</v>
      </c>
      <c r="I3039" s="123">
        <f>'F4.2'!AB57</f>
        <v>0</v>
      </c>
      <c r="J3039" s="123">
        <f>'F4.2'!AV57</f>
        <v>0</v>
      </c>
      <c r="K3039" s="123"/>
      <c r="L3039" s="123"/>
      <c r="M3039" s="123">
        <f t="shared" si="1046"/>
        <v>0</v>
      </c>
      <c r="N3039" s="123">
        <f t="shared" si="1047"/>
        <v>7.9199999999879367E-4</v>
      </c>
      <c r="O3039" s="163">
        <f t="shared" si="1043"/>
        <v>0</v>
      </c>
      <c r="P3039" s="164">
        <f t="shared" si="1044"/>
        <v>0</v>
      </c>
    </row>
    <row r="3040" spans="1:16" ht="15.75" hidden="1" outlineLevel="1" x14ac:dyDescent="0.25">
      <c r="A3040" s="31">
        <f t="shared" si="1039"/>
        <v>13.3</v>
      </c>
      <c r="B3040" s="106" t="str">
        <f t="shared" si="1038"/>
        <v>Installation of BTS system at U-4</v>
      </c>
      <c r="C3040" s="31" t="str">
        <f t="shared" si="1049"/>
        <v>MERC/CAPEX/20162017/01552</v>
      </c>
      <c r="D3040" s="65">
        <f t="shared" si="1049"/>
        <v>42780</v>
      </c>
      <c r="E3040" s="93">
        <f t="shared" si="1049"/>
        <v>0.98795500000000003</v>
      </c>
      <c r="F3040" s="124">
        <f t="shared" si="1041"/>
        <v>0.98795500000000003</v>
      </c>
      <c r="G3040" s="124">
        <f t="shared" si="1042"/>
        <v>0.98795500000000003</v>
      </c>
      <c r="H3040" s="124">
        <f t="shared" si="1045"/>
        <v>0</v>
      </c>
      <c r="I3040" s="123">
        <f>'F4.2'!AB58</f>
        <v>0</v>
      </c>
      <c r="J3040" s="123">
        <f>'F4.2'!AV58</f>
        <v>0</v>
      </c>
      <c r="K3040" s="124"/>
      <c r="L3040" s="124"/>
      <c r="M3040" s="124">
        <f t="shared" si="1046"/>
        <v>0</v>
      </c>
      <c r="N3040" s="124">
        <f t="shared" si="1047"/>
        <v>0</v>
      </c>
      <c r="O3040" s="163">
        <f t="shared" si="1043"/>
        <v>0</v>
      </c>
      <c r="P3040" s="164">
        <f t="shared" si="1044"/>
        <v>0</v>
      </c>
    </row>
    <row r="3041" spans="1:16" ht="15.75" hidden="1" outlineLevel="1" x14ac:dyDescent="0.25">
      <c r="A3041" s="31">
        <f t="shared" si="1039"/>
        <v>13.4</v>
      </c>
      <c r="B3041" s="106" t="str">
        <f t="shared" si="1038"/>
        <v>Replacement of SOx/NOx analyzer at U-1 to  4</v>
      </c>
      <c r="C3041" s="31" t="str">
        <f t="shared" si="1049"/>
        <v>MERC/CAPEX/20162017/01552</v>
      </c>
      <c r="D3041" s="65">
        <f t="shared" si="1049"/>
        <v>42780</v>
      </c>
      <c r="E3041" s="93">
        <f t="shared" si="1049"/>
        <v>2.42</v>
      </c>
      <c r="F3041" s="124">
        <f t="shared" si="1041"/>
        <v>2.3034780000000001</v>
      </c>
      <c r="G3041" s="124">
        <f t="shared" si="1042"/>
        <v>2.3034780000000001</v>
      </c>
      <c r="H3041" s="124">
        <f t="shared" si="1045"/>
        <v>0</v>
      </c>
      <c r="I3041" s="123">
        <f>'F4.2'!AB59</f>
        <v>0</v>
      </c>
      <c r="J3041" s="123">
        <f>'F4.2'!AV59</f>
        <v>0</v>
      </c>
      <c r="K3041" s="124"/>
      <c r="L3041" s="124"/>
      <c r="M3041" s="124">
        <f t="shared" si="1046"/>
        <v>0</v>
      </c>
      <c r="N3041" s="124">
        <f t="shared" si="1047"/>
        <v>0</v>
      </c>
      <c r="O3041" s="163">
        <f t="shared" si="1043"/>
        <v>0</v>
      </c>
      <c r="P3041" s="164">
        <f t="shared" si="1044"/>
        <v>0</v>
      </c>
    </row>
    <row r="3042" spans="1:16" ht="31.5" hidden="1" outlineLevel="1" x14ac:dyDescent="0.25">
      <c r="A3042" s="31">
        <f t="shared" si="1039"/>
        <v>13.5</v>
      </c>
      <c r="B3042" s="106" t="str">
        <f t="shared" si="1038"/>
        <v>Procurement of TGA,CHNS analyzer and Bomb calorimeter at U-5</v>
      </c>
      <c r="C3042" s="31" t="str">
        <f t="shared" si="1049"/>
        <v>MERC/CAPEX/20162017/01552</v>
      </c>
      <c r="D3042" s="65">
        <f t="shared" si="1049"/>
        <v>42780</v>
      </c>
      <c r="E3042" s="93">
        <f t="shared" si="1049"/>
        <v>1.71</v>
      </c>
      <c r="F3042" s="124">
        <f t="shared" si="1041"/>
        <v>0.2896977</v>
      </c>
      <c r="G3042" s="124">
        <f t="shared" si="1042"/>
        <v>0.2896977</v>
      </c>
      <c r="H3042" s="124">
        <f t="shared" si="1045"/>
        <v>0</v>
      </c>
      <c r="I3042" s="123">
        <f>'F4.2'!AB60</f>
        <v>0</v>
      </c>
      <c r="J3042" s="123">
        <f>'F4.2'!AV60</f>
        <v>0</v>
      </c>
      <c r="K3042" s="124"/>
      <c r="L3042" s="124"/>
      <c r="M3042" s="124">
        <f t="shared" si="1046"/>
        <v>0</v>
      </c>
      <c r="N3042" s="124">
        <f t="shared" si="1047"/>
        <v>0</v>
      </c>
      <c r="O3042" s="163">
        <f t="shared" si="1043"/>
        <v>0</v>
      </c>
      <c r="P3042" s="164">
        <f t="shared" si="1044"/>
        <v>0</v>
      </c>
    </row>
    <row r="3043" spans="1:16" ht="15.75" hidden="1" outlineLevel="1" x14ac:dyDescent="0.25">
      <c r="A3043" s="130">
        <f t="shared" si="1039"/>
        <v>0</v>
      </c>
      <c r="B3043" s="135" t="str">
        <f t="shared" si="1038"/>
        <v>IDC</v>
      </c>
      <c r="C3043" s="31" t="str">
        <f t="shared" si="1049"/>
        <v>MERC/CAPEX/20162017/01552</v>
      </c>
      <c r="D3043" s="65">
        <f t="shared" si="1049"/>
        <v>42780</v>
      </c>
      <c r="E3043" s="93">
        <f t="shared" si="1049"/>
        <v>0.74</v>
      </c>
      <c r="F3043" s="124">
        <f t="shared" si="1041"/>
        <v>0</v>
      </c>
      <c r="G3043" s="124">
        <f t="shared" si="1042"/>
        <v>0</v>
      </c>
      <c r="H3043" s="124">
        <f t="shared" si="1045"/>
        <v>0</v>
      </c>
      <c r="I3043" s="123">
        <f>'F4.2'!AB61</f>
        <v>0</v>
      </c>
      <c r="J3043" s="123">
        <f>'F4.2'!AV61</f>
        <v>0</v>
      </c>
      <c r="K3043" s="124"/>
      <c r="L3043" s="124"/>
      <c r="M3043" s="124">
        <f t="shared" si="1046"/>
        <v>0</v>
      </c>
      <c r="N3043" s="124">
        <f t="shared" si="1047"/>
        <v>0</v>
      </c>
      <c r="O3043" s="163">
        <f t="shared" si="1043"/>
        <v>0</v>
      </c>
      <c r="P3043" s="164">
        <f t="shared" si="1044"/>
        <v>0</v>
      </c>
    </row>
    <row r="3044" spans="1:16" ht="31.5" hidden="1" outlineLevel="1" x14ac:dyDescent="0.25">
      <c r="A3044" s="27">
        <f t="shared" si="1039"/>
        <v>16</v>
      </c>
      <c r="B3044" s="28" t="str">
        <f t="shared" si="1038"/>
        <v>Up gradation of HMI System at Unit No 3 &amp; 4 at Khaperkheda TPS</v>
      </c>
      <c r="C3044" s="31" t="str">
        <f t="shared" si="1049"/>
        <v>MERC/CAPEX/20172018/03946</v>
      </c>
      <c r="D3044" s="65">
        <f t="shared" si="1049"/>
        <v>42935</v>
      </c>
      <c r="E3044" s="93">
        <f t="shared" si="1049"/>
        <v>13.389999999999999</v>
      </c>
      <c r="F3044" s="124">
        <f t="shared" si="1041"/>
        <v>0</v>
      </c>
      <c r="G3044" s="124">
        <f t="shared" si="1042"/>
        <v>0</v>
      </c>
      <c r="H3044" s="124">
        <f t="shared" si="1045"/>
        <v>0</v>
      </c>
      <c r="I3044" s="123">
        <f>'F4.2'!AB62</f>
        <v>0</v>
      </c>
      <c r="J3044" s="123">
        <f>'F4.2'!AV62</f>
        <v>0</v>
      </c>
      <c r="K3044" s="124"/>
      <c r="L3044" s="124"/>
      <c r="M3044" s="124">
        <f t="shared" si="1046"/>
        <v>0</v>
      </c>
      <c r="N3044" s="124">
        <f t="shared" si="1047"/>
        <v>0</v>
      </c>
      <c r="O3044" s="163">
        <f t="shared" si="1043"/>
        <v>0</v>
      </c>
      <c r="P3044" s="164">
        <f t="shared" si="1044"/>
        <v>0</v>
      </c>
    </row>
    <row r="3045" spans="1:16" ht="15.75" hidden="1" outlineLevel="1" x14ac:dyDescent="0.25">
      <c r="A3045" s="31">
        <f t="shared" si="1039"/>
        <v>16.100000000000001</v>
      </c>
      <c r="B3045" s="106" t="str">
        <f t="shared" si="1038"/>
        <v>HMI Up-gradation at U# 3 &amp; 4</v>
      </c>
      <c r="C3045" s="31" t="str">
        <f t="shared" si="1049"/>
        <v>MERC/CAPEX/20172018/03946</v>
      </c>
      <c r="D3045" s="65">
        <f t="shared" si="1049"/>
        <v>42935</v>
      </c>
      <c r="E3045" s="93">
        <f t="shared" si="1049"/>
        <v>12.78</v>
      </c>
      <c r="F3045" s="124">
        <f t="shared" si="1041"/>
        <v>12.5611</v>
      </c>
      <c r="G3045" s="124">
        <f t="shared" si="1042"/>
        <v>13.181099999999999</v>
      </c>
      <c r="H3045" s="124">
        <f t="shared" si="1045"/>
        <v>-0.61999999999999922</v>
      </c>
      <c r="I3045" s="123">
        <f>'F4.2'!AB63</f>
        <v>0</v>
      </c>
      <c r="J3045" s="123">
        <f>'F4.2'!AV63</f>
        <v>0</v>
      </c>
      <c r="K3045" s="124"/>
      <c r="L3045" s="124"/>
      <c r="M3045" s="124">
        <f t="shared" si="1046"/>
        <v>0</v>
      </c>
      <c r="N3045" s="124">
        <f t="shared" si="1047"/>
        <v>-0.61999999999999922</v>
      </c>
      <c r="O3045" s="163">
        <f t="shared" si="1043"/>
        <v>0</v>
      </c>
      <c r="P3045" s="164">
        <f t="shared" si="1044"/>
        <v>0</v>
      </c>
    </row>
    <row r="3046" spans="1:16" ht="15.75" hidden="1" outlineLevel="1" x14ac:dyDescent="0.25">
      <c r="A3046" s="130">
        <f t="shared" si="1039"/>
        <v>0</v>
      </c>
      <c r="B3046" s="131" t="str">
        <f t="shared" si="1038"/>
        <v>IDC</v>
      </c>
      <c r="C3046" s="27" t="str">
        <f t="shared" si="1049"/>
        <v>MERC/CAPEX/20172018/03946</v>
      </c>
      <c r="D3046" s="90">
        <f t="shared" si="1049"/>
        <v>42935</v>
      </c>
      <c r="E3046" s="92">
        <f t="shared" si="1049"/>
        <v>0.61</v>
      </c>
      <c r="F3046" s="123">
        <f t="shared" si="1041"/>
        <v>0</v>
      </c>
      <c r="G3046" s="123">
        <f t="shared" si="1042"/>
        <v>0</v>
      </c>
      <c r="H3046" s="123">
        <f t="shared" si="1045"/>
        <v>0</v>
      </c>
      <c r="I3046" s="123">
        <f>'F4.2'!AB64</f>
        <v>0</v>
      </c>
      <c r="J3046" s="123">
        <f>'F4.2'!AV64</f>
        <v>0</v>
      </c>
      <c r="K3046" s="123"/>
      <c r="L3046" s="123"/>
      <c r="M3046" s="123">
        <f t="shared" si="1046"/>
        <v>0</v>
      </c>
      <c r="N3046" s="123">
        <f t="shared" si="1047"/>
        <v>0</v>
      </c>
      <c r="O3046" s="163">
        <f t="shared" si="1043"/>
        <v>0</v>
      </c>
      <c r="P3046" s="164">
        <f t="shared" si="1044"/>
        <v>0</v>
      </c>
    </row>
    <row r="3047" spans="1:16" ht="47.25" hidden="1" outlineLevel="1" x14ac:dyDescent="0.25">
      <c r="A3047" s="27">
        <f t="shared" si="1039"/>
        <v>21</v>
      </c>
      <c r="B3047" s="28" t="str">
        <f t="shared" si="1038"/>
        <v>Procurement of APH Basket for unit # 1 to 5 and Up-gradation of HT Motor Protection Relay in Unit # 1 to 4 at Khaperkheda TPS</v>
      </c>
      <c r="C3047" s="31" t="str">
        <f t="shared" si="1049"/>
        <v>MERC/CAPEX/2018-2019/105</v>
      </c>
      <c r="D3047" s="65">
        <f t="shared" si="1049"/>
        <v>43560</v>
      </c>
      <c r="E3047" s="93">
        <f t="shared" si="1049"/>
        <v>9.77</v>
      </c>
      <c r="F3047" s="124">
        <f t="shared" si="1041"/>
        <v>0</v>
      </c>
      <c r="G3047" s="124">
        <f t="shared" si="1042"/>
        <v>0</v>
      </c>
      <c r="H3047" s="124">
        <f t="shared" si="1045"/>
        <v>0</v>
      </c>
      <c r="I3047" s="123">
        <f>'F4.2'!AB65</f>
        <v>0</v>
      </c>
      <c r="J3047" s="123">
        <f>'F4.2'!AV65</f>
        <v>0</v>
      </c>
      <c r="K3047" s="124"/>
      <c r="L3047" s="124"/>
      <c r="M3047" s="124">
        <f t="shared" si="1046"/>
        <v>0</v>
      </c>
      <c r="N3047" s="124">
        <f t="shared" si="1047"/>
        <v>0</v>
      </c>
      <c r="O3047" s="163">
        <f t="shared" si="1043"/>
        <v>0</v>
      </c>
      <c r="P3047" s="164">
        <f t="shared" si="1044"/>
        <v>0</v>
      </c>
    </row>
    <row r="3048" spans="1:16" ht="78.75" hidden="1" outlineLevel="1" x14ac:dyDescent="0.25">
      <c r="A3048" s="31">
        <f t="shared" si="1039"/>
        <v>21.1</v>
      </c>
      <c r="B3048" s="106" t="str">
        <f t="shared" si="1038"/>
        <v>Procurement of assembly of baskets for air preheater of type bisector APH 27 VI: 1850, 12 sector in unit no. 1 &amp; 2 and bisector APH 27 VI: 2000; 24 sector in unit no. 3 &amp; 4 (210MW x 4) at TPS, Khaperkheda</v>
      </c>
      <c r="C3048" s="31" t="str">
        <f t="shared" si="1049"/>
        <v>MERC/CAPEX/2018-2019/105</v>
      </c>
      <c r="D3048" s="65">
        <f t="shared" si="1049"/>
        <v>43560</v>
      </c>
      <c r="E3048" s="93">
        <f t="shared" si="1049"/>
        <v>5.71</v>
      </c>
      <c r="F3048" s="124">
        <f t="shared" si="1041"/>
        <v>8.0969854239999997</v>
      </c>
      <c r="G3048" s="124">
        <f t="shared" si="1042"/>
        <v>8.0941404160000001</v>
      </c>
      <c r="H3048" s="124">
        <f t="shared" si="1045"/>
        <v>2.8450079999995381E-3</v>
      </c>
      <c r="I3048" s="123">
        <f>'F4.2'!AB66</f>
        <v>0</v>
      </c>
      <c r="J3048" s="123">
        <f>'F4.2'!AV66</f>
        <v>0</v>
      </c>
      <c r="K3048" s="124"/>
      <c r="L3048" s="124"/>
      <c r="M3048" s="124">
        <f t="shared" si="1046"/>
        <v>0</v>
      </c>
      <c r="N3048" s="124">
        <f t="shared" si="1047"/>
        <v>2.8450079999995381E-3</v>
      </c>
      <c r="O3048" s="163">
        <f t="shared" si="1043"/>
        <v>0</v>
      </c>
      <c r="P3048" s="164">
        <f t="shared" si="1044"/>
        <v>0</v>
      </c>
    </row>
    <row r="3049" spans="1:16" ht="31.5" hidden="1" outlineLevel="1" x14ac:dyDescent="0.25">
      <c r="A3049" s="31">
        <f t="shared" si="1039"/>
        <v>21.3</v>
      </c>
      <c r="B3049" s="106" t="str">
        <f t="shared" si="1038"/>
        <v>Up-gradation of H.T. Motor protection relays in Unit 1 to 4 (210MW), Khaperkheda TPS</v>
      </c>
      <c r="C3049" s="27" t="str">
        <f t="shared" si="1049"/>
        <v>MERC/CAPEX/2018-2019/105</v>
      </c>
      <c r="D3049" s="90">
        <f t="shared" si="1049"/>
        <v>43560</v>
      </c>
      <c r="E3049" s="92">
        <f t="shared" si="1049"/>
        <v>3.96</v>
      </c>
      <c r="F3049" s="123">
        <f t="shared" si="1041"/>
        <v>3.2536659999999999</v>
      </c>
      <c r="G3049" s="123">
        <f t="shared" si="1042"/>
        <v>3.2536659999999999</v>
      </c>
      <c r="H3049" s="123">
        <f t="shared" si="1045"/>
        <v>0</v>
      </c>
      <c r="I3049" s="123">
        <f>'F4.2'!AB67</f>
        <v>0</v>
      </c>
      <c r="J3049" s="123">
        <f>'F4.2'!AV67</f>
        <v>0</v>
      </c>
      <c r="K3049" s="123"/>
      <c r="L3049" s="123"/>
      <c r="M3049" s="123">
        <f t="shared" si="1046"/>
        <v>0</v>
      </c>
      <c r="N3049" s="123">
        <f t="shared" si="1047"/>
        <v>0</v>
      </c>
      <c r="O3049" s="163">
        <f t="shared" si="1043"/>
        <v>0</v>
      </c>
      <c r="P3049" s="164">
        <f t="shared" si="1044"/>
        <v>0</v>
      </c>
    </row>
    <row r="3050" spans="1:16" ht="15.75" hidden="1" outlineLevel="1" x14ac:dyDescent="0.25">
      <c r="A3050" s="130">
        <f t="shared" si="1039"/>
        <v>0</v>
      </c>
      <c r="B3050" s="135" t="str">
        <f t="shared" si="1038"/>
        <v>IDC</v>
      </c>
      <c r="C3050" s="31" t="str">
        <f t="shared" si="1049"/>
        <v>MERC/CAPEX/2018-2019/105</v>
      </c>
      <c r="D3050" s="65">
        <f t="shared" si="1049"/>
        <v>43560</v>
      </c>
      <c r="E3050" s="93">
        <f t="shared" si="1049"/>
        <v>0.1</v>
      </c>
      <c r="F3050" s="124">
        <f t="shared" si="1041"/>
        <v>0</v>
      </c>
      <c r="G3050" s="124">
        <f t="shared" si="1042"/>
        <v>0.18423999999999999</v>
      </c>
      <c r="H3050" s="124">
        <f t="shared" si="1045"/>
        <v>-0.18423999999999999</v>
      </c>
      <c r="I3050" s="123">
        <f>'F4.2'!AB68</f>
        <v>0</v>
      </c>
      <c r="J3050" s="123">
        <f>'F4.2'!AV68</f>
        <v>0</v>
      </c>
      <c r="K3050" s="124"/>
      <c r="L3050" s="124"/>
      <c r="M3050" s="124">
        <f t="shared" si="1046"/>
        <v>0</v>
      </c>
      <c r="N3050" s="124">
        <f t="shared" si="1047"/>
        <v>-0.18423999999999999</v>
      </c>
      <c r="O3050" s="163">
        <f t="shared" si="1043"/>
        <v>0</v>
      </c>
      <c r="P3050" s="164">
        <f t="shared" si="1044"/>
        <v>0</v>
      </c>
    </row>
    <row r="3051" spans="1:16" ht="31.5" hidden="1" outlineLevel="1" x14ac:dyDescent="0.25">
      <c r="A3051" s="27">
        <f t="shared" si="1039"/>
        <v>22</v>
      </c>
      <c r="B3051" s="28" t="str">
        <f t="shared" si="1038"/>
        <v>Procurement of LPT rotor suitable for Unit # 3 &amp; 4 of 210 MW at Khaperkheda TPS</v>
      </c>
      <c r="C3051" s="31" t="str">
        <f t="shared" si="1049"/>
        <v>MERC/CAPEX/2018-2019/132</v>
      </c>
      <c r="D3051" s="65">
        <f t="shared" si="1049"/>
        <v>43594</v>
      </c>
      <c r="E3051" s="93">
        <f t="shared" si="1049"/>
        <v>27.190999999999995</v>
      </c>
      <c r="F3051" s="124">
        <f t="shared" si="1041"/>
        <v>0</v>
      </c>
      <c r="G3051" s="124">
        <f t="shared" si="1042"/>
        <v>0</v>
      </c>
      <c r="H3051" s="124">
        <f t="shared" si="1045"/>
        <v>0</v>
      </c>
      <c r="I3051" s="123">
        <f>'F4.2'!AB69</f>
        <v>0</v>
      </c>
      <c r="J3051" s="123">
        <f>'F4.2'!AV69</f>
        <v>0</v>
      </c>
      <c r="K3051" s="124"/>
      <c r="L3051" s="124"/>
      <c r="M3051" s="124">
        <f t="shared" si="1046"/>
        <v>0</v>
      </c>
      <c r="N3051" s="124">
        <f t="shared" si="1047"/>
        <v>0</v>
      </c>
      <c r="O3051" s="163">
        <f t="shared" si="1043"/>
        <v>0</v>
      </c>
      <c r="P3051" s="164">
        <f t="shared" si="1044"/>
        <v>0</v>
      </c>
    </row>
    <row r="3052" spans="1:16" ht="31.5" hidden="1" outlineLevel="1" x14ac:dyDescent="0.25">
      <c r="A3052" s="31">
        <f t="shared" si="1039"/>
        <v>22.1</v>
      </c>
      <c r="B3052" s="106" t="str">
        <f t="shared" si="1038"/>
        <v>Procurement of LPT rotor suitable for Unit # 3 &amp; 4 of 210 MW at Khaperkheda TPS</v>
      </c>
      <c r="C3052" s="31" t="str">
        <f t="shared" si="1049"/>
        <v>MERC/CAPEX/2018-2019/132</v>
      </c>
      <c r="D3052" s="65">
        <f t="shared" si="1049"/>
        <v>43594</v>
      </c>
      <c r="E3052" s="93">
        <f t="shared" si="1049"/>
        <v>26.490999999999996</v>
      </c>
      <c r="F3052" s="124">
        <f t="shared" si="1041"/>
        <v>10.7515</v>
      </c>
      <c r="G3052" s="124">
        <f t="shared" si="1042"/>
        <v>10.7515</v>
      </c>
      <c r="H3052" s="124">
        <f t="shared" si="1045"/>
        <v>0</v>
      </c>
      <c r="I3052" s="123">
        <f>'F4.2'!AB70</f>
        <v>0</v>
      </c>
      <c r="J3052" s="123">
        <f>'F4.2'!AV70</f>
        <v>0</v>
      </c>
      <c r="K3052" s="124"/>
      <c r="L3052" s="124"/>
      <c r="M3052" s="124">
        <f t="shared" si="1046"/>
        <v>0</v>
      </c>
      <c r="N3052" s="124">
        <f t="shared" si="1047"/>
        <v>0</v>
      </c>
      <c r="O3052" s="163">
        <f t="shared" si="1043"/>
        <v>0</v>
      </c>
      <c r="P3052" s="164">
        <f t="shared" si="1044"/>
        <v>0</v>
      </c>
    </row>
    <row r="3053" spans="1:16" ht="15.75" hidden="1" outlineLevel="1" x14ac:dyDescent="0.25">
      <c r="A3053" s="130">
        <f t="shared" si="1039"/>
        <v>0</v>
      </c>
      <c r="B3053" s="135" t="str">
        <f t="shared" si="1038"/>
        <v>IDC</v>
      </c>
      <c r="C3053" s="27" t="str">
        <f t="shared" si="1049"/>
        <v>MERC/CAPEX/2018-2019/132</v>
      </c>
      <c r="D3053" s="90">
        <f t="shared" si="1049"/>
        <v>43594</v>
      </c>
      <c r="E3053" s="92">
        <f t="shared" si="1049"/>
        <v>0.7</v>
      </c>
      <c r="F3053" s="123">
        <f t="shared" si="1041"/>
        <v>0</v>
      </c>
      <c r="G3053" s="123">
        <f t="shared" si="1042"/>
        <v>0</v>
      </c>
      <c r="H3053" s="123">
        <f t="shared" si="1045"/>
        <v>0</v>
      </c>
      <c r="I3053" s="123">
        <f>'F4.2'!AB71</f>
        <v>0</v>
      </c>
      <c r="J3053" s="123">
        <f>'F4.2'!AV71</f>
        <v>0</v>
      </c>
      <c r="K3053" s="123"/>
      <c r="L3053" s="123"/>
      <c r="M3053" s="123">
        <f t="shared" si="1046"/>
        <v>0</v>
      </c>
      <c r="N3053" s="123">
        <f t="shared" si="1047"/>
        <v>0</v>
      </c>
      <c r="O3053" s="163">
        <f t="shared" si="1043"/>
        <v>0</v>
      </c>
      <c r="P3053" s="164">
        <f t="shared" si="1044"/>
        <v>0</v>
      </c>
    </row>
    <row r="3054" spans="1:16" ht="78.75" hidden="1" outlineLevel="1" x14ac:dyDescent="0.25">
      <c r="A3054" s="27">
        <f t="shared" si="1039"/>
        <v>23</v>
      </c>
      <c r="B3054" s="28" t="str">
        <f t="shared" ref="B3054:B3117" si="1050">B2628</f>
        <v>Supply, Erection &amp; commissioning of HT Vacuum circuit Breakers &amp; SF6 contactors at AHP (U#1-4) &amp; CHP (U#1 to 5) and 160 KW VFD Panel with Motor for fire-fighting pumps at U#1 to 4 at Khaperkheda TPS</v>
      </c>
      <c r="C3054" s="31" t="str">
        <f t="shared" ref="C3054:E3073" si="1051">C2628</f>
        <v>MERC/CAPEX/2019-2020/799</v>
      </c>
      <c r="D3054" s="65">
        <f t="shared" si="1051"/>
        <v>43735</v>
      </c>
      <c r="E3054" s="93">
        <f t="shared" si="1051"/>
        <v>10.9</v>
      </c>
      <c r="F3054" s="124">
        <f t="shared" si="1041"/>
        <v>0</v>
      </c>
      <c r="G3054" s="124">
        <f t="shared" si="1042"/>
        <v>0</v>
      </c>
      <c r="H3054" s="124">
        <f t="shared" si="1045"/>
        <v>0</v>
      </c>
      <c r="I3054" s="123">
        <f>'F4.2'!AB72</f>
        <v>0</v>
      </c>
      <c r="J3054" s="123">
        <f>'F4.2'!AV72</f>
        <v>0</v>
      </c>
      <c r="K3054" s="124"/>
      <c r="L3054" s="124"/>
      <c r="M3054" s="124">
        <f t="shared" si="1046"/>
        <v>0</v>
      </c>
      <c r="N3054" s="124">
        <f t="shared" si="1047"/>
        <v>0</v>
      </c>
      <c r="O3054" s="163">
        <f t="shared" si="1043"/>
        <v>0</v>
      </c>
      <c r="P3054" s="164">
        <f t="shared" si="1044"/>
        <v>0</v>
      </c>
    </row>
    <row r="3055" spans="1:16" ht="63" hidden="1" outlineLevel="1" x14ac:dyDescent="0.25">
      <c r="A3055" s="31">
        <f t="shared" si="1039"/>
        <v>23.1</v>
      </c>
      <c r="B3055" s="106" t="str">
        <f t="shared" si="1050"/>
        <v>Supply, erection &amp; commissioning of HT Vacuum Circuit Breakers &amp; SF6 contactors at AHP (Unit#1 to 4, 210MW), Khaperkheda T.P.S.</v>
      </c>
      <c r="C3055" s="31" t="str">
        <f t="shared" si="1051"/>
        <v>MERC/CAPEX/2019-2020/799</v>
      </c>
      <c r="D3055" s="65">
        <f t="shared" si="1051"/>
        <v>43735</v>
      </c>
      <c r="E3055" s="93">
        <f t="shared" si="1051"/>
        <v>4.17</v>
      </c>
      <c r="F3055" s="124">
        <f t="shared" si="1041"/>
        <v>3.4843250000000006</v>
      </c>
      <c r="G3055" s="124">
        <f t="shared" si="1042"/>
        <v>4.8882890000000003</v>
      </c>
      <c r="H3055" s="124">
        <f t="shared" si="1045"/>
        <v>-1.4039639999999998</v>
      </c>
      <c r="I3055" s="123">
        <f>'F4.2'!AB73</f>
        <v>0</v>
      </c>
      <c r="J3055" s="123">
        <f>'F4.2'!AV73</f>
        <v>0</v>
      </c>
      <c r="K3055" s="124"/>
      <c r="L3055" s="124"/>
      <c r="M3055" s="124">
        <f t="shared" si="1046"/>
        <v>0</v>
      </c>
      <c r="N3055" s="124">
        <f t="shared" si="1047"/>
        <v>-1.4039639999999998</v>
      </c>
      <c r="O3055" s="163">
        <f t="shared" si="1043"/>
        <v>0</v>
      </c>
      <c r="P3055" s="164">
        <f t="shared" si="1044"/>
        <v>0</v>
      </c>
    </row>
    <row r="3056" spans="1:16" ht="63" hidden="1" outlineLevel="1" x14ac:dyDescent="0.25">
      <c r="A3056" s="31">
        <f t="shared" si="1039"/>
        <v>23.2</v>
      </c>
      <c r="B3056" s="106" t="str">
        <f t="shared" si="1050"/>
        <v>Supply, erection &amp; commissioning of HT Vacuum Circuit Breakers &amp; SF6 contactors at CHP (Unit#1 to 4, 210MW) and CHP (Unit#5, 500MW) Khaperkheda T.P.S.</v>
      </c>
      <c r="C3056" s="27" t="str">
        <f t="shared" si="1051"/>
        <v>MERC/CAPEX/2019-2020/799</v>
      </c>
      <c r="D3056" s="90">
        <f t="shared" si="1051"/>
        <v>43735</v>
      </c>
      <c r="E3056" s="92">
        <f t="shared" si="1051"/>
        <v>3.8100000000000005</v>
      </c>
      <c r="F3056" s="123">
        <f t="shared" si="1041"/>
        <v>4.0309979999999994</v>
      </c>
      <c r="G3056" s="123">
        <f t="shared" si="1042"/>
        <v>2.7332339999999999</v>
      </c>
      <c r="H3056" s="123">
        <f t="shared" si="1045"/>
        <v>1.2977639999999995</v>
      </c>
      <c r="I3056" s="123">
        <f>'F4.2'!AB74</f>
        <v>0</v>
      </c>
      <c r="J3056" s="123">
        <f>'F4.2'!AV74</f>
        <v>0</v>
      </c>
      <c r="K3056" s="123"/>
      <c r="L3056" s="123"/>
      <c r="M3056" s="123">
        <f t="shared" si="1046"/>
        <v>0</v>
      </c>
      <c r="N3056" s="123">
        <f t="shared" si="1047"/>
        <v>1.2977639999999995</v>
      </c>
      <c r="O3056" s="163">
        <f t="shared" si="1043"/>
        <v>0</v>
      </c>
      <c r="P3056" s="164">
        <f t="shared" si="1044"/>
        <v>0</v>
      </c>
    </row>
    <row r="3057" spans="1:16" ht="47.25" hidden="1" outlineLevel="1" x14ac:dyDescent="0.25">
      <c r="A3057" s="31">
        <f t="shared" si="1039"/>
        <v>23.3</v>
      </c>
      <c r="B3057" s="106" t="str">
        <f t="shared" si="1050"/>
        <v>Supply, Erection &amp; commissioning of 150 KW VFD Panel with motor for fire-fighting pumps at 210 MW Khaperkheda TPS.</v>
      </c>
      <c r="C3057" s="31" t="str">
        <f t="shared" si="1051"/>
        <v>MERC/CAPEX/2019-2020/799</v>
      </c>
      <c r="D3057" s="65">
        <f t="shared" si="1051"/>
        <v>43735</v>
      </c>
      <c r="E3057" s="93">
        <f t="shared" si="1051"/>
        <v>2.34</v>
      </c>
      <c r="F3057" s="124">
        <f t="shared" si="1041"/>
        <v>2.0956799999999998</v>
      </c>
      <c r="G3057" s="124">
        <f t="shared" si="1042"/>
        <v>2.0956800000000002</v>
      </c>
      <c r="H3057" s="124">
        <f t="shared" si="1045"/>
        <v>0</v>
      </c>
      <c r="I3057" s="123">
        <f>'F4.2'!AB75</f>
        <v>0</v>
      </c>
      <c r="J3057" s="123">
        <f>'F4.2'!AV75</f>
        <v>0</v>
      </c>
      <c r="K3057" s="124"/>
      <c r="L3057" s="124"/>
      <c r="M3057" s="124">
        <f t="shared" si="1046"/>
        <v>0</v>
      </c>
      <c r="N3057" s="124">
        <f t="shared" si="1047"/>
        <v>0</v>
      </c>
      <c r="O3057" s="163">
        <f t="shared" si="1043"/>
        <v>0</v>
      </c>
      <c r="P3057" s="164">
        <f t="shared" si="1044"/>
        <v>0</v>
      </c>
    </row>
    <row r="3058" spans="1:16" ht="15.75" hidden="1" outlineLevel="1" x14ac:dyDescent="0.25">
      <c r="A3058" s="130">
        <f t="shared" ref="A3058:A3121" si="1052">A2632</f>
        <v>0</v>
      </c>
      <c r="B3058" s="135" t="str">
        <f t="shared" si="1050"/>
        <v>IDC</v>
      </c>
      <c r="C3058" s="31" t="str">
        <f t="shared" si="1051"/>
        <v>MERC/CAPEX/2019-2020/799</v>
      </c>
      <c r="D3058" s="65">
        <f t="shared" si="1051"/>
        <v>43735</v>
      </c>
      <c r="E3058" s="93">
        <f t="shared" si="1051"/>
        <v>0.57999999999999996</v>
      </c>
      <c r="F3058" s="124">
        <f t="shared" ref="F3058:F3121" si="1053">F2632+I2632</f>
        <v>0</v>
      </c>
      <c r="G3058" s="124">
        <f t="shared" ref="G3058:G3121" si="1054">G2632+M2632</f>
        <v>0</v>
      </c>
      <c r="H3058" s="124">
        <f t="shared" si="1045"/>
        <v>0</v>
      </c>
      <c r="I3058" s="123">
        <f>'F4.2'!AB76</f>
        <v>0</v>
      </c>
      <c r="J3058" s="123">
        <f>'F4.2'!AV76</f>
        <v>0</v>
      </c>
      <c r="K3058" s="124"/>
      <c r="L3058" s="124"/>
      <c r="M3058" s="124">
        <f t="shared" si="1046"/>
        <v>0</v>
      </c>
      <c r="N3058" s="124">
        <f t="shared" si="1047"/>
        <v>0</v>
      </c>
      <c r="O3058" s="163">
        <f t="shared" ref="O3058:O3110" si="1055">MAX(0,IF(M3058=0,0,IF(G3058+M3058&lt;E3058,M3058,E3058-G3058)))</f>
        <v>0</v>
      </c>
      <c r="P3058" s="164">
        <f t="shared" ref="P3058:P3110" si="1056">M3058-O3058</f>
        <v>0</v>
      </c>
    </row>
    <row r="3059" spans="1:16" ht="31.5" hidden="1" outlineLevel="1" x14ac:dyDescent="0.25">
      <c r="A3059" s="27">
        <f t="shared" si="1052"/>
        <v>24</v>
      </c>
      <c r="B3059" s="28" t="str">
        <f t="shared" si="1050"/>
        <v>Augmentation of Waregaon Ash Water Recovery System at TPS Khaperkheda</v>
      </c>
      <c r="C3059" s="31" t="str">
        <f t="shared" si="1051"/>
        <v>MERC/CAPEX/2019-20/732</v>
      </c>
      <c r="D3059" s="65">
        <f t="shared" si="1051"/>
        <v>43724</v>
      </c>
      <c r="E3059" s="93">
        <f t="shared" si="1051"/>
        <v>17.198399999999999</v>
      </c>
      <c r="F3059" s="124">
        <f t="shared" si="1053"/>
        <v>0</v>
      </c>
      <c r="G3059" s="124">
        <f t="shared" si="1054"/>
        <v>0</v>
      </c>
      <c r="H3059" s="124">
        <f t="shared" ref="H3059:H3122" si="1057">F3059-G3059</f>
        <v>0</v>
      </c>
      <c r="I3059" s="123">
        <f>'F4.2'!AB77</f>
        <v>0</v>
      </c>
      <c r="J3059" s="123">
        <f>'F4.2'!AV77</f>
        <v>0</v>
      </c>
      <c r="K3059" s="124"/>
      <c r="L3059" s="124"/>
      <c r="M3059" s="124">
        <f t="shared" ref="M3059:M3115" si="1058">SUM(J3059:L3059)</f>
        <v>0</v>
      </c>
      <c r="N3059" s="124">
        <f t="shared" ref="N3059:N3122" si="1059">H3059+I3059-M3059</f>
        <v>0</v>
      </c>
      <c r="O3059" s="163">
        <f t="shared" si="1055"/>
        <v>0</v>
      </c>
      <c r="P3059" s="164">
        <f t="shared" si="1056"/>
        <v>0</v>
      </c>
    </row>
    <row r="3060" spans="1:16" ht="31.5" hidden="1" outlineLevel="1" x14ac:dyDescent="0.25">
      <c r="A3060" s="31">
        <f t="shared" si="1052"/>
        <v>24.1</v>
      </c>
      <c r="B3060" s="106" t="str">
        <f t="shared" si="1050"/>
        <v>Augmentation of Waregaon Ash Water Recovery System at TPS Khaperkheda</v>
      </c>
      <c r="C3060" s="31" t="str">
        <f t="shared" si="1051"/>
        <v>MERC/CAPEX/2019-20/732</v>
      </c>
      <c r="D3060" s="65">
        <f t="shared" si="1051"/>
        <v>43724</v>
      </c>
      <c r="E3060" s="93">
        <f t="shared" si="1051"/>
        <v>15.788399999999999</v>
      </c>
      <c r="F3060" s="124">
        <f t="shared" si="1053"/>
        <v>15.198718130000001</v>
      </c>
      <c r="G3060" s="124">
        <f t="shared" si="1054"/>
        <v>15.198718130000001</v>
      </c>
      <c r="H3060" s="124">
        <f t="shared" si="1057"/>
        <v>0</v>
      </c>
      <c r="I3060" s="123">
        <f>'F4.2'!AB78</f>
        <v>0</v>
      </c>
      <c r="J3060" s="123">
        <f>'F4.2'!AV78</f>
        <v>0</v>
      </c>
      <c r="K3060" s="124"/>
      <c r="L3060" s="124"/>
      <c r="M3060" s="124">
        <f t="shared" si="1058"/>
        <v>0</v>
      </c>
      <c r="N3060" s="124">
        <f t="shared" si="1059"/>
        <v>0</v>
      </c>
      <c r="O3060" s="163">
        <f t="shared" si="1055"/>
        <v>0</v>
      </c>
      <c r="P3060" s="164">
        <f t="shared" si="1056"/>
        <v>0</v>
      </c>
    </row>
    <row r="3061" spans="1:16" ht="15.75" hidden="1" outlineLevel="1" x14ac:dyDescent="0.25">
      <c r="A3061" s="130">
        <f t="shared" si="1052"/>
        <v>0</v>
      </c>
      <c r="B3061" s="135" t="str">
        <f t="shared" si="1050"/>
        <v>IDC</v>
      </c>
      <c r="C3061" s="27" t="str">
        <f t="shared" si="1051"/>
        <v>MERC/CAPEX/2019-20/732</v>
      </c>
      <c r="D3061" s="90">
        <f t="shared" si="1051"/>
        <v>43724</v>
      </c>
      <c r="E3061" s="92">
        <f t="shared" si="1051"/>
        <v>1.41</v>
      </c>
      <c r="F3061" s="123">
        <f t="shared" si="1053"/>
        <v>0.58812410000000004</v>
      </c>
      <c r="G3061" s="123">
        <f t="shared" si="1054"/>
        <v>0.58812410000000004</v>
      </c>
      <c r="H3061" s="123">
        <f t="shared" si="1057"/>
        <v>0</v>
      </c>
      <c r="I3061" s="123">
        <f>'F4.2'!AB79</f>
        <v>0</v>
      </c>
      <c r="J3061" s="123">
        <f>'F4.2'!AV79</f>
        <v>0</v>
      </c>
      <c r="K3061" s="123"/>
      <c r="L3061" s="123"/>
      <c r="M3061" s="123">
        <f t="shared" si="1058"/>
        <v>0</v>
      </c>
      <c r="N3061" s="123">
        <f t="shared" si="1059"/>
        <v>0</v>
      </c>
      <c r="O3061" s="163">
        <f t="shared" si="1055"/>
        <v>0</v>
      </c>
      <c r="P3061" s="164">
        <f t="shared" si="1056"/>
        <v>0</v>
      </c>
    </row>
    <row r="3062" spans="1:16" ht="94.5" hidden="1" outlineLevel="1" x14ac:dyDescent="0.25">
      <c r="A3062" s="27">
        <f t="shared" si="1052"/>
        <v>25</v>
      </c>
      <c r="B3062" s="28" t="str">
        <f t="shared" si="1050"/>
        <v>Procurement of VFD with HMI &amp; Controller &amp; Replacing with existing Eddy-current drives of Coal feeders at U# 3 &amp; 4 and Procurement of Various Critical Components of GEHO Pump (Model-TZPM 800) for AHP-1 at Khaperkheda TPS</v>
      </c>
      <c r="C3062" s="31" t="str">
        <f t="shared" si="1051"/>
        <v>MERC/CAPEX/2019-2020/734</v>
      </c>
      <c r="D3062" s="65">
        <f t="shared" si="1051"/>
        <v>43724</v>
      </c>
      <c r="E3062" s="93">
        <f t="shared" si="1051"/>
        <v>10.653543613</v>
      </c>
      <c r="F3062" s="124">
        <f t="shared" si="1053"/>
        <v>0</v>
      </c>
      <c r="G3062" s="124">
        <f t="shared" si="1054"/>
        <v>0</v>
      </c>
      <c r="H3062" s="124">
        <f t="shared" si="1057"/>
        <v>0</v>
      </c>
      <c r="I3062" s="123">
        <f>'F4.2'!AB80</f>
        <v>0</v>
      </c>
      <c r="J3062" s="123">
        <f>'F4.2'!AV80</f>
        <v>0</v>
      </c>
      <c r="K3062" s="124"/>
      <c r="L3062" s="124"/>
      <c r="M3062" s="124">
        <f t="shared" si="1058"/>
        <v>0</v>
      </c>
      <c r="N3062" s="124">
        <f t="shared" si="1059"/>
        <v>0</v>
      </c>
      <c r="O3062" s="163">
        <f t="shared" si="1055"/>
        <v>0</v>
      </c>
      <c r="P3062" s="164">
        <f t="shared" si="1056"/>
        <v>0</v>
      </c>
    </row>
    <row r="3063" spans="1:16" ht="78.75" hidden="1" outlineLevel="1" x14ac:dyDescent="0.25">
      <c r="A3063" s="31">
        <f t="shared" si="1052"/>
        <v>25.1</v>
      </c>
      <c r="B3063" s="106" t="str">
        <f t="shared" si="1050"/>
        <v>Up-gradation of Existing BHEL make 36” Gravimetric Coal Feeders control panel with HMI and croprocessor based Controller with VFD, Motor &amp; Weigh Module at Unit 3 &amp; 4, (210MW)</v>
      </c>
      <c r="C3063" s="31" t="str">
        <f t="shared" si="1051"/>
        <v>MERC/CAPEX/2019-2020/734</v>
      </c>
      <c r="D3063" s="65">
        <f t="shared" si="1051"/>
        <v>43724</v>
      </c>
      <c r="E3063" s="93">
        <f t="shared" si="1051"/>
        <v>7.4655436129999995</v>
      </c>
      <c r="F3063" s="124">
        <f t="shared" si="1053"/>
        <v>7.7</v>
      </c>
      <c r="G3063" s="124">
        <f t="shared" si="1054"/>
        <v>7.7</v>
      </c>
      <c r="H3063" s="124">
        <f t="shared" si="1057"/>
        <v>0</v>
      </c>
      <c r="I3063" s="123">
        <f>'F4.2'!AB81</f>
        <v>0</v>
      </c>
      <c r="J3063" s="123">
        <f>'F4.2'!AV81</f>
        <v>0</v>
      </c>
      <c r="K3063" s="124"/>
      <c r="L3063" s="124"/>
      <c r="M3063" s="124">
        <f t="shared" si="1058"/>
        <v>0</v>
      </c>
      <c r="N3063" s="124">
        <f t="shared" si="1059"/>
        <v>0</v>
      </c>
      <c r="O3063" s="163">
        <f t="shared" si="1055"/>
        <v>0</v>
      </c>
      <c r="P3063" s="164">
        <f t="shared" si="1056"/>
        <v>0</v>
      </c>
    </row>
    <row r="3064" spans="1:16" ht="47.25" hidden="1" outlineLevel="1" x14ac:dyDescent="0.25">
      <c r="A3064" s="31">
        <f t="shared" si="1052"/>
        <v>25.2</v>
      </c>
      <c r="B3064" s="106" t="str">
        <f t="shared" si="1050"/>
        <v>Procurement of various Critical Components of GEHO Pump (Model-TZPM 800) for AHP-1 (210MW)</v>
      </c>
      <c r="C3064" s="27" t="str">
        <f t="shared" si="1051"/>
        <v>MERC/CAPEX/2019-2020/734</v>
      </c>
      <c r="D3064" s="90">
        <f t="shared" si="1051"/>
        <v>43724</v>
      </c>
      <c r="E3064" s="92">
        <f t="shared" si="1051"/>
        <v>2.698</v>
      </c>
      <c r="F3064" s="123">
        <f t="shared" si="1053"/>
        <v>2.6465840039999997</v>
      </c>
      <c r="G3064" s="123">
        <f t="shared" si="1054"/>
        <v>2.6465840039999997</v>
      </c>
      <c r="H3064" s="123">
        <f t="shared" si="1057"/>
        <v>0</v>
      </c>
      <c r="I3064" s="123">
        <f>'F4.2'!AB82</f>
        <v>0</v>
      </c>
      <c r="J3064" s="123">
        <f>'F4.2'!AV82</f>
        <v>0</v>
      </c>
      <c r="K3064" s="123"/>
      <c r="L3064" s="123"/>
      <c r="M3064" s="123">
        <f t="shared" si="1058"/>
        <v>0</v>
      </c>
      <c r="N3064" s="123">
        <f t="shared" si="1059"/>
        <v>0</v>
      </c>
      <c r="O3064" s="163">
        <f t="shared" si="1055"/>
        <v>0</v>
      </c>
      <c r="P3064" s="164">
        <f t="shared" si="1056"/>
        <v>0</v>
      </c>
    </row>
    <row r="3065" spans="1:16" ht="15.75" hidden="1" outlineLevel="1" x14ac:dyDescent="0.25">
      <c r="A3065" s="130">
        <f t="shared" si="1052"/>
        <v>0</v>
      </c>
      <c r="B3065" s="135" t="str">
        <f t="shared" si="1050"/>
        <v>IDC</v>
      </c>
      <c r="C3065" s="31" t="str">
        <f t="shared" si="1051"/>
        <v>MERC/CAPEX/2019-2020/734</v>
      </c>
      <c r="D3065" s="65">
        <f t="shared" si="1051"/>
        <v>43724</v>
      </c>
      <c r="E3065" s="93">
        <f t="shared" si="1051"/>
        <v>0.49</v>
      </c>
      <c r="F3065" s="124">
        <f t="shared" si="1053"/>
        <v>0</v>
      </c>
      <c r="G3065" s="124">
        <f t="shared" si="1054"/>
        <v>0</v>
      </c>
      <c r="H3065" s="124">
        <f t="shared" si="1057"/>
        <v>0</v>
      </c>
      <c r="I3065" s="123">
        <f>'F4.2'!AB83</f>
        <v>0</v>
      </c>
      <c r="J3065" s="123">
        <f>'F4.2'!AV83</f>
        <v>0</v>
      </c>
      <c r="K3065" s="124"/>
      <c r="L3065" s="124"/>
      <c r="M3065" s="124">
        <f t="shared" si="1058"/>
        <v>0</v>
      </c>
      <c r="N3065" s="124">
        <f t="shared" si="1059"/>
        <v>0</v>
      </c>
      <c r="O3065" s="163">
        <f t="shared" si="1055"/>
        <v>0</v>
      </c>
      <c r="P3065" s="164">
        <f t="shared" si="1056"/>
        <v>0</v>
      </c>
    </row>
    <row r="3066" spans="1:16" ht="63" hidden="1" outlineLevel="1" x14ac:dyDescent="0.25">
      <c r="A3066" s="27">
        <f t="shared" si="1052"/>
        <v>26</v>
      </c>
      <c r="B3066" s="28" t="str">
        <f t="shared" si="1050"/>
        <v>Procurement, Replacement of Eco Coils U#1&amp;2 210 MW, &amp; Procurement &amp; replacement of foundation Deck Spring assembly for coal mills U#3,4 at Khaperkheda TPS</v>
      </c>
      <c r="C3066" s="31" t="str">
        <f t="shared" si="1051"/>
        <v>MERC/CAPEX/2019-2020/853</v>
      </c>
      <c r="D3066" s="65">
        <f t="shared" si="1051"/>
        <v>43748</v>
      </c>
      <c r="E3066" s="93">
        <f t="shared" si="1051"/>
        <v>15.4086058</v>
      </c>
      <c r="F3066" s="124">
        <f t="shared" si="1053"/>
        <v>0</v>
      </c>
      <c r="G3066" s="124">
        <f t="shared" si="1054"/>
        <v>0</v>
      </c>
      <c r="H3066" s="124">
        <f t="shared" si="1057"/>
        <v>0</v>
      </c>
      <c r="I3066" s="123">
        <f>'F4.2'!AB84</f>
        <v>0</v>
      </c>
      <c r="J3066" s="123">
        <f>'F4.2'!AV84</f>
        <v>0</v>
      </c>
      <c r="K3066" s="124"/>
      <c r="L3066" s="124"/>
      <c r="M3066" s="124">
        <f t="shared" si="1058"/>
        <v>0</v>
      </c>
      <c r="N3066" s="124">
        <f t="shared" si="1059"/>
        <v>0</v>
      </c>
      <c r="O3066" s="163">
        <f t="shared" si="1055"/>
        <v>0</v>
      </c>
      <c r="P3066" s="164">
        <f t="shared" si="1056"/>
        <v>0</v>
      </c>
    </row>
    <row r="3067" spans="1:16" ht="31.5" hidden="1" outlineLevel="1" x14ac:dyDescent="0.25">
      <c r="A3067" s="31">
        <f t="shared" si="1052"/>
        <v>26.1</v>
      </c>
      <c r="B3067" s="106" t="str">
        <f t="shared" si="1050"/>
        <v>Procurement, Replacement of Eco Coils U#1&amp;2</v>
      </c>
      <c r="C3067" s="31" t="str">
        <f t="shared" si="1051"/>
        <v>MERC/CAPEX/2019-2020/853</v>
      </c>
      <c r="D3067" s="65">
        <f t="shared" si="1051"/>
        <v>43748</v>
      </c>
      <c r="E3067" s="93">
        <f t="shared" si="1051"/>
        <v>7.4996254959999993</v>
      </c>
      <c r="F3067" s="124">
        <f t="shared" si="1053"/>
        <v>6.6502515620000002</v>
      </c>
      <c r="G3067" s="124">
        <f t="shared" si="1054"/>
        <v>6.6502515620000002</v>
      </c>
      <c r="H3067" s="124">
        <f t="shared" si="1057"/>
        <v>0</v>
      </c>
      <c r="I3067" s="123">
        <f>'F4.2'!AB85</f>
        <v>0</v>
      </c>
      <c r="J3067" s="123">
        <f>'F4.2'!AV85</f>
        <v>0</v>
      </c>
      <c r="K3067" s="124"/>
      <c r="L3067" s="124"/>
      <c r="M3067" s="124">
        <f t="shared" si="1058"/>
        <v>0</v>
      </c>
      <c r="N3067" s="124">
        <f t="shared" si="1059"/>
        <v>0</v>
      </c>
      <c r="O3067" s="163">
        <f t="shared" si="1055"/>
        <v>0</v>
      </c>
      <c r="P3067" s="164">
        <f t="shared" si="1056"/>
        <v>0</v>
      </c>
    </row>
    <row r="3068" spans="1:16" ht="31.5" hidden="1" outlineLevel="1" x14ac:dyDescent="0.25">
      <c r="A3068" s="31">
        <f t="shared" si="1052"/>
        <v>26.2</v>
      </c>
      <c r="B3068" s="106" t="str">
        <f t="shared" si="1050"/>
        <v>Procurement &amp; replacement of foundation Deck Spring assembly for coal mills U#3,4</v>
      </c>
      <c r="C3068" s="27" t="str">
        <f t="shared" si="1051"/>
        <v>MERC/CAPEX/2019-2020/853</v>
      </c>
      <c r="D3068" s="90">
        <f t="shared" si="1051"/>
        <v>43748</v>
      </c>
      <c r="E3068" s="92">
        <f t="shared" si="1051"/>
        <v>6.6789803039999995</v>
      </c>
      <c r="F3068" s="123">
        <f t="shared" si="1053"/>
        <v>7.0955239579999994</v>
      </c>
      <c r="G3068" s="123">
        <f t="shared" si="1054"/>
        <v>7.1</v>
      </c>
      <c r="H3068" s="123">
        <f t="shared" si="1057"/>
        <v>-4.476042000000291E-3</v>
      </c>
      <c r="I3068" s="123">
        <f>'F4.2'!AB86</f>
        <v>0</v>
      </c>
      <c r="J3068" s="123">
        <f>'F4.2'!AV86</f>
        <v>0</v>
      </c>
      <c r="K3068" s="123"/>
      <c r="L3068" s="123"/>
      <c r="M3068" s="123">
        <f t="shared" si="1058"/>
        <v>0</v>
      </c>
      <c r="N3068" s="123">
        <f t="shared" si="1059"/>
        <v>-4.476042000000291E-3</v>
      </c>
      <c r="O3068" s="163">
        <f t="shared" si="1055"/>
        <v>0</v>
      </c>
      <c r="P3068" s="164">
        <f t="shared" si="1056"/>
        <v>0</v>
      </c>
    </row>
    <row r="3069" spans="1:16" ht="15.75" hidden="1" outlineLevel="1" x14ac:dyDescent="0.25">
      <c r="A3069" s="130">
        <f t="shared" si="1052"/>
        <v>0</v>
      </c>
      <c r="B3069" s="135" t="str">
        <f t="shared" si="1050"/>
        <v>IDC</v>
      </c>
      <c r="C3069" s="31" t="str">
        <f t="shared" si="1051"/>
        <v>MERC/CAPEX/2019-2020/853</v>
      </c>
      <c r="D3069" s="65">
        <f t="shared" si="1051"/>
        <v>43748</v>
      </c>
      <c r="E3069" s="93">
        <f t="shared" si="1051"/>
        <v>1.23</v>
      </c>
      <c r="F3069" s="124">
        <f t="shared" si="1053"/>
        <v>0</v>
      </c>
      <c r="G3069" s="124">
        <f t="shared" si="1054"/>
        <v>0</v>
      </c>
      <c r="H3069" s="124">
        <f t="shared" si="1057"/>
        <v>0</v>
      </c>
      <c r="I3069" s="123">
        <f>'F4.2'!AB87</f>
        <v>0</v>
      </c>
      <c r="J3069" s="123">
        <f>'F4.2'!AV87</f>
        <v>0</v>
      </c>
      <c r="K3069" s="124"/>
      <c r="L3069" s="124"/>
      <c r="M3069" s="124">
        <f t="shared" si="1058"/>
        <v>0</v>
      </c>
      <c r="N3069" s="124">
        <f t="shared" si="1059"/>
        <v>0</v>
      </c>
      <c r="O3069" s="163">
        <f t="shared" si="1055"/>
        <v>0</v>
      </c>
      <c r="P3069" s="164">
        <f t="shared" si="1056"/>
        <v>0</v>
      </c>
    </row>
    <row r="3070" spans="1:16" ht="47.25" hidden="1" outlineLevel="1" x14ac:dyDescent="0.25">
      <c r="A3070" s="27">
        <f t="shared" si="1052"/>
        <v>28</v>
      </c>
      <c r="B3070" s="28" t="str">
        <f t="shared" si="1050"/>
        <v>ESP Upgradation of 5 Nos. of 210/500MW Units at Khaperkheda, Koradi &amp; Chandrapur TPS</v>
      </c>
      <c r="C3070" s="31" t="str">
        <f t="shared" si="1051"/>
        <v>MERC/CAPEX/2022-2023/MSPGCL/0453</v>
      </c>
      <c r="D3070" s="65">
        <f t="shared" si="1051"/>
        <v>44833</v>
      </c>
      <c r="E3070" s="93">
        <f t="shared" si="1051"/>
        <v>90.353534976020015</v>
      </c>
      <c r="F3070" s="124">
        <f t="shared" si="1053"/>
        <v>0</v>
      </c>
      <c r="G3070" s="124">
        <f t="shared" si="1054"/>
        <v>0</v>
      </c>
      <c r="H3070" s="124">
        <f t="shared" si="1057"/>
        <v>0</v>
      </c>
      <c r="I3070" s="123">
        <f>'F4.2'!AB88</f>
        <v>0</v>
      </c>
      <c r="J3070" s="123">
        <f>'F4.2'!AV88</f>
        <v>0</v>
      </c>
      <c r="K3070" s="124"/>
      <c r="L3070" s="124"/>
      <c r="M3070" s="124">
        <f t="shared" si="1058"/>
        <v>0</v>
      </c>
      <c r="N3070" s="124">
        <f t="shared" si="1059"/>
        <v>0</v>
      </c>
      <c r="O3070" s="163">
        <f t="shared" si="1055"/>
        <v>0</v>
      </c>
      <c r="P3070" s="164">
        <f t="shared" si="1056"/>
        <v>0</v>
      </c>
    </row>
    <row r="3071" spans="1:16" ht="31.5" hidden="1" outlineLevel="1" x14ac:dyDescent="0.25">
      <c r="A3071" s="31">
        <f t="shared" si="1052"/>
        <v>28.1</v>
      </c>
      <c r="B3071" s="62" t="str">
        <f t="shared" si="1050"/>
        <v>ESP Upgradation at Unit #1, Khaperkheda TPS</v>
      </c>
      <c r="C3071" s="31" t="str">
        <f t="shared" si="1051"/>
        <v>MERC/CAPEX/2022-2023/MSPGCL/0453</v>
      </c>
      <c r="D3071" s="65">
        <f t="shared" si="1051"/>
        <v>44833</v>
      </c>
      <c r="E3071" s="93">
        <f t="shared" si="1051"/>
        <v>42.711414139904079</v>
      </c>
      <c r="F3071" s="124">
        <f t="shared" si="1053"/>
        <v>59.55</v>
      </c>
      <c r="G3071" s="124">
        <f t="shared" si="1054"/>
        <v>54.445</v>
      </c>
      <c r="H3071" s="124">
        <f t="shared" si="1057"/>
        <v>5.1049999999999969</v>
      </c>
      <c r="I3071" s="123">
        <f>'F4.2'!AB89</f>
        <v>0</v>
      </c>
      <c r="J3071" s="123">
        <f>'F4.2'!AV89</f>
        <v>0</v>
      </c>
      <c r="K3071" s="124"/>
      <c r="L3071" s="124"/>
      <c r="M3071" s="124">
        <f t="shared" si="1058"/>
        <v>0</v>
      </c>
      <c r="N3071" s="124">
        <f t="shared" si="1059"/>
        <v>5.1049999999999969</v>
      </c>
      <c r="O3071" s="163">
        <f t="shared" si="1055"/>
        <v>0</v>
      </c>
      <c r="P3071" s="164">
        <f t="shared" si="1056"/>
        <v>0</v>
      </c>
    </row>
    <row r="3072" spans="1:16" ht="31.5" hidden="1" outlineLevel="1" x14ac:dyDescent="0.25">
      <c r="A3072" s="31">
        <f t="shared" si="1052"/>
        <v>28.2</v>
      </c>
      <c r="B3072" s="62" t="str">
        <f t="shared" si="1050"/>
        <v>ESP Upgradation at Unit #2, Khaperkheda TPS</v>
      </c>
      <c r="C3072" s="27" t="str">
        <f t="shared" si="1051"/>
        <v>MERC/CAPEX/2022-2023/MSPGCL/0453</v>
      </c>
      <c r="D3072" s="90">
        <f t="shared" si="1051"/>
        <v>44833</v>
      </c>
      <c r="E3072" s="92">
        <f t="shared" si="1051"/>
        <v>42.711414139904079</v>
      </c>
      <c r="F3072" s="123">
        <f t="shared" si="1053"/>
        <v>59.55</v>
      </c>
      <c r="G3072" s="123">
        <f t="shared" si="1054"/>
        <v>54.445</v>
      </c>
      <c r="H3072" s="123">
        <f t="shared" si="1057"/>
        <v>5.1049999999999969</v>
      </c>
      <c r="I3072" s="123">
        <f>'F4.2'!AB90</f>
        <v>0</v>
      </c>
      <c r="J3072" s="123">
        <f>'F4.2'!AV90</f>
        <v>0</v>
      </c>
      <c r="K3072" s="123"/>
      <c r="L3072" s="123"/>
      <c r="M3072" s="123">
        <f t="shared" si="1058"/>
        <v>0</v>
      </c>
      <c r="N3072" s="123">
        <f t="shared" si="1059"/>
        <v>5.1049999999999969</v>
      </c>
      <c r="O3072" s="163">
        <f t="shared" si="1055"/>
        <v>0</v>
      </c>
      <c r="P3072" s="164">
        <f t="shared" si="1056"/>
        <v>0</v>
      </c>
    </row>
    <row r="3073" spans="1:16" ht="31.5" hidden="1" outlineLevel="1" x14ac:dyDescent="0.25">
      <c r="A3073" s="130">
        <f t="shared" si="1052"/>
        <v>0</v>
      </c>
      <c r="B3073" s="131" t="str">
        <f t="shared" si="1050"/>
        <v>IDC</v>
      </c>
      <c r="C3073" s="31" t="str">
        <f t="shared" si="1051"/>
        <v>MERC/CAPEX/2022-2023/MSPGCL/0453</v>
      </c>
      <c r="D3073" s="65">
        <f t="shared" si="1051"/>
        <v>44833</v>
      </c>
      <c r="E3073" s="93">
        <f t="shared" si="1051"/>
        <v>4.9307066962118604</v>
      </c>
      <c r="F3073" s="124">
        <f t="shared" si="1053"/>
        <v>0</v>
      </c>
      <c r="G3073" s="124">
        <f t="shared" si="1054"/>
        <v>16</v>
      </c>
      <c r="H3073" s="124">
        <f t="shared" si="1057"/>
        <v>-16</v>
      </c>
      <c r="I3073" s="123">
        <f>'F4.2'!AB91</f>
        <v>0</v>
      </c>
      <c r="J3073" s="123">
        <f>'F4.2'!AV91</f>
        <v>0</v>
      </c>
      <c r="K3073" s="124"/>
      <c r="L3073" s="124"/>
      <c r="M3073" s="124">
        <f t="shared" si="1058"/>
        <v>0</v>
      </c>
      <c r="N3073" s="124">
        <f t="shared" si="1059"/>
        <v>-16</v>
      </c>
      <c r="O3073" s="163">
        <f t="shared" si="1055"/>
        <v>0</v>
      </c>
      <c r="P3073" s="164">
        <f t="shared" si="1056"/>
        <v>0</v>
      </c>
    </row>
    <row r="3074" spans="1:16" ht="31.5" hidden="1" outlineLevel="1" x14ac:dyDescent="0.25">
      <c r="A3074" s="27">
        <f t="shared" si="1052"/>
        <v>29</v>
      </c>
      <c r="B3074" s="28" t="str">
        <f t="shared" si="1050"/>
        <v>Flue Gas Desulphurisation System for Khaperkheda Unit # 1-4</v>
      </c>
      <c r="C3074" s="31" t="str">
        <f t="shared" ref="C3074:E3093" si="1060">C2648</f>
        <v>MERC/CAPEX/2021-2022/MSPGCL/097</v>
      </c>
      <c r="D3074" s="65">
        <f t="shared" si="1060"/>
        <v>44634</v>
      </c>
      <c r="E3074" s="93">
        <f t="shared" si="1060"/>
        <v>113.45647873314547</v>
      </c>
      <c r="F3074" s="124">
        <f t="shared" si="1053"/>
        <v>0</v>
      </c>
      <c r="G3074" s="124">
        <f t="shared" si="1054"/>
        <v>0</v>
      </c>
      <c r="H3074" s="124">
        <f t="shared" si="1057"/>
        <v>0</v>
      </c>
      <c r="I3074" s="123">
        <f>'F4.2'!AB92</f>
        <v>0</v>
      </c>
      <c r="J3074" s="123">
        <f>'F4.2'!AV92</f>
        <v>0</v>
      </c>
      <c r="K3074" s="124"/>
      <c r="L3074" s="124"/>
      <c r="M3074" s="124">
        <f t="shared" si="1058"/>
        <v>0</v>
      </c>
      <c r="N3074" s="124">
        <f t="shared" si="1059"/>
        <v>0</v>
      </c>
      <c r="O3074" s="163">
        <f t="shared" si="1055"/>
        <v>0</v>
      </c>
      <c r="P3074" s="164">
        <f t="shared" si="1056"/>
        <v>0</v>
      </c>
    </row>
    <row r="3075" spans="1:16" ht="31.5" hidden="1" outlineLevel="1" x14ac:dyDescent="0.25">
      <c r="A3075" s="31">
        <f t="shared" si="1052"/>
        <v>29.1</v>
      </c>
      <c r="B3075" s="62" t="str">
        <f t="shared" si="1050"/>
        <v>FGD System for Khaperkheda Unit # 1-4</v>
      </c>
      <c r="C3075" s="31" t="str">
        <f t="shared" si="1060"/>
        <v>MERC/CAPEX/2021-2022/MSPGCL/097</v>
      </c>
      <c r="D3075" s="65">
        <f t="shared" si="1060"/>
        <v>44634</v>
      </c>
      <c r="E3075" s="93">
        <f t="shared" si="1060"/>
        <v>109.15</v>
      </c>
      <c r="F3075" s="124">
        <f t="shared" si="1053"/>
        <v>255.58</v>
      </c>
      <c r="G3075" s="124">
        <f t="shared" si="1054"/>
        <v>130.03</v>
      </c>
      <c r="H3075" s="124">
        <f t="shared" si="1057"/>
        <v>125.55000000000001</v>
      </c>
      <c r="I3075" s="123">
        <f>'F4.2'!AB93</f>
        <v>0</v>
      </c>
      <c r="J3075" s="123">
        <f>'F4.2'!AV93</f>
        <v>0</v>
      </c>
      <c r="K3075" s="124"/>
      <c r="L3075" s="124"/>
      <c r="M3075" s="124">
        <f t="shared" si="1058"/>
        <v>0</v>
      </c>
      <c r="N3075" s="124">
        <f t="shared" si="1059"/>
        <v>125.55000000000001</v>
      </c>
      <c r="O3075" s="163">
        <f t="shared" si="1055"/>
        <v>0</v>
      </c>
      <c r="P3075" s="164">
        <f t="shared" si="1056"/>
        <v>0</v>
      </c>
    </row>
    <row r="3076" spans="1:16" ht="31.5" hidden="1" outlineLevel="1" x14ac:dyDescent="0.25">
      <c r="A3076" s="130">
        <f t="shared" si="1052"/>
        <v>0</v>
      </c>
      <c r="B3076" s="131" t="str">
        <f t="shared" si="1050"/>
        <v>IDC</v>
      </c>
      <c r="C3076" s="27" t="str">
        <f t="shared" si="1060"/>
        <v>MERC/CAPEX/2021-2022/MSPGCL/097</v>
      </c>
      <c r="D3076" s="90">
        <f t="shared" si="1060"/>
        <v>44634</v>
      </c>
      <c r="E3076" s="92">
        <f t="shared" si="1060"/>
        <v>4.3064787331454717</v>
      </c>
      <c r="F3076" s="123">
        <f t="shared" si="1053"/>
        <v>0</v>
      </c>
      <c r="G3076" s="123">
        <f t="shared" si="1054"/>
        <v>0</v>
      </c>
      <c r="H3076" s="123">
        <f t="shared" si="1057"/>
        <v>0</v>
      </c>
      <c r="I3076" s="123">
        <f>'F4.2'!AB94</f>
        <v>0</v>
      </c>
      <c r="J3076" s="123">
        <f>'F4.2'!AV94</f>
        <v>0</v>
      </c>
      <c r="K3076" s="123"/>
      <c r="L3076" s="123"/>
      <c r="M3076" s="123">
        <f t="shared" si="1058"/>
        <v>0</v>
      </c>
      <c r="N3076" s="123">
        <f t="shared" si="1059"/>
        <v>0</v>
      </c>
      <c r="O3076" s="163">
        <f t="shared" si="1055"/>
        <v>0</v>
      </c>
      <c r="P3076" s="164">
        <f t="shared" si="1056"/>
        <v>0</v>
      </c>
    </row>
    <row r="3077" spans="1:16" ht="47.25" hidden="1" outlineLevel="1" x14ac:dyDescent="0.25">
      <c r="A3077" s="27" t="str">
        <f t="shared" si="1052"/>
        <v>HO
DPR 4</v>
      </c>
      <c r="B3077" s="28" t="str">
        <f t="shared" si="1050"/>
        <v>Construction of coal platform for Chandrapur TPS, Khaperkheda TPS &amp; Parli TPS</v>
      </c>
      <c r="C3077" s="31" t="str">
        <f t="shared" si="1060"/>
        <v>MERC/TECH 1/CAPEX/20132014/00827</v>
      </c>
      <c r="D3077" s="65">
        <f t="shared" si="1060"/>
        <v>41464</v>
      </c>
      <c r="E3077" s="93">
        <f t="shared" si="1060"/>
        <v>5.43</v>
      </c>
      <c r="F3077" s="124">
        <f t="shared" si="1053"/>
        <v>0</v>
      </c>
      <c r="G3077" s="124">
        <f t="shared" si="1054"/>
        <v>0</v>
      </c>
      <c r="H3077" s="124">
        <f t="shared" si="1057"/>
        <v>0</v>
      </c>
      <c r="I3077" s="123">
        <f>'F4.2'!AB95</f>
        <v>0</v>
      </c>
      <c r="J3077" s="123">
        <f>'F4.2'!AV95</f>
        <v>0</v>
      </c>
      <c r="K3077" s="124"/>
      <c r="L3077" s="124"/>
      <c r="M3077" s="124">
        <f t="shared" si="1058"/>
        <v>0</v>
      </c>
      <c r="N3077" s="124">
        <f t="shared" si="1059"/>
        <v>0</v>
      </c>
      <c r="O3077" s="163">
        <f t="shared" si="1055"/>
        <v>0</v>
      </c>
      <c r="P3077" s="164">
        <f t="shared" si="1056"/>
        <v>0</v>
      </c>
    </row>
    <row r="3078" spans="1:16" ht="47.25" hidden="1" outlineLevel="1" x14ac:dyDescent="0.25">
      <c r="A3078" s="31" t="str">
        <f t="shared" si="1052"/>
        <v>HO
DPR 4.2</v>
      </c>
      <c r="B3078" s="106" t="str">
        <f t="shared" si="1050"/>
        <v>Khaperkheda TPS</v>
      </c>
      <c r="C3078" s="31" t="str">
        <f t="shared" si="1060"/>
        <v>MERC/TECH 1/CAPEX/20132014/00827</v>
      </c>
      <c r="D3078" s="65">
        <f t="shared" si="1060"/>
        <v>41464</v>
      </c>
      <c r="E3078" s="93">
        <f t="shared" si="1060"/>
        <v>5.43</v>
      </c>
      <c r="F3078" s="124">
        <f t="shared" si="1053"/>
        <v>3.9935999999999998</v>
      </c>
      <c r="G3078" s="124">
        <f t="shared" si="1054"/>
        <v>3.9935999999999998</v>
      </c>
      <c r="H3078" s="124">
        <f t="shared" si="1057"/>
        <v>0</v>
      </c>
      <c r="I3078" s="123">
        <f>'F4.2'!AB96</f>
        <v>0</v>
      </c>
      <c r="J3078" s="123">
        <f>'F4.2'!AV96</f>
        <v>0</v>
      </c>
      <c r="K3078" s="124"/>
      <c r="L3078" s="124"/>
      <c r="M3078" s="124">
        <f t="shared" si="1058"/>
        <v>0</v>
      </c>
      <c r="N3078" s="124">
        <f t="shared" si="1059"/>
        <v>0</v>
      </c>
      <c r="O3078" s="163">
        <f t="shared" si="1055"/>
        <v>0</v>
      </c>
      <c r="P3078" s="164">
        <f t="shared" si="1056"/>
        <v>0</v>
      </c>
    </row>
    <row r="3079" spans="1:16" ht="31.5" hidden="1" outlineLevel="1" x14ac:dyDescent="0.25">
      <c r="A3079" s="130">
        <f t="shared" si="1052"/>
        <v>0</v>
      </c>
      <c r="B3079" s="131" t="str">
        <f t="shared" si="1050"/>
        <v>IDC</v>
      </c>
      <c r="C3079" s="27" t="str">
        <f t="shared" si="1060"/>
        <v>MERC/TECH 1/CAPEX/20132014/00827</v>
      </c>
      <c r="D3079" s="90">
        <f t="shared" si="1060"/>
        <v>41464</v>
      </c>
      <c r="E3079" s="92">
        <f t="shared" si="1060"/>
        <v>0</v>
      </c>
      <c r="F3079" s="123">
        <f t="shared" si="1053"/>
        <v>0</v>
      </c>
      <c r="G3079" s="123">
        <f t="shared" si="1054"/>
        <v>0</v>
      </c>
      <c r="H3079" s="123">
        <f t="shared" si="1057"/>
        <v>0</v>
      </c>
      <c r="I3079" s="123">
        <f>'F4.2'!AB97</f>
        <v>0</v>
      </c>
      <c r="J3079" s="123">
        <f>'F4.2'!AV97</f>
        <v>0</v>
      </c>
      <c r="K3079" s="123"/>
      <c r="L3079" s="123"/>
      <c r="M3079" s="123">
        <f t="shared" si="1058"/>
        <v>0</v>
      </c>
      <c r="N3079" s="123">
        <f t="shared" si="1059"/>
        <v>0</v>
      </c>
      <c r="O3079" s="163">
        <f t="shared" si="1055"/>
        <v>0</v>
      </c>
      <c r="P3079" s="164">
        <f t="shared" si="1056"/>
        <v>0</v>
      </c>
    </row>
    <row r="3080" spans="1:16" ht="63" hidden="1" outlineLevel="1" x14ac:dyDescent="0.25">
      <c r="A3080" s="27" t="str">
        <f t="shared" si="1052"/>
        <v>HO
DPR 5</v>
      </c>
      <c r="B3080" s="28" t="str">
        <f t="shared" si="1050"/>
        <v>Procurement of energy efficient HT motors at Bhusawal TPS, Koradi TPS, Chandrapur TPS, khaperkheda TPS, Parli TPS &amp; Paras TPS as insurance spares</v>
      </c>
      <c r="C3080" s="31" t="str">
        <f t="shared" si="1060"/>
        <v>MERC/TECH 1/CAPEX/20142015/01218</v>
      </c>
      <c r="D3080" s="65">
        <f t="shared" si="1060"/>
        <v>41968</v>
      </c>
      <c r="E3080" s="93">
        <f t="shared" si="1060"/>
        <v>4.82</v>
      </c>
      <c r="F3080" s="124">
        <f t="shared" si="1053"/>
        <v>0</v>
      </c>
      <c r="G3080" s="124">
        <f t="shared" si="1054"/>
        <v>0</v>
      </c>
      <c r="H3080" s="124">
        <f t="shared" si="1057"/>
        <v>0</v>
      </c>
      <c r="I3080" s="123">
        <f>'F4.2'!AB98</f>
        <v>0</v>
      </c>
      <c r="J3080" s="123">
        <f>'F4.2'!AV98</f>
        <v>0</v>
      </c>
      <c r="K3080" s="124"/>
      <c r="L3080" s="124"/>
      <c r="M3080" s="124">
        <f t="shared" si="1058"/>
        <v>0</v>
      </c>
      <c r="N3080" s="124">
        <f t="shared" si="1059"/>
        <v>0</v>
      </c>
      <c r="O3080" s="163">
        <f t="shared" si="1055"/>
        <v>0</v>
      </c>
      <c r="P3080" s="164">
        <f t="shared" si="1056"/>
        <v>0</v>
      </c>
    </row>
    <row r="3081" spans="1:16" ht="126" hidden="1" outlineLevel="1" x14ac:dyDescent="0.25">
      <c r="A3081" s="31" t="str">
        <f t="shared" si="1052"/>
        <v>HO
DPR 5.4a</v>
      </c>
      <c r="B3081" s="128" t="str">
        <f t="shared" si="1050"/>
        <v>1. Procurement of 6.6 KV,300 KW, P.A.fan motor for U# 1 &amp; 2
2. Procurement of 6.6 KV,425 KW,CM motor for U # 3 &amp; 4
3. Procurement of 6.6 KV,1400KW,CW pump motor for U-1&amp; 2
4. Procurement of 6.6 KV,1400 KW,CW pump motor for U-3&amp;4</v>
      </c>
      <c r="C3081" s="31" t="str">
        <f t="shared" si="1060"/>
        <v>MERC/TECH 1/CAPEX/20142015/01218</v>
      </c>
      <c r="D3081" s="65">
        <f t="shared" si="1060"/>
        <v>41968</v>
      </c>
      <c r="E3081" s="93">
        <f t="shared" si="1060"/>
        <v>3.8200000000000003</v>
      </c>
      <c r="F3081" s="124">
        <f t="shared" si="1053"/>
        <v>2.5972885870000004</v>
      </c>
      <c r="G3081" s="124">
        <f t="shared" si="1054"/>
        <v>2.5972885870000004</v>
      </c>
      <c r="H3081" s="124">
        <f t="shared" si="1057"/>
        <v>0</v>
      </c>
      <c r="I3081" s="123">
        <f>'F4.2'!AB99</f>
        <v>0</v>
      </c>
      <c r="J3081" s="123">
        <f>'F4.2'!AV99</f>
        <v>0</v>
      </c>
      <c r="K3081" s="124"/>
      <c r="L3081" s="124"/>
      <c r="M3081" s="124">
        <f t="shared" si="1058"/>
        <v>0</v>
      </c>
      <c r="N3081" s="124">
        <f t="shared" si="1059"/>
        <v>0</v>
      </c>
      <c r="O3081" s="163">
        <f t="shared" si="1055"/>
        <v>0</v>
      </c>
      <c r="P3081" s="164">
        <f t="shared" si="1056"/>
        <v>0</v>
      </c>
    </row>
    <row r="3082" spans="1:16" ht="47.25" hidden="1" outlineLevel="1" x14ac:dyDescent="0.25">
      <c r="A3082" s="31" t="str">
        <f t="shared" si="1052"/>
        <v>HO
DPR 5.4b</v>
      </c>
      <c r="B3082" s="128" t="str">
        <f t="shared" si="1050"/>
        <v>K'kheda: Procurement of HT Motors(GS/HP Water pump)for U-1&amp;2 and Procurement of HT Motors (ACW)for U-3&amp;4</v>
      </c>
      <c r="C3082" s="27" t="str">
        <f t="shared" si="1060"/>
        <v>MERC/TECH 1/CAPEX/20142015/01218</v>
      </c>
      <c r="D3082" s="90">
        <f t="shared" si="1060"/>
        <v>41968</v>
      </c>
      <c r="E3082" s="92">
        <f t="shared" si="1060"/>
        <v>1</v>
      </c>
      <c r="F3082" s="123">
        <f t="shared" si="1053"/>
        <v>0.4</v>
      </c>
      <c r="G3082" s="123">
        <f t="shared" si="1054"/>
        <v>0.4</v>
      </c>
      <c r="H3082" s="123">
        <f t="shared" si="1057"/>
        <v>0</v>
      </c>
      <c r="I3082" s="123">
        <f>'F4.2'!AB100</f>
        <v>0</v>
      </c>
      <c r="J3082" s="123">
        <f>'F4.2'!AV100</f>
        <v>0</v>
      </c>
      <c r="K3082" s="123"/>
      <c r="L3082" s="123"/>
      <c r="M3082" s="123">
        <f t="shared" si="1058"/>
        <v>0</v>
      </c>
      <c r="N3082" s="123">
        <f t="shared" si="1059"/>
        <v>0</v>
      </c>
      <c r="O3082" s="163">
        <f t="shared" si="1055"/>
        <v>0</v>
      </c>
      <c r="P3082" s="164">
        <f t="shared" si="1056"/>
        <v>0</v>
      </c>
    </row>
    <row r="3083" spans="1:16" ht="63" hidden="1" outlineLevel="1" x14ac:dyDescent="0.25">
      <c r="A3083" s="27" t="str">
        <f t="shared" si="1052"/>
        <v>HO
DPR 6</v>
      </c>
      <c r="B3083" s="28" t="str">
        <f t="shared" si="1050"/>
        <v>Supply, Installation, Commissioning and Operation &amp; Maintenance Services of Continuous Ambient Air Quality Monitoring Stations (CAAQMS) at various TPS</v>
      </c>
      <c r="C3083" s="31" t="str">
        <f t="shared" si="1060"/>
        <v>MERC/CAPEX/20162017/00423</v>
      </c>
      <c r="D3083" s="65">
        <f t="shared" si="1060"/>
        <v>42585</v>
      </c>
      <c r="E3083" s="93">
        <f t="shared" si="1060"/>
        <v>3.96</v>
      </c>
      <c r="F3083" s="124">
        <f t="shared" si="1053"/>
        <v>0</v>
      </c>
      <c r="G3083" s="124">
        <f t="shared" si="1054"/>
        <v>0</v>
      </c>
      <c r="H3083" s="124">
        <f t="shared" si="1057"/>
        <v>0</v>
      </c>
      <c r="I3083" s="123">
        <f>'F4.2'!AB101</f>
        <v>0</v>
      </c>
      <c r="J3083" s="123">
        <f>'F4.2'!AV101</f>
        <v>0</v>
      </c>
      <c r="K3083" s="124"/>
      <c r="L3083" s="124"/>
      <c r="M3083" s="124">
        <f t="shared" si="1058"/>
        <v>0</v>
      </c>
      <c r="N3083" s="124">
        <f t="shared" si="1059"/>
        <v>0</v>
      </c>
      <c r="O3083" s="163">
        <f t="shared" si="1055"/>
        <v>0</v>
      </c>
      <c r="P3083" s="164">
        <f t="shared" si="1056"/>
        <v>0</v>
      </c>
    </row>
    <row r="3084" spans="1:16" ht="47.25" hidden="1" outlineLevel="1" x14ac:dyDescent="0.25">
      <c r="A3084" s="31" t="str">
        <f t="shared" si="1052"/>
        <v>HO
DPR 6.2</v>
      </c>
      <c r="B3084" s="62" t="str">
        <f t="shared" si="1050"/>
        <v>KHAPERKHEDA (U-1 to 4)</v>
      </c>
      <c r="C3084" s="31" t="str">
        <f t="shared" si="1060"/>
        <v>MERC/CAPEX/20162017/00423</v>
      </c>
      <c r="D3084" s="65">
        <f t="shared" si="1060"/>
        <v>42585</v>
      </c>
      <c r="E3084" s="93">
        <f t="shared" si="1060"/>
        <v>3.96</v>
      </c>
      <c r="F3084" s="124">
        <f t="shared" si="1053"/>
        <v>3.1173194680000003</v>
      </c>
      <c r="G3084" s="124">
        <f t="shared" si="1054"/>
        <v>3.1173194680000003</v>
      </c>
      <c r="H3084" s="124">
        <f t="shared" si="1057"/>
        <v>0</v>
      </c>
      <c r="I3084" s="123">
        <f>'F4.2'!AB102</f>
        <v>0</v>
      </c>
      <c r="J3084" s="123">
        <f>'F4.2'!AV102</f>
        <v>0</v>
      </c>
      <c r="K3084" s="124"/>
      <c r="L3084" s="124"/>
      <c r="M3084" s="124">
        <f t="shared" si="1058"/>
        <v>0</v>
      </c>
      <c r="N3084" s="124">
        <f t="shared" si="1059"/>
        <v>0</v>
      </c>
      <c r="O3084" s="163">
        <f t="shared" si="1055"/>
        <v>0</v>
      </c>
      <c r="P3084" s="164">
        <f t="shared" si="1056"/>
        <v>0</v>
      </c>
    </row>
    <row r="3085" spans="1:16" ht="47.25" hidden="1" outlineLevel="1" x14ac:dyDescent="0.25">
      <c r="A3085" s="27" t="str">
        <f t="shared" si="1052"/>
        <v>HO
DPR 7</v>
      </c>
      <c r="B3085" s="28" t="str">
        <f t="shared" si="1050"/>
        <v>Installation of Real Time Online Coal-Ash Analyzer at various TPS</v>
      </c>
      <c r="C3085" s="27" t="str">
        <f t="shared" si="1060"/>
        <v>MERC/CAPEX/20162017/00774</v>
      </c>
      <c r="D3085" s="90">
        <f t="shared" si="1060"/>
        <v>42643</v>
      </c>
      <c r="E3085" s="92">
        <f t="shared" si="1060"/>
        <v>4.0552000000000001</v>
      </c>
      <c r="F3085" s="123">
        <f t="shared" si="1053"/>
        <v>0</v>
      </c>
      <c r="G3085" s="123">
        <f t="shared" si="1054"/>
        <v>0</v>
      </c>
      <c r="H3085" s="123">
        <f t="shared" si="1057"/>
        <v>0</v>
      </c>
      <c r="I3085" s="123">
        <f>'F4.2'!AB103</f>
        <v>0</v>
      </c>
      <c r="J3085" s="123">
        <f>'F4.2'!AV103</f>
        <v>0</v>
      </c>
      <c r="K3085" s="123"/>
      <c r="L3085" s="123"/>
      <c r="M3085" s="123">
        <f t="shared" si="1058"/>
        <v>0</v>
      </c>
      <c r="N3085" s="123">
        <f t="shared" si="1059"/>
        <v>0</v>
      </c>
      <c r="O3085" s="163">
        <f t="shared" si="1055"/>
        <v>0</v>
      </c>
      <c r="P3085" s="164">
        <f t="shared" si="1056"/>
        <v>0</v>
      </c>
    </row>
    <row r="3086" spans="1:16" ht="47.25" hidden="1" outlineLevel="1" x14ac:dyDescent="0.25">
      <c r="A3086" s="31" t="str">
        <f t="shared" si="1052"/>
        <v>HO
DPR 7.2</v>
      </c>
      <c r="B3086" s="62" t="str">
        <f t="shared" si="1050"/>
        <v>Khaperkheda TPS</v>
      </c>
      <c r="C3086" s="31" t="str">
        <f t="shared" si="1060"/>
        <v>MERC/CAPEX/20162017/00774</v>
      </c>
      <c r="D3086" s="65">
        <f t="shared" si="1060"/>
        <v>42643</v>
      </c>
      <c r="E3086" s="93">
        <f t="shared" si="1060"/>
        <v>4.0552000000000001</v>
      </c>
      <c r="F3086" s="124">
        <f t="shared" si="1053"/>
        <v>0</v>
      </c>
      <c r="G3086" s="124">
        <f t="shared" si="1054"/>
        <v>0</v>
      </c>
      <c r="H3086" s="124">
        <f t="shared" si="1057"/>
        <v>0</v>
      </c>
      <c r="I3086" s="123">
        <f>'F4.2'!AB104</f>
        <v>0</v>
      </c>
      <c r="J3086" s="123">
        <f>'F4.2'!AV104</f>
        <v>0</v>
      </c>
      <c r="K3086" s="124"/>
      <c r="L3086" s="124"/>
      <c r="M3086" s="124">
        <f t="shared" si="1058"/>
        <v>0</v>
      </c>
      <c r="N3086" s="124">
        <f t="shared" si="1059"/>
        <v>0</v>
      </c>
      <c r="O3086" s="163">
        <f t="shared" si="1055"/>
        <v>0</v>
      </c>
      <c r="P3086" s="164">
        <f t="shared" si="1056"/>
        <v>0</v>
      </c>
    </row>
    <row r="3087" spans="1:16" ht="47.25" hidden="1" outlineLevel="1" x14ac:dyDescent="0.25">
      <c r="A3087" s="27" t="str">
        <f t="shared" si="1052"/>
        <v>HO
DPR 8</v>
      </c>
      <c r="B3087" s="28" t="str">
        <f t="shared" si="1050"/>
        <v>Replacement of Fire Tenders at Various Power Stations of Mahagenco</v>
      </c>
      <c r="C3087" s="27" t="str">
        <f t="shared" si="1060"/>
        <v>MERC/CAPEX/20172018/4653</v>
      </c>
      <c r="D3087" s="90">
        <f t="shared" si="1060"/>
        <v>43052</v>
      </c>
      <c r="E3087" s="92">
        <f t="shared" si="1060"/>
        <v>2.7</v>
      </c>
      <c r="F3087" s="123">
        <f t="shared" si="1053"/>
        <v>0</v>
      </c>
      <c r="G3087" s="123">
        <f t="shared" si="1054"/>
        <v>0</v>
      </c>
      <c r="H3087" s="123">
        <f t="shared" si="1057"/>
        <v>0</v>
      </c>
      <c r="I3087" s="123">
        <f>'F4.2'!AB105</f>
        <v>0</v>
      </c>
      <c r="J3087" s="123">
        <f>'F4.2'!AV105</f>
        <v>0</v>
      </c>
      <c r="K3087" s="123"/>
      <c r="L3087" s="123"/>
      <c r="M3087" s="123">
        <f t="shared" si="1058"/>
        <v>0</v>
      </c>
      <c r="N3087" s="123">
        <f t="shared" si="1059"/>
        <v>0</v>
      </c>
      <c r="O3087" s="163">
        <f t="shared" si="1055"/>
        <v>0</v>
      </c>
      <c r="P3087" s="164">
        <f t="shared" si="1056"/>
        <v>0</v>
      </c>
    </row>
    <row r="3088" spans="1:16" ht="47.25" hidden="1" outlineLevel="1" x14ac:dyDescent="0.25">
      <c r="A3088" s="31" t="str">
        <f t="shared" si="1052"/>
        <v>HO
DPR 8.1</v>
      </c>
      <c r="B3088" s="62" t="str">
        <f t="shared" si="1050"/>
        <v>Advance Multipurpose Fire Tender for KPKD 1-4</v>
      </c>
      <c r="C3088" s="31" t="str">
        <f t="shared" si="1060"/>
        <v>MERC/CAPEX/20172018/4653</v>
      </c>
      <c r="D3088" s="65">
        <f t="shared" si="1060"/>
        <v>43052</v>
      </c>
      <c r="E3088" s="93">
        <f t="shared" si="1060"/>
        <v>1.45</v>
      </c>
      <c r="F3088" s="124">
        <f t="shared" si="1053"/>
        <v>1.7765</v>
      </c>
      <c r="G3088" s="124">
        <f t="shared" si="1054"/>
        <v>1.7765</v>
      </c>
      <c r="H3088" s="124">
        <f t="shared" si="1057"/>
        <v>0</v>
      </c>
      <c r="I3088" s="123">
        <f>'F4.2'!AB106</f>
        <v>0</v>
      </c>
      <c r="J3088" s="123">
        <f>'F4.2'!AV106</f>
        <v>0</v>
      </c>
      <c r="K3088" s="124"/>
      <c r="L3088" s="124"/>
      <c r="M3088" s="124">
        <f t="shared" si="1058"/>
        <v>0</v>
      </c>
      <c r="N3088" s="124">
        <f t="shared" si="1059"/>
        <v>0</v>
      </c>
      <c r="O3088" s="163">
        <f t="shared" si="1055"/>
        <v>0</v>
      </c>
      <c r="P3088" s="164">
        <f t="shared" si="1056"/>
        <v>0</v>
      </c>
    </row>
    <row r="3089" spans="1:16" ht="47.25" hidden="1" outlineLevel="1" x14ac:dyDescent="0.25">
      <c r="A3089" s="31" t="str">
        <f t="shared" si="1052"/>
        <v>HO
DPR 8.2</v>
      </c>
      <c r="B3089" s="62" t="str">
        <f t="shared" si="1050"/>
        <v>Normal Multipurpose Fire Tender KPKD 1-4</v>
      </c>
      <c r="C3089" s="27" t="str">
        <f t="shared" si="1060"/>
        <v>MERC/CAPEX/20172018/4653</v>
      </c>
      <c r="D3089" s="90">
        <f t="shared" si="1060"/>
        <v>43052</v>
      </c>
      <c r="E3089" s="92">
        <f t="shared" si="1060"/>
        <v>1.25</v>
      </c>
      <c r="F3089" s="123">
        <f t="shared" si="1053"/>
        <v>2.1846524010000001</v>
      </c>
      <c r="G3089" s="123">
        <f t="shared" si="1054"/>
        <v>2.1846524010000001</v>
      </c>
      <c r="H3089" s="123">
        <f t="shared" si="1057"/>
        <v>0</v>
      </c>
      <c r="I3089" s="123">
        <f>'F4.2'!AB107</f>
        <v>0</v>
      </c>
      <c r="J3089" s="123">
        <f>'F4.2'!AV107</f>
        <v>0</v>
      </c>
      <c r="K3089" s="123"/>
      <c r="L3089" s="123"/>
      <c r="M3089" s="123">
        <f t="shared" si="1058"/>
        <v>0</v>
      </c>
      <c r="N3089" s="123">
        <f t="shared" si="1059"/>
        <v>0</v>
      </c>
      <c r="O3089" s="163">
        <f t="shared" si="1055"/>
        <v>0</v>
      </c>
      <c r="P3089" s="164">
        <f t="shared" si="1056"/>
        <v>0</v>
      </c>
    </row>
    <row r="3090" spans="1:16" ht="15.75" hidden="1" outlineLevel="1" x14ac:dyDescent="0.25">
      <c r="A3090" s="130">
        <f t="shared" si="1052"/>
        <v>0</v>
      </c>
      <c r="B3090" s="131" t="str">
        <f t="shared" si="1050"/>
        <v>IDC</v>
      </c>
      <c r="C3090" s="31" t="str">
        <f t="shared" si="1060"/>
        <v>MERC/CAPEX/20172018/4653</v>
      </c>
      <c r="D3090" s="65">
        <f t="shared" si="1060"/>
        <v>43052</v>
      </c>
      <c r="E3090" s="93">
        <f t="shared" si="1060"/>
        <v>0</v>
      </c>
      <c r="F3090" s="124">
        <f t="shared" si="1053"/>
        <v>0</v>
      </c>
      <c r="G3090" s="124">
        <f t="shared" si="1054"/>
        <v>0</v>
      </c>
      <c r="H3090" s="124">
        <f t="shared" si="1057"/>
        <v>0</v>
      </c>
      <c r="I3090" s="123">
        <f>'F4.2'!AB108</f>
        <v>0</v>
      </c>
      <c r="J3090" s="123">
        <f>'F4.2'!AV108</f>
        <v>0</v>
      </c>
      <c r="K3090" s="124"/>
      <c r="L3090" s="124"/>
      <c r="M3090" s="124">
        <f t="shared" si="1058"/>
        <v>0</v>
      </c>
      <c r="N3090" s="124">
        <f t="shared" si="1059"/>
        <v>0</v>
      </c>
      <c r="O3090" s="163">
        <f t="shared" si="1055"/>
        <v>0</v>
      </c>
      <c r="P3090" s="164">
        <f t="shared" si="1056"/>
        <v>0</v>
      </c>
    </row>
    <row r="3091" spans="1:16" ht="47.25" hidden="1" outlineLevel="1" x14ac:dyDescent="0.25">
      <c r="A3091" s="27" t="str">
        <f t="shared" si="1052"/>
        <v>HO
DPR 9</v>
      </c>
      <c r="B3091" s="28" t="str">
        <f t="shared" si="1050"/>
        <v>Pipe conveyor system for transporting Coal from WCL Coal mines to Koradi &amp; Khaperkheda TPS</v>
      </c>
      <c r="C3091" s="31" t="str">
        <f t="shared" si="1060"/>
        <v>MERC/CAPEX/2017-18/0208</v>
      </c>
      <c r="D3091" s="65">
        <f t="shared" si="1060"/>
        <v>43139</v>
      </c>
      <c r="E3091" s="93">
        <f t="shared" si="1060"/>
        <v>226.30239130434779</v>
      </c>
      <c r="F3091" s="124">
        <f t="shared" si="1053"/>
        <v>0</v>
      </c>
      <c r="G3091" s="124">
        <f t="shared" si="1054"/>
        <v>0</v>
      </c>
      <c r="H3091" s="124">
        <f t="shared" si="1057"/>
        <v>0</v>
      </c>
      <c r="I3091" s="123">
        <f>'F4.2'!AB109</f>
        <v>0</v>
      </c>
      <c r="J3091" s="123">
        <f>'F4.2'!AV109</f>
        <v>0</v>
      </c>
      <c r="K3091" s="124"/>
      <c r="L3091" s="124"/>
      <c r="M3091" s="124">
        <f t="shared" si="1058"/>
        <v>0</v>
      </c>
      <c r="N3091" s="124">
        <f t="shared" si="1059"/>
        <v>0</v>
      </c>
      <c r="O3091" s="163">
        <f t="shared" si="1055"/>
        <v>0</v>
      </c>
      <c r="P3091" s="164">
        <f t="shared" si="1056"/>
        <v>0</v>
      </c>
    </row>
    <row r="3092" spans="1:16" ht="47.25" hidden="1" outlineLevel="1" x14ac:dyDescent="0.25">
      <c r="A3092" s="31" t="str">
        <f t="shared" si="1052"/>
        <v>HO
DPR 9.1</v>
      </c>
      <c r="B3092" s="62" t="str">
        <f t="shared" si="1050"/>
        <v>Pipe conveyor system for transporting Coal from WCL Coal mines to Koradi &amp; Khaperkheda TPS</v>
      </c>
      <c r="C3092" s="31" t="str">
        <f t="shared" si="1060"/>
        <v>MERC/CAPEX/2017-18/0208</v>
      </c>
      <c r="D3092" s="65">
        <f t="shared" si="1060"/>
        <v>43139</v>
      </c>
      <c r="E3092" s="93">
        <f t="shared" si="1060"/>
        <v>226.30239130434779</v>
      </c>
      <c r="F3092" s="124">
        <f t="shared" si="1053"/>
        <v>291.23</v>
      </c>
      <c r="G3092" s="124">
        <f t="shared" si="1054"/>
        <v>331.41774109900001</v>
      </c>
      <c r="H3092" s="124">
        <f t="shared" si="1057"/>
        <v>-40.187741098999993</v>
      </c>
      <c r="I3092" s="123">
        <f>'F4.2'!AB110</f>
        <v>0</v>
      </c>
      <c r="J3092" s="123">
        <f>'F4.2'!AV110</f>
        <v>0</v>
      </c>
      <c r="K3092" s="124"/>
      <c r="L3092" s="124"/>
      <c r="M3092" s="124">
        <f t="shared" si="1058"/>
        <v>0</v>
      </c>
      <c r="N3092" s="124">
        <f t="shared" si="1059"/>
        <v>-40.187741098999993</v>
      </c>
      <c r="O3092" s="163">
        <f t="shared" si="1055"/>
        <v>0</v>
      </c>
      <c r="P3092" s="164">
        <f t="shared" si="1056"/>
        <v>0</v>
      </c>
    </row>
    <row r="3093" spans="1:16" ht="47.25" hidden="1" outlineLevel="1" x14ac:dyDescent="0.25">
      <c r="A3093" s="27" t="str">
        <f t="shared" si="1052"/>
        <v>HO
DPR 10</v>
      </c>
      <c r="B3093" s="28" t="str">
        <f t="shared" si="1050"/>
        <v>Implementation of IB recommendations- Civil works at various TPS of Mahagenco</v>
      </c>
      <c r="C3093" s="27" t="str">
        <f t="shared" si="1060"/>
        <v>MERC/CAPEX/20172018/0177</v>
      </c>
      <c r="D3093" s="90">
        <f t="shared" si="1060"/>
        <v>43137</v>
      </c>
      <c r="E3093" s="92">
        <f t="shared" si="1060"/>
        <v>4.4603999999999999</v>
      </c>
      <c r="F3093" s="123">
        <f t="shared" si="1053"/>
        <v>0</v>
      </c>
      <c r="G3093" s="123">
        <f t="shared" si="1054"/>
        <v>0</v>
      </c>
      <c r="H3093" s="123">
        <f t="shared" si="1057"/>
        <v>0</v>
      </c>
      <c r="I3093" s="123">
        <f>'F4.2'!AB111</f>
        <v>0</v>
      </c>
      <c r="J3093" s="123">
        <f>'F4.2'!AV111</f>
        <v>0</v>
      </c>
      <c r="K3093" s="123"/>
      <c r="L3093" s="123"/>
      <c r="M3093" s="123">
        <f t="shared" si="1058"/>
        <v>0</v>
      </c>
      <c r="N3093" s="123">
        <f t="shared" si="1059"/>
        <v>0</v>
      </c>
      <c r="O3093" s="163">
        <f t="shared" si="1055"/>
        <v>0</v>
      </c>
      <c r="P3093" s="164">
        <f t="shared" si="1056"/>
        <v>0</v>
      </c>
    </row>
    <row r="3094" spans="1:16" ht="63" hidden="1" outlineLevel="1" x14ac:dyDescent="0.25">
      <c r="A3094" s="31" t="str">
        <f t="shared" si="1052"/>
        <v>HO
DPR 10.2a</v>
      </c>
      <c r="B3094" s="62" t="str">
        <f t="shared" si="1050"/>
        <v>Compond wall (IB recommdation),Plant Patrolling Roads (IB recommdation) TPS KPKD</v>
      </c>
      <c r="C3094" s="31" t="str">
        <f t="shared" ref="C3094:E3113" si="1061">C2668</f>
        <v>MERC/CAPEX/20172018/0177</v>
      </c>
      <c r="D3094" s="65">
        <f t="shared" si="1061"/>
        <v>43137</v>
      </c>
      <c r="E3094" s="93">
        <f t="shared" si="1061"/>
        <v>4.4603999999999999</v>
      </c>
      <c r="F3094" s="124">
        <f t="shared" si="1053"/>
        <v>3.9506398230000004</v>
      </c>
      <c r="G3094" s="124">
        <f t="shared" si="1054"/>
        <v>3.9506398230000004</v>
      </c>
      <c r="H3094" s="124">
        <f t="shared" si="1057"/>
        <v>0</v>
      </c>
      <c r="I3094" s="123">
        <f>'F4.2'!AB112</f>
        <v>0</v>
      </c>
      <c r="J3094" s="123">
        <f>'F4.2'!AV112</f>
        <v>0</v>
      </c>
      <c r="K3094" s="124"/>
      <c r="L3094" s="124"/>
      <c r="M3094" s="124">
        <f t="shared" si="1058"/>
        <v>0</v>
      </c>
      <c r="N3094" s="124">
        <f t="shared" si="1059"/>
        <v>0</v>
      </c>
      <c r="O3094" s="163">
        <f t="shared" si="1055"/>
        <v>0</v>
      </c>
      <c r="P3094" s="164">
        <f t="shared" si="1056"/>
        <v>0</v>
      </c>
    </row>
    <row r="3095" spans="1:16" ht="47.25" hidden="1" outlineLevel="1" x14ac:dyDescent="0.25">
      <c r="A3095" s="27" t="str">
        <f t="shared" si="1052"/>
        <v>HO
DPR 11</v>
      </c>
      <c r="B3095" s="28" t="str">
        <f t="shared" si="1050"/>
        <v>Reuse of tertiary treated water for Koradi and Khaperkheda Thermal Power Plant from Bhandewadi STP</v>
      </c>
      <c r="C3095" s="27" t="str">
        <f t="shared" si="1061"/>
        <v>MERC/CAPEX/MSPGCL/2018-19/1156</v>
      </c>
      <c r="D3095" s="90">
        <f t="shared" si="1061"/>
        <v>43305</v>
      </c>
      <c r="E3095" s="92">
        <f t="shared" si="1061"/>
        <v>9.23</v>
      </c>
      <c r="F3095" s="123">
        <f t="shared" si="1053"/>
        <v>0</v>
      </c>
      <c r="G3095" s="123">
        <f t="shared" si="1054"/>
        <v>0</v>
      </c>
      <c r="H3095" s="123">
        <f t="shared" si="1057"/>
        <v>0</v>
      </c>
      <c r="I3095" s="123">
        <f>'F4.2'!AB113</f>
        <v>0</v>
      </c>
      <c r="J3095" s="123">
        <f>'F4.2'!AV113</f>
        <v>0</v>
      </c>
      <c r="K3095" s="123"/>
      <c r="L3095" s="123"/>
      <c r="M3095" s="123">
        <f t="shared" si="1058"/>
        <v>0</v>
      </c>
      <c r="N3095" s="123">
        <f t="shared" si="1059"/>
        <v>0</v>
      </c>
      <c r="O3095" s="163">
        <f t="shared" si="1055"/>
        <v>0</v>
      </c>
      <c r="P3095" s="164">
        <f t="shared" si="1056"/>
        <v>0</v>
      </c>
    </row>
    <row r="3096" spans="1:16" ht="47.25" hidden="1" outlineLevel="1" x14ac:dyDescent="0.25">
      <c r="A3096" s="31" t="str">
        <f t="shared" si="1052"/>
        <v>HO
DPR 11.1</v>
      </c>
      <c r="B3096" s="62" t="str">
        <f t="shared" si="1050"/>
        <v>Reuse of tertiary treated water for Koradi and Khaperkheda Thermal Power Plant from Bhandewadi STP</v>
      </c>
      <c r="C3096" s="31" t="str">
        <f t="shared" si="1061"/>
        <v>MERC/CAPEX/MSPGCL/2018-19/1156</v>
      </c>
      <c r="D3096" s="65">
        <f t="shared" si="1061"/>
        <v>43305</v>
      </c>
      <c r="E3096" s="93">
        <f t="shared" si="1061"/>
        <v>9.0500000000000007</v>
      </c>
      <c r="F3096" s="124">
        <f t="shared" si="1053"/>
        <v>13.3056650336394</v>
      </c>
      <c r="G3096" s="124">
        <f t="shared" si="1054"/>
        <v>13.3056650336394</v>
      </c>
      <c r="H3096" s="124">
        <f t="shared" si="1057"/>
        <v>0</v>
      </c>
      <c r="I3096" s="123">
        <f>'F4.2'!AB114</f>
        <v>0</v>
      </c>
      <c r="J3096" s="123">
        <f>'F4.2'!AV114</f>
        <v>0</v>
      </c>
      <c r="K3096" s="124"/>
      <c r="L3096" s="124"/>
      <c r="M3096" s="124">
        <f t="shared" si="1058"/>
        <v>0</v>
      </c>
      <c r="N3096" s="124">
        <f t="shared" si="1059"/>
        <v>0</v>
      </c>
      <c r="O3096" s="163">
        <f t="shared" si="1055"/>
        <v>0</v>
      </c>
      <c r="P3096" s="164">
        <f t="shared" si="1056"/>
        <v>0</v>
      </c>
    </row>
    <row r="3097" spans="1:16" ht="31.5" hidden="1" outlineLevel="1" x14ac:dyDescent="0.25">
      <c r="A3097" s="130">
        <f t="shared" si="1052"/>
        <v>0</v>
      </c>
      <c r="B3097" s="138" t="str">
        <f t="shared" si="1050"/>
        <v>IDC</v>
      </c>
      <c r="C3097" s="27" t="str">
        <f t="shared" si="1061"/>
        <v>MERC/CAPEX/MSPGCL/2018-19/1156</v>
      </c>
      <c r="D3097" s="90">
        <f t="shared" si="1061"/>
        <v>43305</v>
      </c>
      <c r="E3097" s="92">
        <f t="shared" si="1061"/>
        <v>0.18</v>
      </c>
      <c r="F3097" s="123">
        <f t="shared" si="1053"/>
        <v>0</v>
      </c>
      <c r="G3097" s="123">
        <f t="shared" si="1054"/>
        <v>0</v>
      </c>
      <c r="H3097" s="123">
        <f t="shared" si="1057"/>
        <v>0</v>
      </c>
      <c r="I3097" s="123">
        <f>'F4.2'!AB115</f>
        <v>0</v>
      </c>
      <c r="J3097" s="123">
        <f>'F4.2'!AV115</f>
        <v>0</v>
      </c>
      <c r="K3097" s="123"/>
      <c r="L3097" s="123"/>
      <c r="M3097" s="123">
        <f t="shared" si="1058"/>
        <v>0</v>
      </c>
      <c r="N3097" s="123">
        <f t="shared" si="1059"/>
        <v>0</v>
      </c>
      <c r="O3097" s="163">
        <f t="shared" si="1055"/>
        <v>0</v>
      </c>
      <c r="P3097" s="164">
        <f t="shared" si="1056"/>
        <v>0</v>
      </c>
    </row>
    <row r="3098" spans="1:16" ht="47.25" hidden="1" outlineLevel="1" x14ac:dyDescent="0.25">
      <c r="A3098" s="27" t="str">
        <f t="shared" si="1052"/>
        <v>HO
DPR 15</v>
      </c>
      <c r="B3098" s="28" t="str">
        <f t="shared" si="1050"/>
        <v>Implementation of Water Flow Monitoring system at Chandrapur STPS &amp; Khaperkheda TPS</v>
      </c>
      <c r="C3098" s="31" t="str">
        <f t="shared" si="1061"/>
        <v>MERC/CAPEX/2020-2021/WFH/SBR/37</v>
      </c>
      <c r="D3098" s="65">
        <f t="shared" si="1061"/>
        <v>44131</v>
      </c>
      <c r="E3098" s="93">
        <f t="shared" si="1061"/>
        <v>5.1754800000000003</v>
      </c>
      <c r="F3098" s="124">
        <f t="shared" si="1053"/>
        <v>0</v>
      </c>
      <c r="G3098" s="124">
        <f t="shared" si="1054"/>
        <v>0</v>
      </c>
      <c r="H3098" s="124">
        <f t="shared" si="1057"/>
        <v>0</v>
      </c>
      <c r="I3098" s="123">
        <f>'F4.2'!AB116</f>
        <v>0</v>
      </c>
      <c r="J3098" s="123">
        <f>'F4.2'!AV116</f>
        <v>0</v>
      </c>
      <c r="K3098" s="124"/>
      <c r="L3098" s="124"/>
      <c r="M3098" s="124">
        <f t="shared" si="1058"/>
        <v>0</v>
      </c>
      <c r="N3098" s="124">
        <f t="shared" si="1059"/>
        <v>0</v>
      </c>
      <c r="O3098" s="163">
        <f t="shared" si="1055"/>
        <v>0</v>
      </c>
      <c r="P3098" s="164">
        <f t="shared" si="1056"/>
        <v>0</v>
      </c>
    </row>
    <row r="3099" spans="1:16" ht="47.25" hidden="1" outlineLevel="1" x14ac:dyDescent="0.25">
      <c r="A3099" s="31" t="str">
        <f t="shared" si="1052"/>
        <v>HO
DPR 15.3</v>
      </c>
      <c r="B3099" s="108" t="str">
        <f t="shared" si="1050"/>
        <v>Electromagnetic Flow meters at various lines &amp; Locations of 210 MW</v>
      </c>
      <c r="C3099" s="31" t="str">
        <f t="shared" si="1061"/>
        <v>MERC/CAPEX/2020-2021/WFH/SBR/37</v>
      </c>
      <c r="D3099" s="65">
        <f t="shared" si="1061"/>
        <v>44131</v>
      </c>
      <c r="E3099" s="93">
        <f t="shared" si="1061"/>
        <v>3.8515199999999998</v>
      </c>
      <c r="F3099" s="124">
        <f t="shared" si="1053"/>
        <v>3.8515199999999998</v>
      </c>
      <c r="G3099" s="124">
        <f t="shared" si="1054"/>
        <v>3.8515199999999998</v>
      </c>
      <c r="H3099" s="124">
        <f t="shared" si="1057"/>
        <v>0</v>
      </c>
      <c r="I3099" s="123">
        <f>'F4.2'!AB117</f>
        <v>0</v>
      </c>
      <c r="J3099" s="123">
        <f>'F4.2'!AV117</f>
        <v>0</v>
      </c>
      <c r="K3099" s="124"/>
      <c r="L3099" s="124"/>
      <c r="M3099" s="124">
        <f t="shared" si="1058"/>
        <v>0</v>
      </c>
      <c r="N3099" s="124">
        <f t="shared" si="1059"/>
        <v>0</v>
      </c>
      <c r="O3099" s="163">
        <f t="shared" si="1055"/>
        <v>0</v>
      </c>
      <c r="P3099" s="164">
        <f t="shared" si="1056"/>
        <v>0</v>
      </c>
    </row>
    <row r="3100" spans="1:16" ht="63" hidden="1" outlineLevel="1" x14ac:dyDescent="0.25">
      <c r="A3100" s="31" t="str">
        <f t="shared" si="1052"/>
        <v>HO
DPR 15.4</v>
      </c>
      <c r="B3100" s="108" t="str">
        <f t="shared" si="1050"/>
        <v xml:space="preserve">Automation: Centralized SCADA, RTU, MODBUS Cable, Power cable &amp; mandatory spares
</v>
      </c>
      <c r="C3100" s="27" t="str">
        <f t="shared" si="1061"/>
        <v>MERC/CAPEX/2020-2021/WFH/SBR/37</v>
      </c>
      <c r="D3100" s="90">
        <f t="shared" si="1061"/>
        <v>44131</v>
      </c>
      <c r="E3100" s="92">
        <f t="shared" si="1061"/>
        <v>1.32396</v>
      </c>
      <c r="F3100" s="123">
        <f t="shared" si="1053"/>
        <v>1.32396</v>
      </c>
      <c r="G3100" s="123">
        <f t="shared" si="1054"/>
        <v>1.32396</v>
      </c>
      <c r="H3100" s="123">
        <f t="shared" si="1057"/>
        <v>0</v>
      </c>
      <c r="I3100" s="123">
        <f>'F4.2'!AB118</f>
        <v>0</v>
      </c>
      <c r="J3100" s="123">
        <f>'F4.2'!AV118</f>
        <v>0</v>
      </c>
      <c r="K3100" s="123"/>
      <c r="L3100" s="123"/>
      <c r="M3100" s="123">
        <f t="shared" si="1058"/>
        <v>0</v>
      </c>
      <c r="N3100" s="123">
        <f t="shared" si="1059"/>
        <v>0</v>
      </c>
      <c r="O3100" s="163">
        <f t="shared" si="1055"/>
        <v>0</v>
      </c>
      <c r="P3100" s="164">
        <f t="shared" si="1056"/>
        <v>0</v>
      </c>
    </row>
    <row r="3101" spans="1:16" ht="31.5" hidden="1" outlineLevel="1" x14ac:dyDescent="0.25">
      <c r="A3101" s="130">
        <f t="shared" si="1052"/>
        <v>0</v>
      </c>
      <c r="B3101" s="131" t="str">
        <f t="shared" si="1050"/>
        <v>IDC</v>
      </c>
      <c r="C3101" s="31" t="str">
        <f t="shared" si="1061"/>
        <v>MERC/CAPEX/2020-2021/WFH/SBR/37</v>
      </c>
      <c r="D3101" s="65">
        <f t="shared" si="1061"/>
        <v>44131</v>
      </c>
      <c r="E3101" s="93">
        <f t="shared" si="1061"/>
        <v>0</v>
      </c>
      <c r="F3101" s="124">
        <f t="shared" si="1053"/>
        <v>0</v>
      </c>
      <c r="G3101" s="124">
        <f t="shared" si="1054"/>
        <v>0</v>
      </c>
      <c r="H3101" s="124">
        <f t="shared" si="1057"/>
        <v>0</v>
      </c>
      <c r="I3101" s="123">
        <f>'F4.2'!AB119</f>
        <v>0</v>
      </c>
      <c r="J3101" s="123">
        <f>'F4.2'!AV119</f>
        <v>0</v>
      </c>
      <c r="K3101" s="124"/>
      <c r="L3101" s="124"/>
      <c r="M3101" s="124">
        <f t="shared" si="1058"/>
        <v>0</v>
      </c>
      <c r="N3101" s="124">
        <f t="shared" si="1059"/>
        <v>0</v>
      </c>
      <c r="O3101" s="163">
        <f t="shared" si="1055"/>
        <v>0</v>
      </c>
      <c r="P3101" s="164">
        <f t="shared" si="1056"/>
        <v>0</v>
      </c>
    </row>
    <row r="3102" spans="1:16" ht="31.5" hidden="1" outlineLevel="1" x14ac:dyDescent="0.25">
      <c r="A3102" s="27">
        <f t="shared" si="1052"/>
        <v>30</v>
      </c>
      <c r="B3102" s="28" t="str">
        <f t="shared" si="1050"/>
        <v>Supply of spare Generator Rotor for UNIT 1 &amp; 2, 210MW</v>
      </c>
      <c r="C3102" s="31" t="str">
        <f t="shared" si="1061"/>
        <v>MERC/CAPEX/2023-24/0184</v>
      </c>
      <c r="D3102" s="65">
        <f t="shared" si="1061"/>
        <v>45363</v>
      </c>
      <c r="E3102" s="93">
        <f t="shared" si="1061"/>
        <v>37.11</v>
      </c>
      <c r="F3102" s="124">
        <f t="shared" si="1053"/>
        <v>0</v>
      </c>
      <c r="G3102" s="124">
        <f t="shared" si="1054"/>
        <v>0</v>
      </c>
      <c r="H3102" s="124">
        <f t="shared" si="1057"/>
        <v>0</v>
      </c>
      <c r="I3102" s="123">
        <f>'F4.2'!AB120</f>
        <v>0</v>
      </c>
      <c r="J3102" s="123">
        <f>'F4.2'!AV120</f>
        <v>0</v>
      </c>
      <c r="K3102" s="124"/>
      <c r="L3102" s="124"/>
      <c r="M3102" s="124">
        <f t="shared" si="1058"/>
        <v>0</v>
      </c>
      <c r="N3102" s="124">
        <f t="shared" si="1059"/>
        <v>0</v>
      </c>
      <c r="O3102" s="163">
        <f t="shared" si="1055"/>
        <v>0</v>
      </c>
      <c r="P3102" s="164">
        <f t="shared" si="1056"/>
        <v>0</v>
      </c>
    </row>
    <row r="3103" spans="1:16" ht="31.5" hidden="1" outlineLevel="1" x14ac:dyDescent="0.25">
      <c r="A3103" s="9">
        <f t="shared" si="1052"/>
        <v>30.1</v>
      </c>
      <c r="B3103" s="165" t="str">
        <f t="shared" si="1050"/>
        <v>Supply of spare Generator Rotor for UNIT 1 &amp; 2, 210MW</v>
      </c>
      <c r="C3103" s="31" t="str">
        <f t="shared" si="1061"/>
        <v>MERC/CAPEX/2023-24/0184</v>
      </c>
      <c r="D3103" s="65">
        <f t="shared" si="1061"/>
        <v>45363</v>
      </c>
      <c r="E3103" s="93">
        <f t="shared" si="1061"/>
        <v>36.700000000000003</v>
      </c>
      <c r="F3103" s="124">
        <f t="shared" si="1053"/>
        <v>36.700000000000003</v>
      </c>
      <c r="G3103" s="124">
        <f t="shared" si="1054"/>
        <v>36.700000000000003</v>
      </c>
      <c r="H3103" s="124">
        <f t="shared" si="1057"/>
        <v>0</v>
      </c>
      <c r="I3103" s="123">
        <f>'F4.2'!AB121</f>
        <v>0</v>
      </c>
      <c r="J3103" s="123">
        <f>'F4.2'!AV121</f>
        <v>0</v>
      </c>
      <c r="K3103" s="124"/>
      <c r="L3103" s="124"/>
      <c r="M3103" s="124">
        <f t="shared" si="1058"/>
        <v>0</v>
      </c>
      <c r="N3103" s="124">
        <f t="shared" si="1059"/>
        <v>0</v>
      </c>
      <c r="O3103" s="163">
        <f t="shared" si="1055"/>
        <v>0</v>
      </c>
      <c r="P3103" s="164">
        <f t="shared" si="1056"/>
        <v>0</v>
      </c>
    </row>
    <row r="3104" spans="1:16" ht="15.75" hidden="1" outlineLevel="1" x14ac:dyDescent="0.25">
      <c r="A3104" s="130">
        <f t="shared" si="1052"/>
        <v>0</v>
      </c>
      <c r="B3104" s="131" t="str">
        <f t="shared" si="1050"/>
        <v>IDC</v>
      </c>
      <c r="C3104" s="31" t="str">
        <f t="shared" si="1061"/>
        <v>MERC/CAPEX/2023-24/0184</v>
      </c>
      <c r="D3104" s="65">
        <f t="shared" si="1061"/>
        <v>45363</v>
      </c>
      <c r="E3104" s="93">
        <f t="shared" si="1061"/>
        <v>0.41</v>
      </c>
      <c r="F3104" s="124">
        <f t="shared" si="1053"/>
        <v>0</v>
      </c>
      <c r="G3104" s="124">
        <f t="shared" si="1054"/>
        <v>0</v>
      </c>
      <c r="H3104" s="124">
        <f t="shared" si="1057"/>
        <v>0</v>
      </c>
      <c r="I3104" s="123">
        <f>'F4.2'!AB122</f>
        <v>0</v>
      </c>
      <c r="J3104" s="123">
        <f>'F4.2'!AV122</f>
        <v>0</v>
      </c>
      <c r="K3104" s="124"/>
      <c r="L3104" s="124"/>
      <c r="M3104" s="124">
        <f t="shared" si="1058"/>
        <v>0</v>
      </c>
      <c r="N3104" s="124">
        <f t="shared" si="1059"/>
        <v>0</v>
      </c>
      <c r="O3104" s="163">
        <f t="shared" si="1055"/>
        <v>0</v>
      </c>
      <c r="P3104" s="164">
        <f t="shared" si="1056"/>
        <v>0</v>
      </c>
    </row>
    <row r="3105" spans="1:16" ht="78.75" hidden="1" outlineLevel="1" x14ac:dyDescent="0.25">
      <c r="A3105" s="27">
        <f t="shared" si="1052"/>
        <v>31</v>
      </c>
      <c r="B3105" s="28" t="str">
        <f t="shared" si="1050"/>
        <v>Construction of 4th upstream raising of Waregaon Ash Bund from T.B.L 302.50 M to T.B.L. 305.50 M with raising of drain wells and modification of Masonary Dam (Waste Weir),       4 x210 MW, TPS, Khaperkheda</v>
      </c>
      <c r="C3105" s="31" t="str">
        <f t="shared" si="1061"/>
        <v>MERC/CAPEX/2023-2024/MSPGCL/0510</v>
      </c>
      <c r="D3105" s="65">
        <f t="shared" si="1061"/>
        <v>45208</v>
      </c>
      <c r="E3105" s="93">
        <f t="shared" si="1061"/>
        <v>45.053462686567165</v>
      </c>
      <c r="F3105" s="124">
        <f t="shared" si="1053"/>
        <v>0</v>
      </c>
      <c r="G3105" s="124">
        <f t="shared" si="1054"/>
        <v>0</v>
      </c>
      <c r="H3105" s="124">
        <f t="shared" si="1057"/>
        <v>0</v>
      </c>
      <c r="I3105" s="123">
        <f>'F4.2'!AB123</f>
        <v>0</v>
      </c>
      <c r="J3105" s="123">
        <f>'F4.2'!AV123</f>
        <v>0</v>
      </c>
      <c r="K3105" s="124"/>
      <c r="L3105" s="124"/>
      <c r="M3105" s="124">
        <f t="shared" si="1058"/>
        <v>0</v>
      </c>
      <c r="N3105" s="124">
        <f t="shared" si="1059"/>
        <v>0</v>
      </c>
      <c r="O3105" s="163">
        <f t="shared" si="1055"/>
        <v>0</v>
      </c>
      <c r="P3105" s="164">
        <f t="shared" si="1056"/>
        <v>0</v>
      </c>
    </row>
    <row r="3106" spans="1:16" ht="63" hidden="1" outlineLevel="1" x14ac:dyDescent="0.25">
      <c r="A3106" s="9">
        <f t="shared" si="1052"/>
        <v>31.1</v>
      </c>
      <c r="B3106" s="165" t="str">
        <f t="shared" si="1050"/>
        <v>Construction of 4th  upstream raising of Waregaon Ash Bund from T.B.L   302.50 M to T.B.L. 305.50 M at TPS, Khaperkheda.</v>
      </c>
      <c r="C3106" s="31" t="str">
        <f t="shared" si="1061"/>
        <v>MERC/CAPEX/2023-2024/MSPGCL/0510</v>
      </c>
      <c r="D3106" s="65">
        <f t="shared" si="1061"/>
        <v>45208</v>
      </c>
      <c r="E3106" s="93">
        <f t="shared" si="1061"/>
        <v>31.023080597014925</v>
      </c>
      <c r="F3106" s="124">
        <f t="shared" si="1053"/>
        <v>31.22</v>
      </c>
      <c r="G3106" s="124">
        <f t="shared" si="1054"/>
        <v>31.22</v>
      </c>
      <c r="H3106" s="124">
        <f t="shared" si="1057"/>
        <v>0</v>
      </c>
      <c r="I3106" s="123">
        <f>'F4.2'!AB124</f>
        <v>0</v>
      </c>
      <c r="J3106" s="123">
        <f>'F4.2'!AV124</f>
        <v>0</v>
      </c>
      <c r="K3106" s="124"/>
      <c r="L3106" s="124"/>
      <c r="M3106" s="124">
        <f t="shared" si="1058"/>
        <v>0</v>
      </c>
      <c r="N3106" s="124">
        <f t="shared" si="1059"/>
        <v>0</v>
      </c>
      <c r="O3106" s="163">
        <f t="shared" si="1055"/>
        <v>0</v>
      </c>
      <c r="P3106" s="164">
        <f t="shared" si="1056"/>
        <v>0</v>
      </c>
    </row>
    <row r="3107" spans="1:16" ht="31.5" hidden="1" outlineLevel="1" x14ac:dyDescent="0.25">
      <c r="A3107" s="9">
        <f t="shared" si="1052"/>
        <v>31.2</v>
      </c>
      <c r="B3107" s="165" t="str">
        <f t="shared" si="1050"/>
        <v>Raising of drain wells of Waregaon Ash Bund  TPS, Khaperkheda.</v>
      </c>
      <c r="C3107" s="31" t="str">
        <f t="shared" si="1061"/>
        <v>MERC/CAPEX/2023-2024/MSPGCL/0510</v>
      </c>
      <c r="D3107" s="65">
        <f t="shared" si="1061"/>
        <v>45208</v>
      </c>
      <c r="E3107" s="93">
        <f t="shared" si="1061"/>
        <v>1.6569313432835822</v>
      </c>
      <c r="F3107" s="124">
        <f t="shared" si="1053"/>
        <v>0</v>
      </c>
      <c r="G3107" s="124">
        <f t="shared" si="1054"/>
        <v>0</v>
      </c>
      <c r="H3107" s="124">
        <f t="shared" si="1057"/>
        <v>0</v>
      </c>
      <c r="I3107" s="123">
        <f>'F4.2'!AB125</f>
        <v>0</v>
      </c>
      <c r="J3107" s="123">
        <f>'F4.2'!AV125</f>
        <v>0</v>
      </c>
      <c r="K3107" s="124"/>
      <c r="L3107" s="124"/>
      <c r="M3107" s="124">
        <f t="shared" si="1058"/>
        <v>0</v>
      </c>
      <c r="N3107" s="124">
        <f t="shared" si="1059"/>
        <v>0</v>
      </c>
      <c r="O3107" s="163">
        <f t="shared" si="1055"/>
        <v>0</v>
      </c>
      <c r="P3107" s="164">
        <f t="shared" si="1056"/>
        <v>0</v>
      </c>
    </row>
    <row r="3108" spans="1:16" ht="47.25" hidden="1" outlineLevel="1" x14ac:dyDescent="0.25">
      <c r="A3108" s="9">
        <f t="shared" si="1052"/>
        <v>31.3</v>
      </c>
      <c r="B3108" s="165" t="str">
        <f t="shared" si="1050"/>
        <v>Modification of Masonary Dam (Waste Weir) of Waregaon Ash Bund  TPS, Khaperkheda.</v>
      </c>
      <c r="C3108" s="31" t="str">
        <f t="shared" si="1061"/>
        <v>MERC/CAPEX/2023-2024/MSPGCL/0510</v>
      </c>
      <c r="D3108" s="65">
        <f t="shared" si="1061"/>
        <v>45208</v>
      </c>
      <c r="E3108" s="93">
        <f t="shared" si="1061"/>
        <v>10.185689552238806</v>
      </c>
      <c r="F3108" s="124">
        <f t="shared" si="1053"/>
        <v>0</v>
      </c>
      <c r="G3108" s="124">
        <f t="shared" si="1054"/>
        <v>0</v>
      </c>
      <c r="H3108" s="124">
        <f t="shared" si="1057"/>
        <v>0</v>
      </c>
      <c r="I3108" s="123">
        <f>'F4.2'!AB126</f>
        <v>0</v>
      </c>
      <c r="J3108" s="123">
        <f>'F4.2'!AV126</f>
        <v>0</v>
      </c>
      <c r="K3108" s="124"/>
      <c r="L3108" s="124"/>
      <c r="M3108" s="124">
        <f t="shared" si="1058"/>
        <v>0</v>
      </c>
      <c r="N3108" s="124">
        <f t="shared" si="1059"/>
        <v>0</v>
      </c>
      <c r="O3108" s="163">
        <f t="shared" si="1055"/>
        <v>0</v>
      </c>
      <c r="P3108" s="164">
        <f t="shared" si="1056"/>
        <v>0</v>
      </c>
    </row>
    <row r="3109" spans="1:16" ht="31.5" hidden="1" outlineLevel="1" x14ac:dyDescent="0.25">
      <c r="A3109" s="130">
        <f t="shared" si="1052"/>
        <v>0</v>
      </c>
      <c r="B3109" s="131" t="str">
        <f t="shared" si="1050"/>
        <v>IDC</v>
      </c>
      <c r="C3109" s="31" t="str">
        <f t="shared" si="1061"/>
        <v>MERC/CAPEX/2023-2024/MSPGCL/0510</v>
      </c>
      <c r="D3109" s="65">
        <f t="shared" si="1061"/>
        <v>45208</v>
      </c>
      <c r="E3109" s="93">
        <f t="shared" si="1061"/>
        <v>2.1877611940298509</v>
      </c>
      <c r="F3109" s="124">
        <f t="shared" si="1053"/>
        <v>0</v>
      </c>
      <c r="G3109" s="58">
        <f t="shared" si="1054"/>
        <v>0</v>
      </c>
      <c r="H3109" s="58">
        <f t="shared" si="1057"/>
        <v>0</v>
      </c>
      <c r="I3109" s="123">
        <f>'F4.2'!AB127</f>
        <v>0</v>
      </c>
      <c r="J3109" s="123">
        <f>'F4.2'!AV127</f>
        <v>0</v>
      </c>
      <c r="K3109" s="58"/>
      <c r="L3109" s="58"/>
      <c r="M3109" s="124">
        <f t="shared" si="1058"/>
        <v>0</v>
      </c>
      <c r="N3109" s="58">
        <f t="shared" si="1059"/>
        <v>0</v>
      </c>
      <c r="O3109" s="163">
        <f t="shared" si="1055"/>
        <v>0</v>
      </c>
      <c r="P3109" s="164">
        <f t="shared" si="1056"/>
        <v>0</v>
      </c>
    </row>
    <row r="3110" spans="1:16" ht="31.5" hidden="1" outlineLevel="1" x14ac:dyDescent="0.25">
      <c r="A3110" s="27">
        <f t="shared" si="1052"/>
        <v>32</v>
      </c>
      <c r="B3110" s="28" t="str">
        <f t="shared" si="1050"/>
        <v>Flue Gas Desulphurisation (FGD) System for Khaperkheda Unit # 1 &amp; 2</v>
      </c>
      <c r="C3110" s="9" t="str">
        <f t="shared" si="1061"/>
        <v>MERC/CAPEX/MSPGCL/2023-2024/0459</v>
      </c>
      <c r="D3110" s="65">
        <f t="shared" si="1061"/>
        <v>45174</v>
      </c>
      <c r="E3110" s="58">
        <f t="shared" si="1061"/>
        <v>115.34000000000002</v>
      </c>
      <c r="F3110" s="58">
        <f t="shared" si="1053"/>
        <v>0</v>
      </c>
      <c r="G3110" s="58">
        <f t="shared" si="1054"/>
        <v>0</v>
      </c>
      <c r="H3110" s="58">
        <f t="shared" si="1057"/>
        <v>0</v>
      </c>
      <c r="I3110" s="123">
        <f>'F4.2'!AB128</f>
        <v>0</v>
      </c>
      <c r="J3110" s="123">
        <f>'F4.2'!AV128</f>
        <v>0</v>
      </c>
      <c r="K3110" s="58"/>
      <c r="L3110" s="58"/>
      <c r="M3110" s="58">
        <f t="shared" si="1058"/>
        <v>0</v>
      </c>
      <c r="N3110" s="58">
        <f t="shared" si="1059"/>
        <v>0</v>
      </c>
      <c r="O3110" s="163">
        <f t="shared" si="1055"/>
        <v>0</v>
      </c>
      <c r="P3110" s="164">
        <f t="shared" si="1056"/>
        <v>0</v>
      </c>
    </row>
    <row r="3111" spans="1:16" ht="31.5" hidden="1" outlineLevel="1" x14ac:dyDescent="0.25">
      <c r="A3111" s="9">
        <f t="shared" si="1052"/>
        <v>32.1</v>
      </c>
      <c r="B3111" s="165" t="str">
        <f t="shared" si="1050"/>
        <v>Flue Gas Desulphurisation (FGD) System for Khaperkheda Unit # 1 &amp; 2</v>
      </c>
      <c r="C3111" s="27" t="str">
        <f t="shared" si="1061"/>
        <v>MERC/CAPEX/MSPGCL/2023-2024/0459</v>
      </c>
      <c r="D3111" s="90">
        <f t="shared" si="1061"/>
        <v>45174</v>
      </c>
      <c r="E3111" s="92">
        <f t="shared" si="1061"/>
        <v>109.80000000000001</v>
      </c>
      <c r="F3111" s="123">
        <f t="shared" si="1053"/>
        <v>0</v>
      </c>
      <c r="G3111" s="123">
        <f t="shared" si="1054"/>
        <v>129.13</v>
      </c>
      <c r="H3111" s="123">
        <f t="shared" si="1057"/>
        <v>-129.13</v>
      </c>
      <c r="I3111" s="123">
        <f>'F4.2'!AB129</f>
        <v>0</v>
      </c>
      <c r="J3111" s="123">
        <f>'F4.2'!AV129</f>
        <v>0</v>
      </c>
      <c r="K3111" s="123"/>
      <c r="L3111" s="123"/>
      <c r="M3111" s="123">
        <f t="shared" si="1058"/>
        <v>0</v>
      </c>
      <c r="N3111" s="123">
        <f t="shared" si="1059"/>
        <v>-129.13</v>
      </c>
    </row>
    <row r="3112" spans="1:16" ht="31.5" hidden="1" outlineLevel="1" x14ac:dyDescent="0.25">
      <c r="A3112" s="130">
        <f t="shared" si="1052"/>
        <v>0</v>
      </c>
      <c r="B3112" s="131" t="str">
        <f t="shared" si="1050"/>
        <v>IDC</v>
      </c>
      <c r="C3112" s="31" t="str">
        <f t="shared" si="1061"/>
        <v>MERC/CAPEX/MSPGCL/2023-2024/0459</v>
      </c>
      <c r="D3112" s="65">
        <f t="shared" si="1061"/>
        <v>45174</v>
      </c>
      <c r="E3112" s="93">
        <f t="shared" si="1061"/>
        <v>5.54</v>
      </c>
      <c r="F3112" s="124">
        <f t="shared" si="1053"/>
        <v>0</v>
      </c>
      <c r="G3112" s="124">
        <f t="shared" si="1054"/>
        <v>0</v>
      </c>
      <c r="H3112" s="124">
        <f t="shared" si="1057"/>
        <v>0</v>
      </c>
      <c r="I3112" s="123">
        <f>'F4.2'!AB130</f>
        <v>0</v>
      </c>
      <c r="J3112" s="123">
        <f>'F4.2'!AV130</f>
        <v>0</v>
      </c>
      <c r="K3112" s="124"/>
      <c r="L3112" s="124"/>
      <c r="M3112" s="124">
        <f t="shared" si="1058"/>
        <v>0</v>
      </c>
      <c r="N3112" s="124">
        <f t="shared" si="1059"/>
        <v>0</v>
      </c>
    </row>
    <row r="3113" spans="1:16" ht="31.5" hidden="1" outlineLevel="1" x14ac:dyDescent="0.25">
      <c r="A3113" s="27">
        <f t="shared" si="1052"/>
        <v>33</v>
      </c>
      <c r="B3113" s="28" t="str">
        <f t="shared" si="1050"/>
        <v>Upgradation of DDC/DCS system for 
UNIT 1 &amp; 3 of 210 MWKhaperkheda TPS</v>
      </c>
      <c r="C3113" s="31" t="str">
        <f t="shared" si="1061"/>
        <v>MERC/CAPEX/MSPGCL/2023-24/601</v>
      </c>
      <c r="D3113" s="65">
        <f t="shared" si="1061"/>
        <v>45240</v>
      </c>
      <c r="E3113" s="93">
        <f t="shared" si="1061"/>
        <v>39.14</v>
      </c>
      <c r="F3113" s="124">
        <f t="shared" si="1053"/>
        <v>0</v>
      </c>
      <c r="G3113" s="124">
        <f t="shared" si="1054"/>
        <v>0</v>
      </c>
      <c r="H3113" s="124">
        <f t="shared" si="1057"/>
        <v>0</v>
      </c>
      <c r="I3113" s="123">
        <f>'F4.2'!AB131</f>
        <v>0</v>
      </c>
      <c r="J3113" s="123">
        <f>'F4.2'!AV131</f>
        <v>0</v>
      </c>
      <c r="K3113" s="124"/>
      <c r="L3113" s="124"/>
      <c r="M3113" s="124">
        <f t="shared" si="1058"/>
        <v>0</v>
      </c>
      <c r="N3113" s="124">
        <f t="shared" si="1059"/>
        <v>0</v>
      </c>
    </row>
    <row r="3114" spans="1:16" ht="31.5" hidden="1" outlineLevel="1" x14ac:dyDescent="0.25">
      <c r="A3114" s="9">
        <f t="shared" si="1052"/>
        <v>33.1</v>
      </c>
      <c r="B3114" s="165" t="str">
        <f t="shared" si="1050"/>
        <v>Upgradation of DDC/DCS system for 
UNIT 1 &amp; 3 of 210 MWKhaperkheda TPS</v>
      </c>
      <c r="C3114" s="31" t="str">
        <f t="shared" ref="C3114:E3133" si="1062">C2688</f>
        <v>MERC/CAPEX/MSPGCL/2023-24/601</v>
      </c>
      <c r="D3114" s="65">
        <f t="shared" si="1062"/>
        <v>45240</v>
      </c>
      <c r="E3114" s="93">
        <f t="shared" si="1062"/>
        <v>38.700000000000003</v>
      </c>
      <c r="F3114" s="124">
        <f t="shared" si="1053"/>
        <v>39.14</v>
      </c>
      <c r="G3114" s="124">
        <f t="shared" si="1054"/>
        <v>39.14</v>
      </c>
      <c r="H3114" s="124">
        <f t="shared" si="1057"/>
        <v>0</v>
      </c>
      <c r="I3114" s="123">
        <f>'F4.2'!AB132</f>
        <v>0</v>
      </c>
      <c r="J3114" s="123">
        <f>'F4.2'!AV132</f>
        <v>0</v>
      </c>
      <c r="K3114" s="124"/>
      <c r="L3114" s="124"/>
      <c r="M3114" s="124">
        <f t="shared" si="1058"/>
        <v>0</v>
      </c>
      <c r="N3114" s="124">
        <f t="shared" si="1059"/>
        <v>0</v>
      </c>
    </row>
    <row r="3115" spans="1:16" ht="31.5" hidden="1" outlineLevel="1" x14ac:dyDescent="0.25">
      <c r="A3115" s="9">
        <f t="shared" si="1052"/>
        <v>0</v>
      </c>
      <c r="B3115" s="165" t="str">
        <f t="shared" si="1050"/>
        <v>IDC</v>
      </c>
      <c r="C3115" s="31" t="str">
        <f t="shared" si="1062"/>
        <v>MERC/CAPEX/MSPGCL/2023-24/601</v>
      </c>
      <c r="D3115" s="65">
        <f t="shared" si="1062"/>
        <v>45240</v>
      </c>
      <c r="E3115" s="93">
        <f t="shared" si="1062"/>
        <v>0.44</v>
      </c>
      <c r="F3115" s="124">
        <f t="shared" si="1053"/>
        <v>0</v>
      </c>
      <c r="G3115" s="124">
        <f t="shared" si="1054"/>
        <v>0</v>
      </c>
      <c r="H3115" s="124">
        <f t="shared" si="1057"/>
        <v>0</v>
      </c>
      <c r="I3115" s="123">
        <f>'F4.2'!AB133</f>
        <v>0</v>
      </c>
      <c r="J3115" s="123">
        <f>'F4.2'!AV133</f>
        <v>0</v>
      </c>
      <c r="K3115" s="124"/>
      <c r="L3115" s="124"/>
      <c r="M3115" s="124">
        <f t="shared" si="1058"/>
        <v>0</v>
      </c>
      <c r="N3115" s="124">
        <f t="shared" si="1059"/>
        <v>0</v>
      </c>
    </row>
    <row r="3116" spans="1:16" ht="94.5" hidden="1" outlineLevel="1" x14ac:dyDescent="0.25">
      <c r="A3116" s="27">
        <f t="shared" si="1052"/>
        <v>34</v>
      </c>
      <c r="B3116" s="28" t="str">
        <f t="shared" si="1050"/>
        <v>Supply &amp; commissioning of interconnection conveyor belt, Elecon make complete impact type crusher, Procurement of 4 NOs. Bull Dozer BEML BD-155 and Eco friendly and power efficient chiller system at Khaperkheda TPS</v>
      </c>
      <c r="C3116" s="31" t="str">
        <f t="shared" si="1062"/>
        <v>MERC/CAPEX/2023-2024/MSPGCL/0142</v>
      </c>
      <c r="D3116" s="65">
        <f t="shared" si="1062"/>
        <v>45349</v>
      </c>
      <c r="E3116" s="93">
        <f t="shared" si="1062"/>
        <v>28.32</v>
      </c>
      <c r="F3116" s="124">
        <f t="shared" si="1053"/>
        <v>0</v>
      </c>
      <c r="G3116" s="124">
        <f t="shared" si="1054"/>
        <v>0</v>
      </c>
      <c r="H3116" s="124">
        <f t="shared" si="1057"/>
        <v>0</v>
      </c>
      <c r="I3116" s="123">
        <f>'F4.2'!AB134</f>
        <v>0</v>
      </c>
      <c r="J3116" s="123">
        <f>'F4.2'!AV134</f>
        <v>0</v>
      </c>
      <c r="K3116" s="124"/>
      <c r="L3116" s="124"/>
      <c r="M3116" s="124">
        <f t="shared" ref="M3116:M3179" si="1063">SUM(J3116:L3116)</f>
        <v>0</v>
      </c>
      <c r="N3116" s="124">
        <f t="shared" si="1059"/>
        <v>0</v>
      </c>
    </row>
    <row r="3117" spans="1:16" ht="78.75" hidden="1" outlineLevel="1" x14ac:dyDescent="0.25">
      <c r="A3117" s="9">
        <f t="shared" si="1052"/>
        <v>34.1</v>
      </c>
      <c r="B3117" s="165" t="str">
        <f t="shared" si="1050"/>
        <v>Design, engineering, manufacturing, supply, erection &amp; commissioning of interconnection conveyor belt from 1 X 500MW to 4 X 210MW stack yard at CHP Khaperkheda TPS</v>
      </c>
      <c r="C3117" s="31" t="str">
        <f t="shared" si="1062"/>
        <v>MERC/CAPEX/2023-2024/MSPGCL/0142</v>
      </c>
      <c r="D3117" s="65">
        <f t="shared" si="1062"/>
        <v>45349</v>
      </c>
      <c r="E3117" s="93">
        <f t="shared" si="1062"/>
        <v>5.43</v>
      </c>
      <c r="F3117" s="124">
        <f t="shared" si="1053"/>
        <v>0</v>
      </c>
      <c r="G3117" s="124">
        <f t="shared" si="1054"/>
        <v>0</v>
      </c>
      <c r="H3117" s="124">
        <f t="shared" si="1057"/>
        <v>0</v>
      </c>
      <c r="I3117" s="123">
        <f>'F4.2'!AB135</f>
        <v>0</v>
      </c>
      <c r="J3117" s="123">
        <f>'F4.2'!AV135</f>
        <v>0</v>
      </c>
      <c r="K3117" s="124"/>
      <c r="L3117" s="124"/>
      <c r="M3117" s="124">
        <f t="shared" si="1063"/>
        <v>0</v>
      </c>
      <c r="N3117" s="124">
        <f t="shared" si="1059"/>
        <v>0</v>
      </c>
    </row>
    <row r="3118" spans="1:16" ht="47.25" hidden="1" outlineLevel="1" x14ac:dyDescent="0.25">
      <c r="A3118" s="9">
        <f t="shared" si="1052"/>
        <v>34.200000000000003</v>
      </c>
      <c r="B3118" s="165" t="str">
        <f t="shared" ref="B3118:B3181" si="1064">B2692</f>
        <v>Supply &amp; installation of Elecon–make complete impact type crusher at CHP-I, Khaperkheda TPS</v>
      </c>
      <c r="C3118" s="31" t="str">
        <f t="shared" si="1062"/>
        <v>MERC/CAPEX/2023-2024/MSPGCL/0142</v>
      </c>
      <c r="D3118" s="65">
        <f t="shared" si="1062"/>
        <v>45349</v>
      </c>
      <c r="E3118" s="93">
        <f t="shared" si="1062"/>
        <v>4.29</v>
      </c>
      <c r="F3118" s="124">
        <f t="shared" si="1053"/>
        <v>4.1500000000000004</v>
      </c>
      <c r="G3118" s="124">
        <f t="shared" si="1054"/>
        <v>4.1500000000000004</v>
      </c>
      <c r="H3118" s="124">
        <f t="shared" si="1057"/>
        <v>0</v>
      </c>
      <c r="I3118" s="123">
        <f>'F4.2'!AB136</f>
        <v>0</v>
      </c>
      <c r="J3118" s="123">
        <f>'F4.2'!AV136</f>
        <v>0</v>
      </c>
      <c r="K3118" s="124"/>
      <c r="L3118" s="124"/>
      <c r="M3118" s="124">
        <f t="shared" si="1063"/>
        <v>0</v>
      </c>
      <c r="N3118" s="124">
        <f t="shared" si="1059"/>
        <v>0</v>
      </c>
    </row>
    <row r="3119" spans="1:16" ht="31.5" hidden="1" outlineLevel="1" x14ac:dyDescent="0.25">
      <c r="A3119" s="9">
        <f t="shared" si="1052"/>
        <v>34.299999999999997</v>
      </c>
      <c r="B3119" s="165" t="str">
        <f t="shared" si="1064"/>
        <v>Procurement of 4 NOs. Bull Dozer BEML BD-155  at CHP, Khaperkheda TPS</v>
      </c>
      <c r="C3119" s="31" t="str">
        <f t="shared" si="1062"/>
        <v>MERC/CAPEX/2023-2024/MSPGCL/0142</v>
      </c>
      <c r="D3119" s="90">
        <f t="shared" si="1062"/>
        <v>45349</v>
      </c>
      <c r="E3119" s="92">
        <f t="shared" si="1062"/>
        <v>5.2549999999999999</v>
      </c>
      <c r="F3119" s="123">
        <f t="shared" si="1053"/>
        <v>12.0596</v>
      </c>
      <c r="G3119" s="123">
        <f t="shared" si="1054"/>
        <v>12.0596</v>
      </c>
      <c r="H3119" s="123">
        <f t="shared" si="1057"/>
        <v>0</v>
      </c>
      <c r="I3119" s="123">
        <f>'F4.2'!AB137</f>
        <v>0</v>
      </c>
      <c r="J3119" s="123">
        <f>'F4.2'!AV137</f>
        <v>0</v>
      </c>
      <c r="K3119" s="123"/>
      <c r="L3119" s="123"/>
      <c r="M3119" s="123">
        <f t="shared" si="1063"/>
        <v>0</v>
      </c>
      <c r="N3119" s="123">
        <f t="shared" si="1059"/>
        <v>0</v>
      </c>
    </row>
    <row r="3120" spans="1:16" ht="78.75" hidden="1" outlineLevel="1" x14ac:dyDescent="0.25">
      <c r="A3120" s="9">
        <f t="shared" si="1052"/>
        <v>34.4</v>
      </c>
      <c r="B3120" s="165" t="str">
        <f t="shared" si="1064"/>
        <v>Supply, erection, &amp; commissioning of Eco friendly and power efficient chiller system for khaperkheda TPS Unit 1 to 4, Service Building and WTP in place of present reciprocating type Chiller system</v>
      </c>
      <c r="C3120" s="31" t="str">
        <f t="shared" si="1062"/>
        <v>MERC/CAPEX/2023-2024/MSPGCL/0142</v>
      </c>
      <c r="D3120" s="65">
        <f t="shared" si="1062"/>
        <v>45349</v>
      </c>
      <c r="E3120" s="93">
        <f t="shared" si="1062"/>
        <v>11.96</v>
      </c>
      <c r="F3120" s="124">
        <f t="shared" si="1053"/>
        <v>11.45</v>
      </c>
      <c r="G3120" s="124">
        <f t="shared" si="1054"/>
        <v>11.45</v>
      </c>
      <c r="H3120" s="124">
        <f t="shared" si="1057"/>
        <v>0</v>
      </c>
      <c r="I3120" s="123">
        <f>'F4.2'!AB138</f>
        <v>0</v>
      </c>
      <c r="J3120" s="123">
        <f>'F4.2'!AV138</f>
        <v>0</v>
      </c>
      <c r="K3120" s="124"/>
      <c r="L3120" s="124"/>
      <c r="M3120" s="124">
        <f t="shared" si="1063"/>
        <v>0</v>
      </c>
      <c r="N3120" s="124">
        <f t="shared" si="1059"/>
        <v>0</v>
      </c>
    </row>
    <row r="3121" spans="1:14" ht="31.5" hidden="1" outlineLevel="1" x14ac:dyDescent="0.25">
      <c r="A3121" s="9">
        <f t="shared" si="1052"/>
        <v>0</v>
      </c>
      <c r="B3121" s="165" t="str">
        <f t="shared" si="1064"/>
        <v>IDC</v>
      </c>
      <c r="C3121" s="31" t="str">
        <f t="shared" si="1062"/>
        <v>MERC/CAPEX/2023-2024/MSPGCL/0142</v>
      </c>
      <c r="D3121" s="65">
        <f t="shared" si="1062"/>
        <v>45349</v>
      </c>
      <c r="E3121" s="93">
        <f t="shared" si="1062"/>
        <v>1.385</v>
      </c>
      <c r="F3121" s="124">
        <f t="shared" si="1053"/>
        <v>0</v>
      </c>
      <c r="G3121" s="124">
        <f t="shared" si="1054"/>
        <v>0</v>
      </c>
      <c r="H3121" s="124">
        <f t="shared" si="1057"/>
        <v>0</v>
      </c>
      <c r="I3121" s="123">
        <f>'F4.2'!AB139</f>
        <v>0</v>
      </c>
      <c r="J3121" s="123">
        <f>'F4.2'!AV139</f>
        <v>0</v>
      </c>
      <c r="K3121" s="124"/>
      <c r="L3121" s="124"/>
      <c r="M3121" s="124">
        <f t="shared" si="1063"/>
        <v>0</v>
      </c>
      <c r="N3121" s="124">
        <f t="shared" si="1059"/>
        <v>0</v>
      </c>
    </row>
    <row r="3122" spans="1:14" ht="31.5" hidden="1" outlineLevel="1" x14ac:dyDescent="0.25">
      <c r="A3122" s="27">
        <f t="shared" ref="A3122:A3185" si="1065">A2696</f>
        <v>35</v>
      </c>
      <c r="B3122" s="28" t="str">
        <f t="shared" si="1064"/>
        <v>5 Nos. of Boiler Improvement Schemes for Unit No. 1 to 4</v>
      </c>
      <c r="C3122" s="31" t="str">
        <f t="shared" si="1062"/>
        <v>MERC/CAPEX/2024-2025/MSPGCL/0251</v>
      </c>
      <c r="D3122" s="65">
        <f t="shared" si="1062"/>
        <v>45400</v>
      </c>
      <c r="E3122" s="93">
        <f t="shared" si="1062"/>
        <v>32.44</v>
      </c>
      <c r="F3122" s="124">
        <f t="shared" ref="F3122:F3185" si="1066">F2696+I2696</f>
        <v>0</v>
      </c>
      <c r="G3122" s="124">
        <f t="shared" ref="G3122:G3185" si="1067">G2696+M2696</f>
        <v>0</v>
      </c>
      <c r="H3122" s="124">
        <f t="shared" si="1057"/>
        <v>0</v>
      </c>
      <c r="I3122" s="123">
        <f>'F4.2'!AB140</f>
        <v>0</v>
      </c>
      <c r="J3122" s="123">
        <f>'F4.2'!AV140</f>
        <v>0</v>
      </c>
      <c r="K3122" s="124"/>
      <c r="L3122" s="124"/>
      <c r="M3122" s="124">
        <f t="shared" si="1063"/>
        <v>0</v>
      </c>
      <c r="N3122" s="124">
        <f t="shared" si="1059"/>
        <v>0</v>
      </c>
    </row>
    <row r="3123" spans="1:14" ht="47.25" hidden="1" outlineLevel="1" x14ac:dyDescent="0.25">
      <c r="A3123" s="9">
        <f t="shared" si="1065"/>
        <v>35.1</v>
      </c>
      <c r="B3123" s="165" t="str">
        <f t="shared" si="1064"/>
        <v>Procurement &amp; replacement of Re-Heater Rear Pendent Assembly Coils for unit no. 3 &amp; 4 (210 MW)</v>
      </c>
      <c r="C3123" s="31" t="str">
        <f t="shared" si="1062"/>
        <v>MERC/CAPEX/2024-2025/MSPGCL/0251</v>
      </c>
      <c r="D3123" s="65">
        <f t="shared" si="1062"/>
        <v>45400</v>
      </c>
      <c r="E3123" s="93">
        <f t="shared" si="1062"/>
        <v>8.86</v>
      </c>
      <c r="F3123" s="124">
        <f t="shared" si="1066"/>
        <v>9.36</v>
      </c>
      <c r="G3123" s="124">
        <f t="shared" si="1067"/>
        <v>9.36</v>
      </c>
      <c r="H3123" s="124">
        <f t="shared" ref="H3123:H3186" si="1068">F3123-G3123</f>
        <v>0</v>
      </c>
      <c r="I3123" s="123">
        <f>'F4.2'!AB141</f>
        <v>0</v>
      </c>
      <c r="J3123" s="123">
        <f>'F4.2'!AV141</f>
        <v>0</v>
      </c>
      <c r="K3123" s="124"/>
      <c r="L3123" s="124"/>
      <c r="M3123" s="124">
        <f t="shared" si="1063"/>
        <v>0</v>
      </c>
      <c r="N3123" s="124">
        <f t="shared" ref="N3123:N3186" si="1069">H3123+I3123-M3123</f>
        <v>0</v>
      </c>
    </row>
    <row r="3124" spans="1:14" ht="31.5" hidden="1" outlineLevel="1" x14ac:dyDescent="0.25">
      <c r="A3124" s="9">
        <f t="shared" si="1065"/>
        <v>35.200000000000003</v>
      </c>
      <c r="B3124" s="165" t="str">
        <f t="shared" si="1064"/>
        <v>Procurement Complete Set of Sky Climber For Unit#1 To 5 Boilers.</v>
      </c>
      <c r="C3124" s="31" t="str">
        <f t="shared" si="1062"/>
        <v>MERC/CAPEX/2024-2025/MSPGCL/0251</v>
      </c>
      <c r="D3124" s="65">
        <f t="shared" si="1062"/>
        <v>45400</v>
      </c>
      <c r="E3124" s="93">
        <f t="shared" si="1062"/>
        <v>3.32</v>
      </c>
      <c r="F3124" s="124">
        <f t="shared" si="1066"/>
        <v>2.4300000000000002</v>
      </c>
      <c r="G3124" s="124">
        <f t="shared" si="1067"/>
        <v>2.4300000000000002</v>
      </c>
      <c r="H3124" s="124">
        <f t="shared" si="1068"/>
        <v>0</v>
      </c>
      <c r="I3124" s="123">
        <f>'F4.2'!AB142</f>
        <v>0</v>
      </c>
      <c r="J3124" s="123">
        <f>'F4.2'!AV142</f>
        <v>0</v>
      </c>
      <c r="K3124" s="124"/>
      <c r="L3124" s="124"/>
      <c r="M3124" s="124">
        <f t="shared" si="1063"/>
        <v>0</v>
      </c>
      <c r="N3124" s="124">
        <f t="shared" si="1069"/>
        <v>0</v>
      </c>
    </row>
    <row r="3125" spans="1:14" ht="63" hidden="1" outlineLevel="1" x14ac:dyDescent="0.25">
      <c r="A3125" s="9">
        <f t="shared" si="1065"/>
        <v>35.299999999999997</v>
      </c>
      <c r="B3125" s="165" t="str">
        <f t="shared" si="1064"/>
        <v>Replacement of glasswool insulation and GI/CORRUGATED sheets of boiler and hot air ducts at unit 1to 4 KHAPERKHEDA TPS</v>
      </c>
      <c r="C3125" s="31" t="str">
        <f t="shared" si="1062"/>
        <v>MERC/CAPEX/2024-2025/MSPGCL/0251</v>
      </c>
      <c r="D3125" s="65">
        <f t="shared" si="1062"/>
        <v>45400</v>
      </c>
      <c r="E3125" s="93">
        <f t="shared" si="1062"/>
        <v>2.19</v>
      </c>
      <c r="F3125" s="124">
        <f t="shared" si="1066"/>
        <v>1.99</v>
      </c>
      <c r="G3125" s="124">
        <f t="shared" si="1067"/>
        <v>1.99</v>
      </c>
      <c r="H3125" s="124">
        <f t="shared" si="1068"/>
        <v>0</v>
      </c>
      <c r="I3125" s="123">
        <f>'F4.2'!AB143</f>
        <v>0</v>
      </c>
      <c r="J3125" s="123">
        <f>'F4.2'!AV143</f>
        <v>0</v>
      </c>
      <c r="K3125" s="124"/>
      <c r="L3125" s="124"/>
      <c r="M3125" s="124">
        <f t="shared" si="1063"/>
        <v>0</v>
      </c>
      <c r="N3125" s="124">
        <f t="shared" si="1069"/>
        <v>0</v>
      </c>
    </row>
    <row r="3126" spans="1:14" ht="78.75" hidden="1" outlineLevel="1" x14ac:dyDescent="0.25">
      <c r="A3126" s="9">
        <f t="shared" si="1065"/>
        <v>35.4</v>
      </c>
      <c r="B3126" s="165" t="str">
        <f t="shared" si="1064"/>
        <v>Procurement, design, manufacture, supply &amp; delivery, dismantling, retrofitting, erection, commissioning and testing of gravimetric belt conveyor type coal feeders for unit no. 1 &amp; 2.</v>
      </c>
      <c r="C3126" s="31" t="str">
        <f t="shared" si="1062"/>
        <v>MERC/CAPEX/2024-2025/MSPGCL/0251</v>
      </c>
      <c r="D3126" s="65">
        <f t="shared" si="1062"/>
        <v>45400</v>
      </c>
      <c r="E3126" s="93">
        <f t="shared" si="1062"/>
        <v>6.68</v>
      </c>
      <c r="F3126" s="124">
        <f t="shared" si="1066"/>
        <v>6.77</v>
      </c>
      <c r="G3126" s="124">
        <f t="shared" si="1067"/>
        <v>6.77</v>
      </c>
      <c r="H3126" s="124">
        <f t="shared" si="1068"/>
        <v>0</v>
      </c>
      <c r="I3126" s="123">
        <f>'F4.2'!AB144</f>
        <v>0</v>
      </c>
      <c r="J3126" s="123">
        <f>'F4.2'!AV144</f>
        <v>0</v>
      </c>
      <c r="K3126" s="124"/>
      <c r="L3126" s="124"/>
      <c r="M3126" s="124">
        <f t="shared" si="1063"/>
        <v>0</v>
      </c>
      <c r="N3126" s="124">
        <f t="shared" si="1069"/>
        <v>0</v>
      </c>
    </row>
    <row r="3127" spans="1:14" ht="47.25" hidden="1" outlineLevel="1" x14ac:dyDescent="0.25">
      <c r="A3127" s="9">
        <f t="shared" si="1065"/>
        <v>35.5</v>
      </c>
      <c r="B3127" s="165" t="str">
        <f t="shared" si="1064"/>
        <v>Procurement and Replacement of Air Preheater Baskets for Unit no. 1 to 4 (4x 210MW).</v>
      </c>
      <c r="C3127" s="31" t="str">
        <f t="shared" si="1062"/>
        <v>MERC/CAPEX/2024-2025/MSPGCL/0251</v>
      </c>
      <c r="D3127" s="65">
        <f t="shared" si="1062"/>
        <v>45400</v>
      </c>
      <c r="E3127" s="93">
        <f t="shared" si="1062"/>
        <v>9.0500000000000007</v>
      </c>
      <c r="F3127" s="124">
        <f t="shared" si="1066"/>
        <v>11.373545888000001</v>
      </c>
      <c r="G3127" s="124">
        <f t="shared" si="1067"/>
        <v>11.373545888000001</v>
      </c>
      <c r="H3127" s="124">
        <f t="shared" si="1068"/>
        <v>0</v>
      </c>
      <c r="I3127" s="123">
        <f>'F4.2'!AB145</f>
        <v>0</v>
      </c>
      <c r="J3127" s="123">
        <f>'F4.2'!AV145</f>
        <v>0</v>
      </c>
      <c r="K3127" s="124"/>
      <c r="L3127" s="124"/>
      <c r="M3127" s="124">
        <f t="shared" si="1063"/>
        <v>0</v>
      </c>
      <c r="N3127" s="124">
        <f t="shared" si="1069"/>
        <v>0</v>
      </c>
    </row>
    <row r="3128" spans="1:14" ht="31.5" hidden="1" outlineLevel="1" x14ac:dyDescent="0.25">
      <c r="A3128" s="27">
        <f t="shared" si="1065"/>
        <v>0</v>
      </c>
      <c r="B3128" s="165" t="str">
        <f t="shared" si="1064"/>
        <v>IDC</v>
      </c>
      <c r="C3128" s="31" t="str">
        <f t="shared" si="1062"/>
        <v>MERC/CAPEX/2024-2025/MSPGCL/0251</v>
      </c>
      <c r="D3128" s="65">
        <f t="shared" si="1062"/>
        <v>45400</v>
      </c>
      <c r="E3128" s="93">
        <f t="shared" si="1062"/>
        <v>2.34</v>
      </c>
      <c r="F3128" s="124">
        <f t="shared" si="1066"/>
        <v>0</v>
      </c>
      <c r="G3128" s="124">
        <f t="shared" si="1067"/>
        <v>0</v>
      </c>
      <c r="H3128" s="124">
        <f t="shared" si="1068"/>
        <v>0</v>
      </c>
      <c r="I3128" s="123">
        <f>'F4.2'!AB146</f>
        <v>0</v>
      </c>
      <c r="J3128" s="123">
        <f>'F4.2'!AV146</f>
        <v>0</v>
      </c>
      <c r="K3128" s="124"/>
      <c r="L3128" s="124"/>
      <c r="M3128" s="124">
        <f t="shared" si="1063"/>
        <v>0</v>
      </c>
      <c r="N3128" s="124">
        <f t="shared" si="1069"/>
        <v>0</v>
      </c>
    </row>
    <row r="3129" spans="1:14" ht="47.25" hidden="1" outlineLevel="1" x14ac:dyDescent="0.25">
      <c r="A3129" s="27" t="str">
        <f t="shared" si="1065"/>
        <v>HO
DPR 13</v>
      </c>
      <c r="B3129" s="28" t="str">
        <f t="shared" si="1064"/>
        <v>Construction of new Administrative Building for Mahagenco at Vidyut Bhawan, Katol Road, Nagpur</v>
      </c>
      <c r="C3129" s="31" t="str">
        <f t="shared" si="1062"/>
        <v>MERC/CAPEX/2021-2022/MSPGCL/063</v>
      </c>
      <c r="D3129" s="65">
        <f t="shared" si="1062"/>
        <v>44604</v>
      </c>
      <c r="E3129" s="93">
        <f t="shared" si="1062"/>
        <v>57</v>
      </c>
      <c r="F3129" s="124">
        <f t="shared" si="1066"/>
        <v>0</v>
      </c>
      <c r="G3129" s="124">
        <f t="shared" si="1067"/>
        <v>0</v>
      </c>
      <c r="H3129" s="124">
        <f t="shared" si="1068"/>
        <v>0</v>
      </c>
      <c r="I3129" s="123">
        <f>'F4.2'!AB147</f>
        <v>0</v>
      </c>
      <c r="J3129" s="123">
        <f>'F4.2'!AV147</f>
        <v>0</v>
      </c>
      <c r="K3129" s="124"/>
      <c r="L3129" s="124"/>
      <c r="M3129" s="124">
        <f t="shared" si="1063"/>
        <v>0</v>
      </c>
      <c r="N3129" s="124">
        <f t="shared" si="1069"/>
        <v>0</v>
      </c>
    </row>
    <row r="3130" spans="1:14" ht="47.25" hidden="1" outlineLevel="1" x14ac:dyDescent="0.25">
      <c r="A3130" s="9">
        <f t="shared" si="1065"/>
        <v>1</v>
      </c>
      <c r="B3130" s="165" t="str">
        <f t="shared" si="1064"/>
        <v>Construction of new Administrative Building for Mahagenco at Vidyut Bhawan, Katol Road, Nagpur</v>
      </c>
      <c r="C3130" s="31" t="str">
        <f t="shared" si="1062"/>
        <v>MERC/CAPEX/2021-2022/MSPGCL/063</v>
      </c>
      <c r="D3130" s="65">
        <f t="shared" si="1062"/>
        <v>44604</v>
      </c>
      <c r="E3130" s="93">
        <f t="shared" si="1062"/>
        <v>54.24</v>
      </c>
      <c r="F3130" s="124">
        <f t="shared" si="1066"/>
        <v>0</v>
      </c>
      <c r="G3130" s="124">
        <f t="shared" si="1067"/>
        <v>0</v>
      </c>
      <c r="H3130" s="124">
        <f t="shared" si="1068"/>
        <v>0</v>
      </c>
      <c r="I3130" s="123">
        <f>'F4.2'!AB148</f>
        <v>0</v>
      </c>
      <c r="J3130" s="123">
        <f>'F4.2'!AV148</f>
        <v>0</v>
      </c>
      <c r="K3130" s="124"/>
      <c r="L3130" s="124"/>
      <c r="M3130" s="124">
        <f t="shared" si="1063"/>
        <v>0</v>
      </c>
      <c r="N3130" s="124">
        <f t="shared" si="1069"/>
        <v>0</v>
      </c>
    </row>
    <row r="3131" spans="1:14" ht="31.5" hidden="1" outlineLevel="1" x14ac:dyDescent="0.25">
      <c r="A3131" s="107">
        <f t="shared" si="1065"/>
        <v>0</v>
      </c>
      <c r="B3131" s="62" t="str">
        <f t="shared" si="1064"/>
        <v>IDC</v>
      </c>
      <c r="C3131" s="31" t="str">
        <f t="shared" si="1062"/>
        <v>MERC/CAPEX/2021-2022/MSPGCL/063</v>
      </c>
      <c r="D3131" s="65">
        <f t="shared" si="1062"/>
        <v>44604</v>
      </c>
      <c r="E3131" s="93">
        <f t="shared" si="1062"/>
        <v>2.76</v>
      </c>
      <c r="F3131" s="124">
        <f t="shared" si="1066"/>
        <v>0</v>
      </c>
      <c r="G3131" s="124">
        <f t="shared" si="1067"/>
        <v>0</v>
      </c>
      <c r="H3131" s="124">
        <f t="shared" si="1068"/>
        <v>0</v>
      </c>
      <c r="I3131" s="123">
        <f>'F4.2'!AB149</f>
        <v>0</v>
      </c>
      <c r="J3131" s="123">
        <f>'F4.2'!AV149</f>
        <v>0</v>
      </c>
      <c r="K3131" s="124"/>
      <c r="L3131" s="124"/>
      <c r="M3131" s="124">
        <f t="shared" si="1063"/>
        <v>0</v>
      </c>
      <c r="N3131" s="124">
        <f t="shared" si="1069"/>
        <v>0</v>
      </c>
    </row>
    <row r="3132" spans="1:14" ht="47.25" hidden="1" outlineLevel="1" x14ac:dyDescent="0.25">
      <c r="A3132" s="27" t="str">
        <f t="shared" si="1065"/>
        <v>HO
DPR 16</v>
      </c>
      <c r="B3132" s="28" t="str">
        <f t="shared" si="1064"/>
        <v>Centralized Monitoring Solution</v>
      </c>
      <c r="C3132" s="31" t="str">
        <f t="shared" si="1062"/>
        <v>MERC/CAPEX/MSPGCL/2023-24/0576</v>
      </c>
      <c r="D3132" s="65">
        <f t="shared" si="1062"/>
        <v>45232</v>
      </c>
      <c r="E3132" s="93">
        <f t="shared" si="1062"/>
        <v>69.308999999999997</v>
      </c>
      <c r="F3132" s="124">
        <f t="shared" si="1066"/>
        <v>0</v>
      </c>
      <c r="G3132" s="124">
        <f t="shared" si="1067"/>
        <v>0</v>
      </c>
      <c r="H3132" s="124">
        <f t="shared" si="1068"/>
        <v>0</v>
      </c>
      <c r="I3132" s="123">
        <f>'F4.2'!AB150</f>
        <v>0</v>
      </c>
      <c r="J3132" s="123">
        <f>'F4.2'!AV150</f>
        <v>0</v>
      </c>
      <c r="K3132" s="124"/>
      <c r="L3132" s="124"/>
      <c r="M3132" s="124">
        <f t="shared" si="1063"/>
        <v>0</v>
      </c>
      <c r="N3132" s="124">
        <f t="shared" si="1069"/>
        <v>0</v>
      </c>
    </row>
    <row r="3133" spans="1:14" ht="31.5" hidden="1" outlineLevel="1" x14ac:dyDescent="0.25">
      <c r="A3133" s="9">
        <f t="shared" si="1065"/>
        <v>1</v>
      </c>
      <c r="B3133" s="165" t="str">
        <f t="shared" si="1064"/>
        <v>Centralized Monitoring Solution</v>
      </c>
      <c r="C3133" s="31" t="str">
        <f t="shared" si="1062"/>
        <v>MERC/CAPEX/MSPGCL/2023-24/0576</v>
      </c>
      <c r="D3133" s="65">
        <f t="shared" si="1062"/>
        <v>45232</v>
      </c>
      <c r="E3133" s="93">
        <f t="shared" si="1062"/>
        <v>66.009</v>
      </c>
      <c r="F3133" s="124">
        <f t="shared" si="1066"/>
        <v>0</v>
      </c>
      <c r="G3133" s="124">
        <f t="shared" si="1067"/>
        <v>0</v>
      </c>
      <c r="H3133" s="124">
        <f t="shared" si="1068"/>
        <v>0</v>
      </c>
      <c r="I3133" s="123">
        <f>'F4.2'!AB151</f>
        <v>0</v>
      </c>
      <c r="J3133" s="123">
        <f>'F4.2'!AV151</f>
        <v>0</v>
      </c>
      <c r="K3133" s="124"/>
      <c r="L3133" s="124"/>
      <c r="M3133" s="124">
        <f t="shared" si="1063"/>
        <v>0</v>
      </c>
      <c r="N3133" s="124">
        <f t="shared" si="1069"/>
        <v>0</v>
      </c>
    </row>
    <row r="3134" spans="1:14" ht="31.5" hidden="1" outlineLevel="1" x14ac:dyDescent="0.25">
      <c r="A3134" s="107">
        <f t="shared" si="1065"/>
        <v>0</v>
      </c>
      <c r="B3134" s="62" t="str">
        <f t="shared" si="1064"/>
        <v>IDC</v>
      </c>
      <c r="C3134" s="31" t="str">
        <f t="shared" ref="C3134:E3153" si="1070">C2708</f>
        <v>MERC/CAPEX/MSPGCL/2023-24/0576</v>
      </c>
      <c r="D3134" s="65">
        <f t="shared" si="1070"/>
        <v>45232</v>
      </c>
      <c r="E3134" s="93">
        <f t="shared" si="1070"/>
        <v>3.3</v>
      </c>
      <c r="F3134" s="124">
        <f t="shared" si="1066"/>
        <v>0</v>
      </c>
      <c r="G3134" s="124">
        <f t="shared" si="1067"/>
        <v>0</v>
      </c>
      <c r="H3134" s="124">
        <f t="shared" si="1068"/>
        <v>0</v>
      </c>
      <c r="I3134" s="123">
        <f>'F4.2'!AB152</f>
        <v>0</v>
      </c>
      <c r="J3134" s="123">
        <f>'F4.2'!AV152</f>
        <v>0</v>
      </c>
      <c r="K3134" s="124"/>
      <c r="L3134" s="124"/>
      <c r="M3134" s="124">
        <f t="shared" si="1063"/>
        <v>0</v>
      </c>
      <c r="N3134" s="124">
        <f t="shared" si="1069"/>
        <v>0</v>
      </c>
    </row>
    <row r="3135" spans="1:14" ht="94.5" hidden="1" outlineLevel="1" x14ac:dyDescent="0.25">
      <c r="A3135" s="168" t="str">
        <f t="shared" si="1065"/>
        <v>HO
DPR-17</v>
      </c>
      <c r="B3135" s="28" t="str">
        <f t="shared" si="1064"/>
        <v>Various DPR Schemes for The work of maintaining the zero discharge condition of Pond No. 2 &amp; Pond No.3 and providing the facilities on peripheral area of Pond No.3 such as roads / bridges with lightening arrangement at Koradi TPS</v>
      </c>
      <c r="C3135" s="31" t="str">
        <f t="shared" si="1070"/>
        <v>MERC/CAPEX/2018-2019/1242</v>
      </c>
      <c r="D3135" s="65">
        <f t="shared" si="1070"/>
        <v>43365</v>
      </c>
      <c r="E3135" s="93">
        <f t="shared" si="1070"/>
        <v>15.744307644459999</v>
      </c>
      <c r="F3135" s="124">
        <f t="shared" si="1066"/>
        <v>0</v>
      </c>
      <c r="G3135" s="124">
        <f t="shared" si="1067"/>
        <v>0</v>
      </c>
      <c r="H3135" s="124">
        <f t="shared" si="1068"/>
        <v>0</v>
      </c>
      <c r="I3135" s="123">
        <f>'F4.2'!AB153</f>
        <v>0</v>
      </c>
      <c r="J3135" s="123">
        <f>'F4.2'!AV153</f>
        <v>0</v>
      </c>
      <c r="K3135" s="124"/>
      <c r="L3135" s="124"/>
      <c r="M3135" s="124">
        <f t="shared" si="1063"/>
        <v>0</v>
      </c>
      <c r="N3135" s="124">
        <f t="shared" si="1069"/>
        <v>0</v>
      </c>
    </row>
    <row r="3136" spans="1:14" ht="47.25" hidden="1" outlineLevel="1" x14ac:dyDescent="0.25">
      <c r="A3136" s="173" t="str">
        <f t="shared" si="1065"/>
        <v>HO
DPR 17.1</v>
      </c>
      <c r="B3136" s="174" t="str">
        <f t="shared" si="1064"/>
        <v>The work of maintaining the zero discharge condition of Pond No.2 &amp; Pond No.3 at KTPS Koradi</v>
      </c>
      <c r="C3136" s="9" t="str">
        <f t="shared" si="1070"/>
        <v>MERC/CAPEX/2018-2019/1242</v>
      </c>
      <c r="D3136" s="65">
        <f t="shared" si="1070"/>
        <v>43365</v>
      </c>
      <c r="E3136" s="58">
        <f t="shared" si="1070"/>
        <v>4.2067621104799997</v>
      </c>
      <c r="F3136" s="58">
        <f t="shared" si="1066"/>
        <v>0</v>
      </c>
      <c r="G3136" s="58">
        <f t="shared" si="1067"/>
        <v>0</v>
      </c>
      <c r="H3136" s="58">
        <f t="shared" si="1068"/>
        <v>0</v>
      </c>
      <c r="I3136" s="123">
        <f>'F4.2'!AB154</f>
        <v>0</v>
      </c>
      <c r="J3136" s="123">
        <f>'F4.2'!AV154</f>
        <v>0</v>
      </c>
      <c r="K3136" s="58"/>
      <c r="L3136" s="58"/>
      <c r="M3136" s="58">
        <f t="shared" si="1063"/>
        <v>0</v>
      </c>
      <c r="N3136" s="58">
        <f t="shared" si="1069"/>
        <v>0</v>
      </c>
    </row>
    <row r="3137" spans="1:14" ht="47.25" hidden="1" outlineLevel="1" x14ac:dyDescent="0.25">
      <c r="A3137" s="173" t="str">
        <f t="shared" si="1065"/>
        <v>HO
DPR 17.2</v>
      </c>
      <c r="B3137" s="174" t="str">
        <f t="shared" si="1064"/>
        <v>Providing the facilities on peripheral area of Pond No.3 such as roads / bridges with lightening arrangement at Koradi TPS</v>
      </c>
      <c r="C3137" s="9" t="str">
        <f t="shared" si="1070"/>
        <v>MERC/CAPEX/2018-2019/1242</v>
      </c>
      <c r="D3137" s="65">
        <f t="shared" si="1070"/>
        <v>43365</v>
      </c>
      <c r="E3137" s="58">
        <f t="shared" si="1070"/>
        <v>11.537545533979999</v>
      </c>
      <c r="F3137" s="58">
        <f t="shared" si="1066"/>
        <v>0</v>
      </c>
      <c r="G3137" s="58">
        <f t="shared" si="1067"/>
        <v>0</v>
      </c>
      <c r="H3137" s="58">
        <f t="shared" si="1068"/>
        <v>0</v>
      </c>
      <c r="I3137" s="123">
        <f>'F4.2'!AB155</f>
        <v>0</v>
      </c>
      <c r="J3137" s="123">
        <f>'F4.2'!AV155</f>
        <v>0</v>
      </c>
      <c r="K3137" s="58"/>
      <c r="L3137" s="58"/>
      <c r="M3137" s="58">
        <f t="shared" si="1063"/>
        <v>0</v>
      </c>
      <c r="N3137" s="58">
        <f t="shared" si="1069"/>
        <v>0</v>
      </c>
    </row>
    <row r="3138" spans="1:14" ht="110.25" hidden="1" outlineLevel="1" x14ac:dyDescent="0.25">
      <c r="A3138" s="27">
        <f t="shared" si="1065"/>
        <v>2</v>
      </c>
      <c r="B3138" s="28" t="str">
        <f t="shared" si="1064"/>
        <v xml:space="preserve">Scheme of HMI upgradation of unit 5 DCS along with Max Links , HART Scheme , PADO , all BOP PLCs , SWAS system,  CO analyser &amp; Coal feeder controller  to match with the external aspect , process improvement  &amp;  Up gradation of Generator Protections Relays in unit 1 to 4 of 210 MW at khaperkheda TPS </v>
      </c>
      <c r="C3138" s="9" t="str">
        <f t="shared" si="1070"/>
        <v>MERC/CAPEX/2024-2025/478</v>
      </c>
      <c r="D3138" s="65">
        <f t="shared" si="1070"/>
        <v>45510</v>
      </c>
      <c r="E3138" s="58">
        <f t="shared" si="1070"/>
        <v>33.76</v>
      </c>
      <c r="F3138" s="58">
        <f t="shared" si="1066"/>
        <v>0</v>
      </c>
      <c r="G3138" s="58">
        <f t="shared" si="1067"/>
        <v>0</v>
      </c>
      <c r="H3138" s="58">
        <f t="shared" si="1068"/>
        <v>0</v>
      </c>
      <c r="I3138" s="123">
        <f>'F4.2'!AB156</f>
        <v>0</v>
      </c>
      <c r="J3138" s="123">
        <f>'F4.2'!AV156</f>
        <v>0</v>
      </c>
      <c r="K3138" s="58"/>
      <c r="L3138" s="58"/>
      <c r="M3138" s="58">
        <f t="shared" si="1063"/>
        <v>0</v>
      </c>
      <c r="N3138" s="58">
        <f t="shared" si="1069"/>
        <v>0</v>
      </c>
    </row>
    <row r="3139" spans="1:14" ht="45" hidden="1" outlineLevel="1" x14ac:dyDescent="0.25">
      <c r="A3139" s="9">
        <f t="shared" si="1065"/>
        <v>2.7</v>
      </c>
      <c r="B3139" s="167" t="str">
        <f t="shared" si="1064"/>
        <v>Up-gradation of Generator Protections Relays in Unit 1 to 4 of 210 MW Khaperkheda TPS.</v>
      </c>
      <c r="C3139" s="9" t="str">
        <f t="shared" si="1070"/>
        <v>MERC/CAPEX/2024-2025/478</v>
      </c>
      <c r="D3139" s="65">
        <f t="shared" si="1070"/>
        <v>45510</v>
      </c>
      <c r="E3139" s="58">
        <f t="shared" si="1070"/>
        <v>8.31</v>
      </c>
      <c r="F3139" s="58">
        <f t="shared" si="1066"/>
        <v>8.86</v>
      </c>
      <c r="G3139" s="58">
        <f t="shared" si="1067"/>
        <v>8.86</v>
      </c>
      <c r="H3139" s="58">
        <f t="shared" si="1068"/>
        <v>0</v>
      </c>
      <c r="I3139" s="123">
        <f>'F4.2'!AB157</f>
        <v>0</v>
      </c>
      <c r="J3139" s="123">
        <f>'F4.2'!AV157</f>
        <v>0</v>
      </c>
      <c r="K3139" s="58"/>
      <c r="L3139" s="58"/>
      <c r="M3139" s="58">
        <f t="shared" si="1063"/>
        <v>0</v>
      </c>
      <c r="N3139" s="58">
        <f t="shared" si="1069"/>
        <v>0</v>
      </c>
    </row>
    <row r="3140" spans="1:14" ht="15.75" hidden="1" outlineLevel="1" x14ac:dyDescent="0.25">
      <c r="A3140" s="9">
        <f t="shared" si="1065"/>
        <v>0</v>
      </c>
      <c r="B3140" s="166" t="str">
        <f t="shared" si="1064"/>
        <v>IDC</v>
      </c>
      <c r="C3140" s="9" t="str">
        <f t="shared" si="1070"/>
        <v>MERC/CAPEX/2024-2025/478</v>
      </c>
      <c r="D3140" s="65" t="str">
        <f t="shared" si="1070"/>
        <v>-</v>
      </c>
      <c r="E3140" s="58">
        <f t="shared" si="1070"/>
        <v>0.86</v>
      </c>
      <c r="F3140" s="58">
        <f t="shared" si="1066"/>
        <v>0</v>
      </c>
      <c r="G3140" s="58">
        <f t="shared" si="1067"/>
        <v>0</v>
      </c>
      <c r="H3140" s="58">
        <f t="shared" si="1068"/>
        <v>0</v>
      </c>
      <c r="I3140" s="123">
        <f>'F4.2'!AB158</f>
        <v>0</v>
      </c>
      <c r="J3140" s="123">
        <f>'F4.2'!AV158</f>
        <v>0</v>
      </c>
      <c r="K3140" s="58"/>
      <c r="L3140" s="58"/>
      <c r="M3140" s="58">
        <f t="shared" si="1063"/>
        <v>0</v>
      </c>
      <c r="N3140" s="58">
        <f t="shared" si="1069"/>
        <v>0</v>
      </c>
    </row>
    <row r="3141" spans="1:14" ht="15.75" hidden="1" outlineLevel="1" x14ac:dyDescent="0.25">
      <c r="A3141" s="9">
        <f t="shared" si="1065"/>
        <v>0</v>
      </c>
      <c r="B3141" s="166">
        <f t="shared" si="1064"/>
        <v>0</v>
      </c>
      <c r="C3141" s="9">
        <f t="shared" si="1070"/>
        <v>0</v>
      </c>
      <c r="D3141" s="65" t="str">
        <f t="shared" si="1070"/>
        <v>-</v>
      </c>
      <c r="E3141" s="58">
        <f t="shared" si="1070"/>
        <v>0</v>
      </c>
      <c r="F3141" s="58">
        <f t="shared" si="1066"/>
        <v>0</v>
      </c>
      <c r="G3141" s="58">
        <f t="shared" si="1067"/>
        <v>0</v>
      </c>
      <c r="H3141" s="58">
        <f t="shared" si="1068"/>
        <v>0</v>
      </c>
      <c r="I3141" s="123">
        <f>'F4.2'!AB159</f>
        <v>0</v>
      </c>
      <c r="J3141" s="123">
        <f>'F4.2'!AV159</f>
        <v>0</v>
      </c>
      <c r="K3141" s="58"/>
      <c r="L3141" s="58"/>
      <c r="M3141" s="58">
        <f t="shared" si="1063"/>
        <v>0</v>
      </c>
      <c r="N3141" s="58">
        <f t="shared" si="1069"/>
        <v>0</v>
      </c>
    </row>
    <row r="3142" spans="1:14" ht="15.75" hidden="1" outlineLevel="1" x14ac:dyDescent="0.25">
      <c r="A3142" s="9">
        <f t="shared" si="1065"/>
        <v>0</v>
      </c>
      <c r="B3142" s="26" t="str">
        <f t="shared" si="1064"/>
        <v>(ii) Submitted to MERC, Yet to receive approval</v>
      </c>
      <c r="C3142" s="9">
        <f t="shared" si="1070"/>
        <v>0</v>
      </c>
      <c r="D3142" s="65" t="str">
        <f t="shared" si="1070"/>
        <v>-</v>
      </c>
      <c r="E3142" s="58">
        <f t="shared" si="1070"/>
        <v>0</v>
      </c>
      <c r="F3142" s="58">
        <f t="shared" si="1066"/>
        <v>0</v>
      </c>
      <c r="G3142" s="58">
        <f t="shared" si="1067"/>
        <v>0</v>
      </c>
      <c r="H3142" s="58">
        <f t="shared" si="1068"/>
        <v>0</v>
      </c>
      <c r="I3142" s="123">
        <f>'F4.2'!AB160</f>
        <v>0</v>
      </c>
      <c r="J3142" s="123">
        <f>'F4.2'!AV160</f>
        <v>0</v>
      </c>
      <c r="K3142" s="58"/>
      <c r="L3142" s="58"/>
      <c r="M3142" s="58">
        <f t="shared" si="1063"/>
        <v>0</v>
      </c>
      <c r="N3142" s="58">
        <f t="shared" si="1069"/>
        <v>0</v>
      </c>
    </row>
    <row r="3143" spans="1:14" ht="78.75" hidden="1" outlineLevel="1" x14ac:dyDescent="0.25">
      <c r="A3143" s="27">
        <f t="shared" si="1065"/>
        <v>1</v>
      </c>
      <c r="B3143" s="28" t="str">
        <f t="shared" si="1064"/>
        <v>DPR on Refurbishment of Spare HPT Module Unit 1 &amp; 2 at TM-I and Procurement of Complete Gear Box Assemblies of Coal Mills XRP 803 ½ HP &amp; XRP 883 for Unit No. 1 to 4 (4x210 MW), Khaperkheda TPS</v>
      </c>
      <c r="C3143" s="9" t="str">
        <f t="shared" si="1070"/>
        <v>Yet to be approved</v>
      </c>
      <c r="D3143" s="65" t="str">
        <f t="shared" si="1070"/>
        <v>-</v>
      </c>
      <c r="E3143" s="58">
        <f t="shared" si="1070"/>
        <v>0</v>
      </c>
      <c r="F3143" s="58">
        <f t="shared" si="1066"/>
        <v>0</v>
      </c>
      <c r="G3143" s="58">
        <f t="shared" si="1067"/>
        <v>0</v>
      </c>
      <c r="H3143" s="58">
        <f t="shared" si="1068"/>
        <v>0</v>
      </c>
      <c r="I3143" s="123">
        <f>'F4.2'!AB161</f>
        <v>0</v>
      </c>
      <c r="J3143" s="123">
        <f>'F4.2'!AV161</f>
        <v>0</v>
      </c>
      <c r="K3143" s="58"/>
      <c r="L3143" s="58"/>
      <c r="M3143" s="58">
        <f t="shared" si="1063"/>
        <v>0</v>
      </c>
      <c r="N3143" s="58">
        <f t="shared" si="1069"/>
        <v>0</v>
      </c>
    </row>
    <row r="3144" spans="1:14" ht="45" hidden="1" outlineLevel="1" x14ac:dyDescent="0.25">
      <c r="A3144" s="9">
        <f t="shared" si="1065"/>
        <v>1.1000000000000001</v>
      </c>
      <c r="B3144" s="166" t="str">
        <f t="shared" si="1064"/>
        <v>Refurbishment of spare HPT module Unit 1 &amp; 2 at TM-I (4X210 MW), KHAPERKHEDA TPS</v>
      </c>
      <c r="C3144" s="9" t="str">
        <f t="shared" si="1070"/>
        <v>Yet to be approved</v>
      </c>
      <c r="D3144" s="65" t="str">
        <f t="shared" si="1070"/>
        <v>-</v>
      </c>
      <c r="E3144" s="58">
        <f t="shared" si="1070"/>
        <v>0</v>
      </c>
      <c r="F3144" s="58">
        <f t="shared" si="1066"/>
        <v>0</v>
      </c>
      <c r="G3144" s="58">
        <f t="shared" si="1067"/>
        <v>0</v>
      </c>
      <c r="H3144" s="58">
        <f t="shared" si="1068"/>
        <v>0</v>
      </c>
      <c r="I3144" s="123">
        <f>'F4.2'!AB162</f>
        <v>0</v>
      </c>
      <c r="J3144" s="123">
        <f>'F4.2'!AV162</f>
        <v>0</v>
      </c>
      <c r="K3144" s="58"/>
      <c r="L3144" s="58"/>
      <c r="M3144" s="58">
        <f t="shared" si="1063"/>
        <v>0</v>
      </c>
      <c r="N3144" s="58">
        <f t="shared" si="1069"/>
        <v>0</v>
      </c>
    </row>
    <row r="3145" spans="1:14" ht="45" hidden="1" outlineLevel="1" x14ac:dyDescent="0.25">
      <c r="A3145" s="9">
        <f t="shared" si="1065"/>
        <v>1.2</v>
      </c>
      <c r="B3145" s="166" t="str">
        <f t="shared" si="1064"/>
        <v>Procurement of Complete Gear Box Assemblies of Coal Mills XRP 883 for Unit-1 to 4 (210MW).</v>
      </c>
      <c r="C3145" s="9" t="str">
        <f t="shared" si="1070"/>
        <v>Yet to be approved</v>
      </c>
      <c r="D3145" s="65" t="str">
        <f t="shared" si="1070"/>
        <v>-</v>
      </c>
      <c r="E3145" s="58">
        <f t="shared" si="1070"/>
        <v>0</v>
      </c>
      <c r="F3145" s="58">
        <f t="shared" si="1066"/>
        <v>0</v>
      </c>
      <c r="G3145" s="58">
        <f t="shared" si="1067"/>
        <v>0</v>
      </c>
      <c r="H3145" s="58">
        <f t="shared" si="1068"/>
        <v>0</v>
      </c>
      <c r="I3145" s="123">
        <f>'F4.2'!AB163</f>
        <v>0</v>
      </c>
      <c r="J3145" s="123">
        <f>'F4.2'!AV163</f>
        <v>0</v>
      </c>
      <c r="K3145" s="58"/>
      <c r="L3145" s="58"/>
      <c r="M3145" s="58">
        <f t="shared" si="1063"/>
        <v>0</v>
      </c>
      <c r="N3145" s="58">
        <f t="shared" si="1069"/>
        <v>0</v>
      </c>
    </row>
    <row r="3146" spans="1:14" ht="15.75" hidden="1" outlineLevel="1" x14ac:dyDescent="0.25">
      <c r="A3146" s="9">
        <f t="shared" si="1065"/>
        <v>0</v>
      </c>
      <c r="B3146" s="166" t="str">
        <f t="shared" si="1064"/>
        <v>IDC</v>
      </c>
      <c r="C3146" s="9" t="str">
        <f t="shared" si="1070"/>
        <v>Yet to be approved</v>
      </c>
      <c r="D3146" s="65" t="str">
        <f t="shared" si="1070"/>
        <v>-</v>
      </c>
      <c r="E3146" s="58">
        <f t="shared" si="1070"/>
        <v>0</v>
      </c>
      <c r="F3146" s="58">
        <f t="shared" si="1066"/>
        <v>0</v>
      </c>
      <c r="G3146" s="58">
        <f t="shared" si="1067"/>
        <v>0</v>
      </c>
      <c r="H3146" s="58">
        <f t="shared" si="1068"/>
        <v>0</v>
      </c>
      <c r="I3146" s="123">
        <f>'F4.2'!AB164</f>
        <v>0</v>
      </c>
      <c r="J3146" s="123">
        <f>'F4.2'!AV164</f>
        <v>0</v>
      </c>
      <c r="K3146" s="58"/>
      <c r="L3146" s="58"/>
      <c r="M3146" s="58">
        <f t="shared" si="1063"/>
        <v>0</v>
      </c>
      <c r="N3146" s="58">
        <f t="shared" si="1069"/>
        <v>0</v>
      </c>
    </row>
    <row r="3147" spans="1:14" ht="15.75" hidden="1" outlineLevel="1" x14ac:dyDescent="0.25">
      <c r="A3147" s="9">
        <f t="shared" si="1065"/>
        <v>0</v>
      </c>
      <c r="B3147" s="26" t="str">
        <f t="shared" si="1064"/>
        <v>(ii) Yet to be submitted to MERC</v>
      </c>
      <c r="C3147" s="9">
        <f t="shared" si="1070"/>
        <v>0</v>
      </c>
      <c r="D3147" s="65" t="str">
        <f t="shared" si="1070"/>
        <v>-</v>
      </c>
      <c r="E3147" s="58">
        <f t="shared" si="1070"/>
        <v>0</v>
      </c>
      <c r="F3147" s="58">
        <f t="shared" si="1066"/>
        <v>0</v>
      </c>
      <c r="G3147" s="58">
        <f t="shared" si="1067"/>
        <v>0</v>
      </c>
      <c r="H3147" s="58">
        <f t="shared" si="1068"/>
        <v>0</v>
      </c>
      <c r="I3147" s="123">
        <f>'F4.2'!AB165</f>
        <v>0</v>
      </c>
      <c r="J3147" s="123">
        <f>'F4.2'!AV165</f>
        <v>0</v>
      </c>
      <c r="K3147" s="58"/>
      <c r="L3147" s="58"/>
      <c r="M3147" s="58">
        <f t="shared" si="1063"/>
        <v>0</v>
      </c>
      <c r="N3147" s="58">
        <f t="shared" si="1069"/>
        <v>0</v>
      </c>
    </row>
    <row r="3148" spans="1:14" ht="94.5" hidden="1" outlineLevel="1" x14ac:dyDescent="0.25">
      <c r="A3148" s="27">
        <f t="shared" si="1065"/>
        <v>1</v>
      </c>
      <c r="B3148" s="28" t="str">
        <f t="shared" si="1064"/>
        <v>SUPPLY INSTALLATION TESTING &amp; COMMISSIONING REVAMPING OF FIRE DETECTION &amp; ALARM AND PROTECTION SYSTEM FROM FIRE AND PROVIDING RAPID EXTINGUISHING CLEAN AGENT (CA) SYSTEM AT UNIT -3,4 &amp; 5 ATKPKD TPS</v>
      </c>
      <c r="C3148" s="9">
        <f t="shared" si="1070"/>
        <v>0</v>
      </c>
      <c r="D3148" s="65" t="str">
        <f t="shared" si="1070"/>
        <v>-</v>
      </c>
      <c r="E3148" s="58">
        <f t="shared" si="1070"/>
        <v>0</v>
      </c>
      <c r="F3148" s="58">
        <f t="shared" si="1066"/>
        <v>0</v>
      </c>
      <c r="G3148" s="58">
        <f t="shared" si="1067"/>
        <v>0</v>
      </c>
      <c r="H3148" s="58">
        <f t="shared" si="1068"/>
        <v>0</v>
      </c>
      <c r="I3148" s="123">
        <f>'F4.2'!AB166</f>
        <v>0</v>
      </c>
      <c r="J3148" s="123">
        <f>'F4.2'!AV166</f>
        <v>0</v>
      </c>
      <c r="K3148" s="58"/>
      <c r="L3148" s="58"/>
      <c r="M3148" s="58">
        <f t="shared" si="1063"/>
        <v>0</v>
      </c>
      <c r="N3148" s="58">
        <f t="shared" si="1069"/>
        <v>0</v>
      </c>
    </row>
    <row r="3149" spans="1:14" ht="90" hidden="1" outlineLevel="1" x14ac:dyDescent="0.25">
      <c r="A3149" s="9">
        <f t="shared" si="1065"/>
        <v>1.1000000000000001</v>
      </c>
      <c r="B3149" s="167" t="str">
        <f t="shared" si="1064"/>
        <v xml:space="preserve">Supply Installation Testing &amp; Commissioning , Revamping of fire protection and providing rapid extinguishing clean agent (CA) system at unit # 3 ,4 210 MW TPS, KHAPERKHEDA </v>
      </c>
      <c r="C3149" s="9">
        <f t="shared" si="1070"/>
        <v>0</v>
      </c>
      <c r="D3149" s="65" t="str">
        <f t="shared" si="1070"/>
        <v>-</v>
      </c>
      <c r="E3149" s="58">
        <f t="shared" si="1070"/>
        <v>0</v>
      </c>
      <c r="F3149" s="58">
        <f t="shared" si="1066"/>
        <v>6.5</v>
      </c>
      <c r="G3149" s="58">
        <f t="shared" si="1067"/>
        <v>6.5</v>
      </c>
      <c r="H3149" s="58">
        <f t="shared" si="1068"/>
        <v>0</v>
      </c>
      <c r="I3149" s="123">
        <f>'F4.2'!AB167</f>
        <v>0</v>
      </c>
      <c r="J3149" s="123">
        <f>'F4.2'!AV167</f>
        <v>0</v>
      </c>
      <c r="K3149" s="58"/>
      <c r="L3149" s="58"/>
      <c r="M3149" s="58">
        <f t="shared" si="1063"/>
        <v>0</v>
      </c>
      <c r="N3149" s="58">
        <f t="shared" si="1069"/>
        <v>0</v>
      </c>
    </row>
    <row r="3150" spans="1:14" ht="31.5" hidden="1" outlineLevel="1" x14ac:dyDescent="0.25">
      <c r="A3150" s="27">
        <f t="shared" si="1065"/>
        <v>2</v>
      </c>
      <c r="B3150" s="28" t="str">
        <f t="shared" si="1064"/>
        <v>Restoration of various Fire protection system at Khaperkheda TPS</v>
      </c>
      <c r="C3150" s="9">
        <f t="shared" si="1070"/>
        <v>0</v>
      </c>
      <c r="D3150" s="65" t="str">
        <f t="shared" si="1070"/>
        <v>-</v>
      </c>
      <c r="E3150" s="58">
        <f t="shared" si="1070"/>
        <v>0</v>
      </c>
      <c r="F3150" s="58">
        <f t="shared" si="1066"/>
        <v>0</v>
      </c>
      <c r="G3150" s="58">
        <f t="shared" si="1067"/>
        <v>0</v>
      </c>
      <c r="H3150" s="58">
        <f t="shared" si="1068"/>
        <v>0</v>
      </c>
      <c r="I3150" s="123">
        <f>'F4.2'!AB168</f>
        <v>0</v>
      </c>
      <c r="J3150" s="123">
        <f>'F4.2'!AV168</f>
        <v>0</v>
      </c>
      <c r="K3150" s="58"/>
      <c r="L3150" s="58"/>
      <c r="M3150" s="58">
        <f t="shared" si="1063"/>
        <v>0</v>
      </c>
      <c r="N3150" s="58">
        <f t="shared" si="1069"/>
        <v>0</v>
      </c>
    </row>
    <row r="3151" spans="1:14" ht="45" hidden="1" outlineLevel="1" x14ac:dyDescent="0.25">
      <c r="A3151" s="9">
        <f t="shared" si="1065"/>
        <v>2.1</v>
      </c>
      <c r="B3151" s="167" t="str">
        <f t="shared" si="1064"/>
        <v xml:space="preserve">Restoration of fire hydrant ring and fire water spray Header at Khaperkheda TPS   </v>
      </c>
      <c r="C3151" s="9">
        <f t="shared" si="1070"/>
        <v>0</v>
      </c>
      <c r="D3151" s="65" t="str">
        <f t="shared" si="1070"/>
        <v>-</v>
      </c>
      <c r="E3151" s="58">
        <f t="shared" si="1070"/>
        <v>0</v>
      </c>
      <c r="F3151" s="58">
        <f t="shared" si="1066"/>
        <v>13.14</v>
      </c>
      <c r="G3151" s="58">
        <f t="shared" si="1067"/>
        <v>13.14</v>
      </c>
      <c r="H3151" s="58">
        <f t="shared" si="1068"/>
        <v>0</v>
      </c>
      <c r="I3151" s="123">
        <f>'F4.2'!AB169</f>
        <v>0</v>
      </c>
      <c r="J3151" s="123">
        <f>'F4.2'!AV169</f>
        <v>0</v>
      </c>
      <c r="K3151" s="58"/>
      <c r="L3151" s="58"/>
      <c r="M3151" s="58">
        <f t="shared" si="1063"/>
        <v>0</v>
      </c>
      <c r="N3151" s="58">
        <f t="shared" si="1069"/>
        <v>0</v>
      </c>
    </row>
    <row r="3152" spans="1:14" ht="30" hidden="1" outlineLevel="1" x14ac:dyDescent="0.25">
      <c r="A3152" s="9">
        <f t="shared" si="1065"/>
        <v>2.2000000000000002</v>
      </c>
      <c r="B3152" s="167" t="str">
        <f t="shared" si="1064"/>
        <v>Restoration of deluge valve system at CHP-210MW</v>
      </c>
      <c r="C3152" s="9">
        <f t="shared" si="1070"/>
        <v>0</v>
      </c>
      <c r="D3152" s="65" t="str">
        <f t="shared" si="1070"/>
        <v>-</v>
      </c>
      <c r="E3152" s="58">
        <f t="shared" si="1070"/>
        <v>0</v>
      </c>
      <c r="F3152" s="58">
        <f t="shared" si="1066"/>
        <v>25.44</v>
      </c>
      <c r="G3152" s="58">
        <f t="shared" si="1067"/>
        <v>25.44</v>
      </c>
      <c r="H3152" s="58">
        <f t="shared" si="1068"/>
        <v>0</v>
      </c>
      <c r="I3152" s="123">
        <f>'F4.2'!AB170</f>
        <v>0</v>
      </c>
      <c r="J3152" s="123">
        <f>'F4.2'!AV170</f>
        <v>0</v>
      </c>
      <c r="K3152" s="58"/>
      <c r="L3152" s="58"/>
      <c r="M3152" s="58">
        <f t="shared" si="1063"/>
        <v>0</v>
      </c>
      <c r="N3152" s="58">
        <f t="shared" si="1069"/>
        <v>0</v>
      </c>
    </row>
    <row r="3153" spans="1:14" ht="31.5" hidden="1" outlineLevel="1" x14ac:dyDescent="0.25">
      <c r="A3153" s="27">
        <f t="shared" si="1065"/>
        <v>3</v>
      </c>
      <c r="B3153" s="28" t="str">
        <f t="shared" si="1064"/>
        <v>VARIOUS SCHEMES PROPOSED FOR IMPROVEMENT OF CHP-I (4 X 210 MW).</v>
      </c>
      <c r="C3153" s="9">
        <f t="shared" si="1070"/>
        <v>0</v>
      </c>
      <c r="D3153" s="65" t="str">
        <f t="shared" si="1070"/>
        <v>-</v>
      </c>
      <c r="E3153" s="58">
        <f t="shared" si="1070"/>
        <v>0</v>
      </c>
      <c r="F3153" s="58">
        <f t="shared" si="1066"/>
        <v>0</v>
      </c>
      <c r="G3153" s="58">
        <f t="shared" si="1067"/>
        <v>0</v>
      </c>
      <c r="H3153" s="58">
        <f t="shared" si="1068"/>
        <v>0</v>
      </c>
      <c r="I3153" s="123">
        <f>'F4.2'!AB171</f>
        <v>0</v>
      </c>
      <c r="J3153" s="123">
        <f>'F4.2'!AV171</f>
        <v>0</v>
      </c>
      <c r="K3153" s="58"/>
      <c r="L3153" s="58"/>
      <c r="M3153" s="58">
        <f t="shared" si="1063"/>
        <v>0</v>
      </c>
      <c r="N3153" s="58">
        <f t="shared" si="1069"/>
        <v>0</v>
      </c>
    </row>
    <row r="3154" spans="1:14" ht="75" hidden="1" outlineLevel="1" x14ac:dyDescent="0.25">
      <c r="A3154" s="9">
        <f t="shared" si="1065"/>
        <v>3.1</v>
      </c>
      <c r="B3154" s="167" t="str">
        <f t="shared" si="1064"/>
        <v>Design, Manufacturing, Supply, Erection, Commissioning &amp; Testing of Coal Flow Management system for Coal Bunkers in CHP-I (4 X 210MW), Khaperkheda TPS.</v>
      </c>
      <c r="C3154" s="9">
        <f t="shared" ref="C3154:E3173" si="1071">C2728</f>
        <v>0</v>
      </c>
      <c r="D3154" s="65" t="str">
        <f t="shared" si="1071"/>
        <v>-</v>
      </c>
      <c r="E3154" s="58">
        <f t="shared" si="1071"/>
        <v>0</v>
      </c>
      <c r="F3154" s="58">
        <f t="shared" si="1066"/>
        <v>12.27</v>
      </c>
      <c r="G3154" s="58">
        <f t="shared" si="1067"/>
        <v>12.27</v>
      </c>
      <c r="H3154" s="58">
        <f t="shared" si="1068"/>
        <v>0</v>
      </c>
      <c r="I3154" s="123">
        <f>'F4.2'!AB172</f>
        <v>0</v>
      </c>
      <c r="J3154" s="123">
        <f>'F4.2'!AV172</f>
        <v>0</v>
      </c>
      <c r="K3154" s="58"/>
      <c r="L3154" s="58"/>
      <c r="M3154" s="58">
        <f t="shared" si="1063"/>
        <v>0</v>
      </c>
      <c r="N3154" s="58">
        <f t="shared" si="1069"/>
        <v>0</v>
      </c>
    </row>
    <row r="3155" spans="1:14" ht="90" hidden="1" outlineLevel="1" x14ac:dyDescent="0.25">
      <c r="A3155" s="9">
        <f t="shared" si="1065"/>
        <v>3.2</v>
      </c>
      <c r="B3155" s="167" t="str">
        <f t="shared" si="1064"/>
        <v>Design, engineering, manufacturing, supply, installation and commissioning of Dedusting System for Crusher House and Bunker area in Unit 3 &amp; 4 at CHP-I (4 X 210MW), Khaperkheda TPS.</v>
      </c>
      <c r="C3155" s="9">
        <f t="shared" si="1071"/>
        <v>0</v>
      </c>
      <c r="D3155" s="65" t="str">
        <f t="shared" si="1071"/>
        <v>-</v>
      </c>
      <c r="E3155" s="58">
        <f t="shared" si="1071"/>
        <v>0</v>
      </c>
      <c r="F3155" s="58">
        <f t="shared" si="1066"/>
        <v>12.96</v>
      </c>
      <c r="G3155" s="58">
        <f t="shared" si="1067"/>
        <v>12.96</v>
      </c>
      <c r="H3155" s="58">
        <f t="shared" si="1068"/>
        <v>0</v>
      </c>
      <c r="I3155" s="123">
        <f>'F4.2'!AB173</f>
        <v>0</v>
      </c>
      <c r="J3155" s="123">
        <f>'F4.2'!AV173</f>
        <v>0</v>
      </c>
      <c r="K3155" s="58"/>
      <c r="L3155" s="58"/>
      <c r="M3155" s="58">
        <f t="shared" si="1063"/>
        <v>0</v>
      </c>
      <c r="N3155" s="58">
        <f t="shared" si="1069"/>
        <v>0</v>
      </c>
    </row>
    <row r="3156" spans="1:14" ht="75" hidden="1" outlineLevel="1" x14ac:dyDescent="0.25">
      <c r="A3156" s="9">
        <f t="shared" si="1065"/>
        <v>3.3</v>
      </c>
      <c r="B3156" s="167" t="str">
        <f t="shared" si="1064"/>
        <v>Renovation including replacement of Power &amp; Control cables with  automation &amp; upgradation of Stacker Reclaimer No. 1 in CHP-I (4 X 210MW), TPS Khaperkheda."</v>
      </c>
      <c r="C3156" s="9">
        <f t="shared" si="1071"/>
        <v>0</v>
      </c>
      <c r="D3156" s="65" t="str">
        <f t="shared" si="1071"/>
        <v>-</v>
      </c>
      <c r="E3156" s="58">
        <f t="shared" si="1071"/>
        <v>0</v>
      </c>
      <c r="F3156" s="58">
        <f t="shared" si="1066"/>
        <v>8.59</v>
      </c>
      <c r="G3156" s="58">
        <f t="shared" si="1067"/>
        <v>8.59</v>
      </c>
      <c r="H3156" s="58">
        <f t="shared" si="1068"/>
        <v>0</v>
      </c>
      <c r="I3156" s="123">
        <f>'F4.2'!AB174</f>
        <v>0</v>
      </c>
      <c r="J3156" s="123">
        <f>'F4.2'!AV174</f>
        <v>0</v>
      </c>
      <c r="K3156" s="58"/>
      <c r="L3156" s="58"/>
      <c r="M3156" s="58">
        <f t="shared" si="1063"/>
        <v>0</v>
      </c>
      <c r="N3156" s="58">
        <f t="shared" si="1069"/>
        <v>0</v>
      </c>
    </row>
    <row r="3157" spans="1:14" ht="15.75" hidden="1" outlineLevel="1" x14ac:dyDescent="0.25">
      <c r="A3157" s="27">
        <f t="shared" si="1065"/>
        <v>4</v>
      </c>
      <c r="B3157" s="28" t="str">
        <f t="shared" si="1064"/>
        <v>Flue Gas Desulphrisation</v>
      </c>
      <c r="C3157" s="9">
        <f t="shared" si="1071"/>
        <v>0</v>
      </c>
      <c r="D3157" s="65" t="str">
        <f t="shared" si="1071"/>
        <v>-</v>
      </c>
      <c r="E3157" s="58">
        <f t="shared" si="1071"/>
        <v>0</v>
      </c>
      <c r="F3157" s="58">
        <f t="shared" si="1066"/>
        <v>0</v>
      </c>
      <c r="G3157" s="58">
        <f t="shared" si="1067"/>
        <v>0</v>
      </c>
      <c r="H3157" s="58">
        <f t="shared" si="1068"/>
        <v>0</v>
      </c>
      <c r="I3157" s="123">
        <f>'F4.2'!AB175</f>
        <v>0</v>
      </c>
      <c r="J3157" s="123">
        <f>'F4.2'!AV175</f>
        <v>0</v>
      </c>
      <c r="K3157" s="58"/>
      <c r="L3157" s="58"/>
      <c r="M3157" s="58">
        <f t="shared" si="1063"/>
        <v>0</v>
      </c>
      <c r="N3157" s="58">
        <f t="shared" si="1069"/>
        <v>0</v>
      </c>
    </row>
    <row r="3158" spans="1:14" ht="30" hidden="1" outlineLevel="1" x14ac:dyDescent="0.25">
      <c r="A3158" s="9">
        <f t="shared" si="1065"/>
        <v>4.0999999999999996</v>
      </c>
      <c r="B3158" s="167" t="str">
        <f t="shared" si="1064"/>
        <v>FGD installation of 210MW unit 1 &amp; 2 at Khaperkheda</v>
      </c>
      <c r="C3158" s="9">
        <f t="shared" si="1071"/>
        <v>0</v>
      </c>
      <c r="D3158" s="65" t="str">
        <f t="shared" si="1071"/>
        <v>-</v>
      </c>
      <c r="E3158" s="58">
        <f t="shared" si="1071"/>
        <v>0</v>
      </c>
      <c r="F3158" s="58">
        <f t="shared" si="1066"/>
        <v>0</v>
      </c>
      <c r="G3158" s="58">
        <f t="shared" si="1067"/>
        <v>0</v>
      </c>
      <c r="H3158" s="58">
        <f t="shared" si="1068"/>
        <v>0</v>
      </c>
      <c r="I3158" s="123">
        <f>'F4.2'!AB176</f>
        <v>0</v>
      </c>
      <c r="J3158" s="123">
        <f>'F4.2'!AV176</f>
        <v>0</v>
      </c>
      <c r="K3158" s="58"/>
      <c r="L3158" s="58"/>
      <c r="M3158" s="58">
        <f t="shared" si="1063"/>
        <v>0</v>
      </c>
      <c r="N3158" s="58">
        <f t="shared" si="1069"/>
        <v>0</v>
      </c>
    </row>
    <row r="3159" spans="1:14" ht="31.5" hidden="1" outlineLevel="1" x14ac:dyDescent="0.25">
      <c r="A3159" s="27">
        <f t="shared" si="1065"/>
        <v>5</v>
      </c>
      <c r="B3159" s="28" t="str">
        <f t="shared" si="1064"/>
        <v>Upgradation of DDC/DCS system for UNIT 2 &amp; 4 of 210 MW Khaperkheda TPS</v>
      </c>
      <c r="C3159" s="9">
        <f t="shared" si="1071"/>
        <v>0</v>
      </c>
      <c r="D3159" s="65" t="str">
        <f t="shared" si="1071"/>
        <v>-</v>
      </c>
      <c r="E3159" s="58">
        <f t="shared" si="1071"/>
        <v>0</v>
      </c>
      <c r="F3159" s="58">
        <f t="shared" si="1066"/>
        <v>0</v>
      </c>
      <c r="G3159" s="58">
        <f t="shared" si="1067"/>
        <v>0</v>
      </c>
      <c r="H3159" s="58">
        <f t="shared" si="1068"/>
        <v>0</v>
      </c>
      <c r="I3159" s="123">
        <f>'F4.2'!AB177</f>
        <v>0</v>
      </c>
      <c r="J3159" s="123">
        <f>'F4.2'!AV177</f>
        <v>0</v>
      </c>
      <c r="K3159" s="58"/>
      <c r="L3159" s="58"/>
      <c r="M3159" s="58">
        <f t="shared" si="1063"/>
        <v>0</v>
      </c>
      <c r="N3159" s="58">
        <f t="shared" si="1069"/>
        <v>0</v>
      </c>
    </row>
    <row r="3160" spans="1:14" ht="45" hidden="1" outlineLevel="1" x14ac:dyDescent="0.25">
      <c r="A3160" s="9">
        <f t="shared" si="1065"/>
        <v>5.0999999999999996</v>
      </c>
      <c r="B3160" s="167" t="str">
        <f t="shared" si="1064"/>
        <v>Upgradation of DDC/DCS system for UNIT 2 &amp; 4 of 210 MW Khaperkheda TPS</v>
      </c>
      <c r="C3160" s="9">
        <f t="shared" si="1071"/>
        <v>0</v>
      </c>
      <c r="D3160" s="65" t="str">
        <f t="shared" si="1071"/>
        <v>-</v>
      </c>
      <c r="E3160" s="58">
        <f t="shared" si="1071"/>
        <v>0</v>
      </c>
      <c r="F3160" s="58">
        <f t="shared" si="1066"/>
        <v>45</v>
      </c>
      <c r="G3160" s="58">
        <f t="shared" si="1067"/>
        <v>45</v>
      </c>
      <c r="H3160" s="58">
        <f t="shared" si="1068"/>
        <v>0</v>
      </c>
      <c r="I3160" s="123">
        <f>'F4.2'!AB178</f>
        <v>0</v>
      </c>
      <c r="J3160" s="123">
        <f>'F4.2'!AV178</f>
        <v>0</v>
      </c>
      <c r="K3160" s="58"/>
      <c r="L3160" s="58"/>
      <c r="M3160" s="58">
        <f t="shared" si="1063"/>
        <v>0</v>
      </c>
      <c r="N3160" s="58">
        <f t="shared" si="1069"/>
        <v>0</v>
      </c>
    </row>
    <row r="3161" spans="1:14" ht="157.5" hidden="1" outlineLevel="1" x14ac:dyDescent="0.25">
      <c r="A3161" s="27">
        <f t="shared" si="1065"/>
        <v>6</v>
      </c>
      <c r="B3161" s="28" t="str">
        <f t="shared" si="1064"/>
        <v>Implementation of Flexible Operation 
Solutions – 40% Technical Minimum 
Loading with minimum 3% ramp rate 
during 70-100% loading, minimum 2% 
ramp rate during 55-70% loading and 
minimum 1% ramp rate during 40-55% 
loading at Unit#1 to 4 Khaperkheda TPS &amp; Upgradation of various governing Element for smooth operation for flexible operation of TG set at 40% technical minimum operation.</v>
      </c>
      <c r="C3161" s="9">
        <f t="shared" si="1071"/>
        <v>0</v>
      </c>
      <c r="D3161" s="65" t="str">
        <f t="shared" si="1071"/>
        <v>-</v>
      </c>
      <c r="E3161" s="58">
        <f t="shared" si="1071"/>
        <v>0</v>
      </c>
      <c r="F3161" s="58">
        <f t="shared" si="1066"/>
        <v>0</v>
      </c>
      <c r="G3161" s="58">
        <f t="shared" si="1067"/>
        <v>0</v>
      </c>
      <c r="H3161" s="58">
        <f t="shared" si="1068"/>
        <v>0</v>
      </c>
      <c r="I3161" s="123">
        <f>'F4.2'!AB179</f>
        <v>0</v>
      </c>
      <c r="J3161" s="123">
        <f>'F4.2'!AV179</f>
        <v>0</v>
      </c>
      <c r="K3161" s="58"/>
      <c r="L3161" s="58"/>
      <c r="M3161" s="58">
        <f t="shared" si="1063"/>
        <v>0</v>
      </c>
      <c r="N3161" s="58">
        <f t="shared" si="1069"/>
        <v>0</v>
      </c>
    </row>
    <row r="3162" spans="1:14" ht="120" hidden="1" outlineLevel="1" x14ac:dyDescent="0.25">
      <c r="A3162" s="9">
        <f t="shared" si="1065"/>
        <v>6.1</v>
      </c>
      <c r="B3162" s="167" t="str">
        <f t="shared" si="1064"/>
        <v>Implementation of Flexible Operation 
Solutions – 40% Technical Minimum 
Loading with minimum 3% ramp rate 
during 70-100% loading, minimum 2% 
ramp rate during 55-70% loading and 
minimum 1% ramp rate during 40-55% 
loading at Unit#1 to 4 Khaperkheda TPS.</v>
      </c>
      <c r="C3162" s="9">
        <f t="shared" si="1071"/>
        <v>0</v>
      </c>
      <c r="D3162" s="65" t="str">
        <f t="shared" si="1071"/>
        <v>-</v>
      </c>
      <c r="E3162" s="58">
        <f t="shared" si="1071"/>
        <v>0</v>
      </c>
      <c r="F3162" s="58">
        <f t="shared" si="1066"/>
        <v>60</v>
      </c>
      <c r="G3162" s="58">
        <f t="shared" si="1067"/>
        <v>60</v>
      </c>
      <c r="H3162" s="58">
        <f t="shared" si="1068"/>
        <v>0</v>
      </c>
      <c r="I3162" s="123">
        <f>'F4.2'!AB180</f>
        <v>0</v>
      </c>
      <c r="J3162" s="123">
        <f>'F4.2'!AV180</f>
        <v>0</v>
      </c>
      <c r="K3162" s="58"/>
      <c r="L3162" s="58"/>
      <c r="M3162" s="58">
        <f t="shared" si="1063"/>
        <v>0</v>
      </c>
      <c r="N3162" s="58">
        <f t="shared" si="1069"/>
        <v>0</v>
      </c>
    </row>
    <row r="3163" spans="1:14" ht="60" hidden="1" outlineLevel="1" x14ac:dyDescent="0.25">
      <c r="A3163" s="9">
        <f t="shared" si="1065"/>
        <v>6.2</v>
      </c>
      <c r="B3163" s="167" t="str">
        <f t="shared" si="1064"/>
        <v>Upgradation of various governing Element for smooth operation for flexible operation of TG set at 40% technical minimum operation.</v>
      </c>
      <c r="C3163" s="9">
        <f t="shared" si="1071"/>
        <v>0</v>
      </c>
      <c r="D3163" s="65" t="str">
        <f t="shared" si="1071"/>
        <v>-</v>
      </c>
      <c r="E3163" s="58">
        <f t="shared" si="1071"/>
        <v>0</v>
      </c>
      <c r="F3163" s="58">
        <f t="shared" si="1066"/>
        <v>30</v>
      </c>
      <c r="G3163" s="58">
        <f t="shared" si="1067"/>
        <v>30</v>
      </c>
      <c r="H3163" s="58">
        <f t="shared" si="1068"/>
        <v>0</v>
      </c>
      <c r="I3163" s="123">
        <f>'F4.2'!AB181</f>
        <v>0</v>
      </c>
      <c r="J3163" s="123">
        <f>'F4.2'!AV181</f>
        <v>0</v>
      </c>
      <c r="K3163" s="58"/>
      <c r="L3163" s="58"/>
      <c r="M3163" s="58">
        <f t="shared" si="1063"/>
        <v>0</v>
      </c>
      <c r="N3163" s="58">
        <f t="shared" si="1069"/>
        <v>0</v>
      </c>
    </row>
    <row r="3164" spans="1:14" ht="94.5" hidden="1" outlineLevel="1" x14ac:dyDescent="0.25">
      <c r="A3164" s="9">
        <f t="shared" si="1065"/>
        <v>7</v>
      </c>
      <c r="B3164" s="28" t="str">
        <f t="shared" si="1064"/>
        <v>Upgradation of Battery Charger , UPS system , GEHO PLC and VFD, ID VFD, supply of Efficiency Measuring Instruments and Supply, erection and commissioning of Sox, Nox , CO,  Opacity, ETP and Oxygen Analyser for Unit 1 to 4 of 210 MW at Khaperkheda TPS.</v>
      </c>
      <c r="C3164" s="9">
        <f t="shared" si="1071"/>
        <v>0</v>
      </c>
      <c r="D3164" s="65" t="str">
        <f t="shared" si="1071"/>
        <v>-</v>
      </c>
      <c r="E3164" s="58">
        <f t="shared" si="1071"/>
        <v>0</v>
      </c>
      <c r="F3164" s="58">
        <f t="shared" si="1066"/>
        <v>0</v>
      </c>
      <c r="G3164" s="58">
        <f t="shared" si="1067"/>
        <v>0</v>
      </c>
      <c r="H3164" s="58">
        <f t="shared" si="1068"/>
        <v>0</v>
      </c>
      <c r="I3164" s="123">
        <f>'F4.2'!AB182</f>
        <v>0</v>
      </c>
      <c r="J3164" s="123">
        <f>'F4.2'!AV182</f>
        <v>0</v>
      </c>
      <c r="K3164" s="58"/>
      <c r="L3164" s="58"/>
      <c r="M3164" s="58">
        <f t="shared" si="1063"/>
        <v>0</v>
      </c>
      <c r="N3164" s="58">
        <f t="shared" si="1069"/>
        <v>0</v>
      </c>
    </row>
    <row r="3165" spans="1:14" ht="47.25" hidden="1" outlineLevel="1" x14ac:dyDescent="0.25">
      <c r="A3165" s="9">
        <f t="shared" si="1065"/>
        <v>7.1</v>
      </c>
      <c r="B3165" s="213" t="str">
        <f t="shared" si="1064"/>
        <v xml:space="preserve"> Supply of Efficiency Monitoring Instruments for performance optimization group (POG) at Khaperkheda TPS.</v>
      </c>
      <c r="C3165" s="9">
        <f t="shared" si="1071"/>
        <v>0</v>
      </c>
      <c r="D3165" s="65" t="str">
        <f t="shared" si="1071"/>
        <v>-</v>
      </c>
      <c r="E3165" s="58">
        <f t="shared" si="1071"/>
        <v>0</v>
      </c>
      <c r="F3165" s="58">
        <f t="shared" si="1066"/>
        <v>1.5</v>
      </c>
      <c r="G3165" s="58">
        <f t="shared" si="1067"/>
        <v>1.5</v>
      </c>
      <c r="H3165" s="58">
        <f t="shared" si="1068"/>
        <v>0</v>
      </c>
      <c r="I3165" s="123">
        <f>'F4.2'!AB183</f>
        <v>0</v>
      </c>
      <c r="J3165" s="123">
        <f>'F4.2'!AV183</f>
        <v>0</v>
      </c>
      <c r="K3165" s="58"/>
      <c r="L3165" s="58"/>
      <c r="M3165" s="58">
        <f t="shared" si="1063"/>
        <v>0</v>
      </c>
      <c r="N3165" s="58">
        <f t="shared" si="1069"/>
        <v>0</v>
      </c>
    </row>
    <row r="3166" spans="1:14" ht="47.25" hidden="1" outlineLevel="1" x14ac:dyDescent="0.25">
      <c r="A3166" s="9">
        <f t="shared" si="1065"/>
        <v>7.2</v>
      </c>
      <c r="B3166" s="213" t="str">
        <f t="shared" si="1064"/>
        <v xml:space="preserve"> Upgradation of 220 V, 24 V DC Float cum boost battery charger at Unit#1 to 4 Khaperkheda TPS.</v>
      </c>
      <c r="C3166" s="9">
        <f t="shared" si="1071"/>
        <v>0</v>
      </c>
      <c r="D3166" s="65" t="str">
        <f t="shared" si="1071"/>
        <v>-</v>
      </c>
      <c r="E3166" s="58">
        <f t="shared" si="1071"/>
        <v>0</v>
      </c>
      <c r="F3166" s="58">
        <f t="shared" si="1066"/>
        <v>10</v>
      </c>
      <c r="G3166" s="58">
        <f t="shared" si="1067"/>
        <v>10</v>
      </c>
      <c r="H3166" s="58">
        <f t="shared" si="1068"/>
        <v>0</v>
      </c>
      <c r="I3166" s="123">
        <f>'F4.2'!AB184</f>
        <v>0</v>
      </c>
      <c r="J3166" s="123">
        <f>'F4.2'!AV184</f>
        <v>0</v>
      </c>
      <c r="K3166" s="58"/>
      <c r="L3166" s="58"/>
      <c r="M3166" s="58">
        <f t="shared" si="1063"/>
        <v>0</v>
      </c>
      <c r="N3166" s="58">
        <f t="shared" si="1069"/>
        <v>0</v>
      </c>
    </row>
    <row r="3167" spans="1:14" ht="31.5" hidden="1" outlineLevel="1" x14ac:dyDescent="0.25">
      <c r="A3167" s="9">
        <f t="shared" si="1065"/>
        <v>7.3</v>
      </c>
      <c r="B3167" s="213" t="str">
        <f t="shared" si="1064"/>
        <v xml:space="preserve"> Upgradation of  2X50 KVA UPS at Unit#1 to 4 Khaperkheda TPS.   </v>
      </c>
      <c r="C3167" s="9">
        <f t="shared" si="1071"/>
        <v>0</v>
      </c>
      <c r="D3167" s="65" t="str">
        <f t="shared" si="1071"/>
        <v>-</v>
      </c>
      <c r="E3167" s="58">
        <f t="shared" si="1071"/>
        <v>0</v>
      </c>
      <c r="F3167" s="58">
        <f t="shared" si="1066"/>
        <v>5</v>
      </c>
      <c r="G3167" s="58">
        <f t="shared" si="1067"/>
        <v>5</v>
      </c>
      <c r="H3167" s="58">
        <f t="shared" si="1068"/>
        <v>0</v>
      </c>
      <c r="I3167" s="123">
        <f>'F4.2'!AB185</f>
        <v>0</v>
      </c>
      <c r="J3167" s="123">
        <f>'F4.2'!AV185</f>
        <v>0</v>
      </c>
      <c r="K3167" s="58"/>
      <c r="L3167" s="58"/>
      <c r="M3167" s="58">
        <f t="shared" si="1063"/>
        <v>0</v>
      </c>
      <c r="N3167" s="58">
        <f t="shared" si="1069"/>
        <v>0</v>
      </c>
    </row>
    <row r="3168" spans="1:14" ht="47.25" hidden="1" outlineLevel="1" x14ac:dyDescent="0.25">
      <c r="A3168" s="9">
        <f t="shared" si="1065"/>
        <v>7.4</v>
      </c>
      <c r="B3168" s="213" t="str">
        <f t="shared" si="1064"/>
        <v>Supply, Erection and Commissioning of Sox, Nox , CO,  Opacity and ETP Analyser for Unit 1 to 4 of 210 MW at Khaperkheda TPS</v>
      </c>
      <c r="C3168" s="9">
        <f t="shared" si="1071"/>
        <v>0</v>
      </c>
      <c r="D3168" s="65" t="str">
        <f t="shared" si="1071"/>
        <v>-</v>
      </c>
      <c r="E3168" s="58">
        <f t="shared" si="1071"/>
        <v>0</v>
      </c>
      <c r="F3168" s="58">
        <f t="shared" si="1066"/>
        <v>5</v>
      </c>
      <c r="G3168" s="58">
        <f t="shared" si="1067"/>
        <v>5</v>
      </c>
      <c r="H3168" s="58">
        <f t="shared" si="1068"/>
        <v>0</v>
      </c>
      <c r="I3168" s="123">
        <f>'F4.2'!AB186</f>
        <v>0</v>
      </c>
      <c r="J3168" s="123">
        <f>'F4.2'!AV186</f>
        <v>0</v>
      </c>
      <c r="K3168" s="58"/>
      <c r="L3168" s="58"/>
      <c r="M3168" s="58">
        <f t="shared" si="1063"/>
        <v>0</v>
      </c>
      <c r="N3168" s="58">
        <f t="shared" si="1069"/>
        <v>0</v>
      </c>
    </row>
    <row r="3169" spans="1:14" ht="47.25" hidden="1" outlineLevel="1" x14ac:dyDescent="0.25">
      <c r="A3169" s="9">
        <f t="shared" si="1065"/>
        <v>7.5</v>
      </c>
      <c r="B3169" s="213" t="str">
        <f t="shared" si="1064"/>
        <v>Upgradation of GEHO PLC and VFD along with HCSD system Instrumentaion at Unit 3 &amp; 4 Khaperkheda TPS.</v>
      </c>
      <c r="C3169" s="9">
        <f t="shared" si="1071"/>
        <v>0</v>
      </c>
      <c r="D3169" s="65" t="str">
        <f t="shared" si="1071"/>
        <v>-</v>
      </c>
      <c r="E3169" s="58">
        <f t="shared" si="1071"/>
        <v>0</v>
      </c>
      <c r="F3169" s="58">
        <f t="shared" si="1066"/>
        <v>5</v>
      </c>
      <c r="G3169" s="58">
        <f t="shared" si="1067"/>
        <v>5</v>
      </c>
      <c r="H3169" s="58">
        <f t="shared" si="1068"/>
        <v>0</v>
      </c>
      <c r="I3169" s="123">
        <f>'F4.2'!AB187</f>
        <v>0</v>
      </c>
      <c r="J3169" s="123">
        <f>'F4.2'!AV187</f>
        <v>0</v>
      </c>
      <c r="K3169" s="58"/>
      <c r="L3169" s="58"/>
      <c r="M3169" s="58">
        <f t="shared" si="1063"/>
        <v>0</v>
      </c>
      <c r="N3169" s="58">
        <f t="shared" si="1069"/>
        <v>0</v>
      </c>
    </row>
    <row r="3170" spans="1:14" ht="47.25" hidden="1" outlineLevel="1" x14ac:dyDescent="0.25">
      <c r="A3170" s="9">
        <f t="shared" si="1065"/>
        <v>7.6</v>
      </c>
      <c r="B3170" s="213" t="str">
        <f t="shared" si="1064"/>
        <v xml:space="preserve"> Supply, Erection &amp; Commissioning of Oxygen Analyzer for combustion optimization for Unit#1 to 5 Khaperkheda TPS.</v>
      </c>
      <c r="C3170" s="9">
        <f t="shared" si="1071"/>
        <v>0</v>
      </c>
      <c r="D3170" s="65" t="str">
        <f t="shared" si="1071"/>
        <v>-</v>
      </c>
      <c r="E3170" s="58">
        <f t="shared" si="1071"/>
        <v>0</v>
      </c>
      <c r="F3170" s="58">
        <f t="shared" si="1066"/>
        <v>3</v>
      </c>
      <c r="G3170" s="58">
        <f t="shared" si="1067"/>
        <v>3</v>
      </c>
      <c r="H3170" s="58">
        <f t="shared" si="1068"/>
        <v>0</v>
      </c>
      <c r="I3170" s="123">
        <f>'F4.2'!AB188</f>
        <v>0</v>
      </c>
      <c r="J3170" s="123">
        <f>'F4.2'!AV188</f>
        <v>0</v>
      </c>
      <c r="K3170" s="58"/>
      <c r="L3170" s="58"/>
      <c r="M3170" s="58">
        <f t="shared" si="1063"/>
        <v>0</v>
      </c>
      <c r="N3170" s="58">
        <f t="shared" si="1069"/>
        <v>0</v>
      </c>
    </row>
    <row r="3171" spans="1:14" ht="31.5" hidden="1" outlineLevel="1" x14ac:dyDescent="0.25">
      <c r="A3171" s="9">
        <f t="shared" si="1065"/>
        <v>7.7</v>
      </c>
      <c r="B3171" s="213" t="str">
        <f t="shared" si="1064"/>
        <v xml:space="preserve"> Upgradation of VFD for ID FAN in Unit# 3 &amp; 4, 210MW khaperkheda TPS.</v>
      </c>
      <c r="C3171" s="9">
        <f t="shared" si="1071"/>
        <v>0</v>
      </c>
      <c r="D3171" s="65" t="str">
        <f t="shared" si="1071"/>
        <v>-</v>
      </c>
      <c r="E3171" s="58">
        <f t="shared" si="1071"/>
        <v>0</v>
      </c>
      <c r="F3171" s="58">
        <f t="shared" si="1066"/>
        <v>10</v>
      </c>
      <c r="G3171" s="58">
        <f t="shared" si="1067"/>
        <v>10</v>
      </c>
      <c r="H3171" s="58">
        <f t="shared" si="1068"/>
        <v>0</v>
      </c>
      <c r="I3171" s="123">
        <f>'F4.2'!AB189</f>
        <v>0</v>
      </c>
      <c r="J3171" s="123">
        <f>'F4.2'!AV189</f>
        <v>0</v>
      </c>
      <c r="K3171" s="58"/>
      <c r="L3171" s="58"/>
      <c r="M3171" s="58">
        <f t="shared" si="1063"/>
        <v>0</v>
      </c>
      <c r="N3171" s="58">
        <f t="shared" si="1069"/>
        <v>0</v>
      </c>
    </row>
    <row r="3172" spans="1:14" ht="63" hidden="1" outlineLevel="1" x14ac:dyDescent="0.25">
      <c r="A3172" s="9">
        <f t="shared" si="1065"/>
        <v>7.8</v>
      </c>
      <c r="B3172" s="213" t="str">
        <f t="shared" si="1064"/>
        <v>Scheme 8 Supply, erection &amp; commissioning of PLC and SCADA System of
Ash Evacuation and Disposal System  for
UNIT 3 and 4 Of 210 MW Khaperkheda TPS</v>
      </c>
      <c r="C3172" s="9">
        <f t="shared" si="1071"/>
        <v>0</v>
      </c>
      <c r="D3172" s="65" t="str">
        <f t="shared" si="1071"/>
        <v>-</v>
      </c>
      <c r="E3172" s="58">
        <f t="shared" si="1071"/>
        <v>0</v>
      </c>
      <c r="F3172" s="58">
        <f t="shared" si="1066"/>
        <v>5</v>
      </c>
      <c r="G3172" s="58">
        <f t="shared" si="1067"/>
        <v>5</v>
      </c>
      <c r="H3172" s="58">
        <f t="shared" si="1068"/>
        <v>0</v>
      </c>
      <c r="I3172" s="123">
        <f>'F4.2'!AB190</f>
        <v>0</v>
      </c>
      <c r="J3172" s="123">
        <f>'F4.2'!AV190</f>
        <v>0</v>
      </c>
      <c r="K3172" s="58"/>
      <c r="L3172" s="58"/>
      <c r="M3172" s="58">
        <f t="shared" si="1063"/>
        <v>0</v>
      </c>
      <c r="N3172" s="58">
        <f t="shared" si="1069"/>
        <v>0</v>
      </c>
    </row>
    <row r="3173" spans="1:14" ht="126" hidden="1" outlineLevel="1" x14ac:dyDescent="0.25">
      <c r="A3173" s="27">
        <f t="shared" si="1065"/>
        <v>8</v>
      </c>
      <c r="B3173" s="28" t="str">
        <f t="shared" si="1064"/>
        <v xml:space="preserve">  Procurement of LP Rotor for unit 1 and 2 , Supply and installation of air washer unit 1 and 2 and refurbishment of air washer unit for unit 3 and 4 and GEHO Pummp house control room. Supply and installation of diesel engine driven fire fighting pump with engine. Procurement of various control valves for unit No. 1 to 4.</v>
      </c>
      <c r="C3173" s="9">
        <f t="shared" si="1071"/>
        <v>0</v>
      </c>
      <c r="D3173" s="65" t="str">
        <f t="shared" si="1071"/>
        <v>-</v>
      </c>
      <c r="E3173" s="58">
        <f t="shared" si="1071"/>
        <v>0</v>
      </c>
      <c r="F3173" s="58">
        <f t="shared" si="1066"/>
        <v>0</v>
      </c>
      <c r="G3173" s="58">
        <f t="shared" si="1067"/>
        <v>0</v>
      </c>
      <c r="H3173" s="58">
        <f t="shared" si="1068"/>
        <v>0</v>
      </c>
      <c r="I3173" s="123">
        <f>'F4.2'!AB191</f>
        <v>0</v>
      </c>
      <c r="J3173" s="123">
        <f>'F4.2'!AV191</f>
        <v>0</v>
      </c>
      <c r="K3173" s="58"/>
      <c r="L3173" s="58"/>
      <c r="M3173" s="58">
        <f t="shared" si="1063"/>
        <v>0</v>
      </c>
      <c r="N3173" s="58">
        <f t="shared" si="1069"/>
        <v>0</v>
      </c>
    </row>
    <row r="3174" spans="1:14" ht="94.5" hidden="1" outlineLevel="1" x14ac:dyDescent="0.25">
      <c r="A3174" s="9">
        <f t="shared" si="1065"/>
        <v>8.1</v>
      </c>
      <c r="B3174" s="213" t="str">
        <f t="shared" si="1064"/>
        <v>Supply and installation of Air washer unit in unit 1 and 2  , 6.6 KV breaker room, Turbine MCC room Battery room Boiler MCC room for cooling of all the Electrical Panels and AHP stage I Pump House  control room air washer system</v>
      </c>
      <c r="C3174" s="9">
        <f t="shared" ref="C3174:E3193" si="1072">C2748</f>
        <v>0</v>
      </c>
      <c r="D3174" s="65" t="str">
        <f t="shared" si="1072"/>
        <v>-</v>
      </c>
      <c r="E3174" s="58">
        <f t="shared" si="1072"/>
        <v>0</v>
      </c>
      <c r="F3174" s="58">
        <f t="shared" si="1066"/>
        <v>12</v>
      </c>
      <c r="G3174" s="58">
        <f t="shared" si="1067"/>
        <v>12</v>
      </c>
      <c r="H3174" s="58">
        <f t="shared" si="1068"/>
        <v>0</v>
      </c>
      <c r="I3174" s="123">
        <f>'F4.2'!AB192</f>
        <v>0</v>
      </c>
      <c r="J3174" s="123">
        <f>'F4.2'!AV192</f>
        <v>0</v>
      </c>
      <c r="K3174" s="58"/>
      <c r="L3174" s="58"/>
      <c r="M3174" s="58">
        <f t="shared" si="1063"/>
        <v>0</v>
      </c>
      <c r="N3174" s="58">
        <f t="shared" si="1069"/>
        <v>0</v>
      </c>
    </row>
    <row r="3175" spans="1:14" ht="94.5" hidden="1" outlineLevel="1" x14ac:dyDescent="0.25">
      <c r="A3175" s="9">
        <f t="shared" si="1065"/>
        <v>8.1999999999999993</v>
      </c>
      <c r="B3175" s="213" t="str">
        <f t="shared" si="1064"/>
        <v>Refurbishment of Air washer unit of 3 and 4, 6.6 KV breaker room, Turbine MCC room Battery room Boiler MCC room for cooling of all the Electrical Panels and Refurbishment of GEHO pump House and AHP stage II Pump House  control room air washer system</v>
      </c>
      <c r="C3175" s="9">
        <f t="shared" si="1072"/>
        <v>0</v>
      </c>
      <c r="D3175" s="65" t="str">
        <f t="shared" si="1072"/>
        <v>-</v>
      </c>
      <c r="E3175" s="58">
        <f t="shared" si="1072"/>
        <v>0</v>
      </c>
      <c r="F3175" s="58">
        <f t="shared" si="1066"/>
        <v>8</v>
      </c>
      <c r="G3175" s="58">
        <f t="shared" si="1067"/>
        <v>8</v>
      </c>
      <c r="H3175" s="58">
        <f t="shared" si="1068"/>
        <v>0</v>
      </c>
      <c r="I3175" s="123">
        <f>'F4.2'!AB193</f>
        <v>0</v>
      </c>
      <c r="J3175" s="123">
        <f>'F4.2'!AV193</f>
        <v>0</v>
      </c>
      <c r="K3175" s="58"/>
      <c r="L3175" s="58"/>
      <c r="M3175" s="58">
        <f t="shared" si="1063"/>
        <v>0</v>
      </c>
      <c r="N3175" s="58">
        <f t="shared" si="1069"/>
        <v>0</v>
      </c>
    </row>
    <row r="3176" spans="1:14" ht="31.5" hidden="1" outlineLevel="1" x14ac:dyDescent="0.25">
      <c r="A3176" s="9">
        <f t="shared" si="1065"/>
        <v>8.3000000000000007</v>
      </c>
      <c r="B3176" s="213" t="str">
        <f t="shared" si="1064"/>
        <v>Procurement of Complete  LPT rotor for unit 1 and 2</v>
      </c>
      <c r="C3176" s="9">
        <f t="shared" si="1072"/>
        <v>0</v>
      </c>
      <c r="D3176" s="65" t="str">
        <f t="shared" si="1072"/>
        <v>-</v>
      </c>
      <c r="E3176" s="58">
        <f t="shared" si="1072"/>
        <v>0</v>
      </c>
      <c r="F3176" s="58">
        <f t="shared" si="1066"/>
        <v>20</v>
      </c>
      <c r="G3176" s="58">
        <f t="shared" si="1067"/>
        <v>20</v>
      </c>
      <c r="H3176" s="58">
        <f t="shared" si="1068"/>
        <v>0</v>
      </c>
      <c r="I3176" s="123">
        <f>'F4.2'!AB194</f>
        <v>0</v>
      </c>
      <c r="J3176" s="123">
        <f>'F4.2'!AV194</f>
        <v>0</v>
      </c>
      <c r="K3176" s="58"/>
      <c r="L3176" s="58"/>
      <c r="M3176" s="58">
        <f t="shared" si="1063"/>
        <v>0</v>
      </c>
      <c r="N3176" s="58">
        <f t="shared" si="1069"/>
        <v>0</v>
      </c>
    </row>
    <row r="3177" spans="1:14" ht="31.5" hidden="1" outlineLevel="1" x14ac:dyDescent="0.25">
      <c r="A3177" s="9">
        <f t="shared" si="1065"/>
        <v>8.4</v>
      </c>
      <c r="B3177" s="213" t="str">
        <f t="shared" si="1064"/>
        <v>Revamping of diesel engine driven fire fighting  pump system with engine.</v>
      </c>
      <c r="C3177" s="9">
        <f t="shared" si="1072"/>
        <v>0</v>
      </c>
      <c r="D3177" s="65" t="str">
        <f t="shared" si="1072"/>
        <v>-</v>
      </c>
      <c r="E3177" s="58">
        <f t="shared" si="1072"/>
        <v>0</v>
      </c>
      <c r="F3177" s="58">
        <f t="shared" si="1066"/>
        <v>3</v>
      </c>
      <c r="G3177" s="58">
        <f t="shared" si="1067"/>
        <v>3</v>
      </c>
      <c r="H3177" s="58">
        <f t="shared" si="1068"/>
        <v>0</v>
      </c>
      <c r="I3177" s="123">
        <f>'F4.2'!AB195</f>
        <v>0</v>
      </c>
      <c r="J3177" s="123">
        <f>'F4.2'!AV195</f>
        <v>0</v>
      </c>
      <c r="K3177" s="58"/>
      <c r="L3177" s="58"/>
      <c r="M3177" s="58">
        <f t="shared" si="1063"/>
        <v>0</v>
      </c>
      <c r="N3177" s="58">
        <f t="shared" si="1069"/>
        <v>0</v>
      </c>
    </row>
    <row r="3178" spans="1:14" ht="36" hidden="1" outlineLevel="1" x14ac:dyDescent="0.25">
      <c r="A3178" s="9">
        <f t="shared" si="1065"/>
        <v>8.5</v>
      </c>
      <c r="B3178" s="214" t="str">
        <f t="shared" si="1064"/>
        <v>Procurement of various control valves for unit No. 1 to 4</v>
      </c>
      <c r="C3178" s="9">
        <f t="shared" si="1072"/>
        <v>0</v>
      </c>
      <c r="D3178" s="65" t="str">
        <f t="shared" si="1072"/>
        <v>-</v>
      </c>
      <c r="E3178" s="58">
        <f t="shared" si="1072"/>
        <v>0</v>
      </c>
      <c r="F3178" s="58">
        <f t="shared" si="1066"/>
        <v>7</v>
      </c>
      <c r="G3178" s="58">
        <f t="shared" si="1067"/>
        <v>7</v>
      </c>
      <c r="H3178" s="58">
        <f t="shared" si="1068"/>
        <v>0</v>
      </c>
      <c r="I3178" s="123">
        <f>'F4.2'!AB196</f>
        <v>0</v>
      </c>
      <c r="J3178" s="123">
        <f>'F4.2'!AV196</f>
        <v>0</v>
      </c>
      <c r="K3178" s="58"/>
      <c r="L3178" s="58"/>
      <c r="M3178" s="58">
        <f t="shared" si="1063"/>
        <v>0</v>
      </c>
      <c r="N3178" s="58">
        <f t="shared" si="1069"/>
        <v>0</v>
      </c>
    </row>
    <row r="3179" spans="1:14" ht="47.25" hidden="1" outlineLevel="1" x14ac:dyDescent="0.25">
      <c r="A3179" s="27">
        <f t="shared" si="1065"/>
        <v>9</v>
      </c>
      <c r="B3179" s="28" t="str">
        <f t="shared" si="1064"/>
        <v>Procurement of IP Rotor and Inner casing for unit 1 and 2. Procurement of IP rotor and inner casing for unit 3 and 4</v>
      </c>
      <c r="C3179" s="9">
        <f t="shared" si="1072"/>
        <v>0</v>
      </c>
      <c r="D3179" s="65" t="str">
        <f t="shared" si="1072"/>
        <v>-</v>
      </c>
      <c r="E3179" s="58">
        <f t="shared" si="1072"/>
        <v>0</v>
      </c>
      <c r="F3179" s="58">
        <f t="shared" si="1066"/>
        <v>0</v>
      </c>
      <c r="G3179" s="58">
        <f t="shared" si="1067"/>
        <v>0</v>
      </c>
      <c r="H3179" s="58">
        <f t="shared" si="1068"/>
        <v>0</v>
      </c>
      <c r="I3179" s="123">
        <f>'F4.2'!AB197</f>
        <v>0</v>
      </c>
      <c r="J3179" s="123">
        <f>'F4.2'!AV197</f>
        <v>0</v>
      </c>
      <c r="K3179" s="58"/>
      <c r="L3179" s="58"/>
      <c r="M3179" s="58">
        <f t="shared" si="1063"/>
        <v>0</v>
      </c>
      <c r="N3179" s="58">
        <f t="shared" si="1069"/>
        <v>0</v>
      </c>
    </row>
    <row r="3180" spans="1:14" ht="31.5" hidden="1" outlineLevel="1" x14ac:dyDescent="0.25">
      <c r="A3180" s="31">
        <f t="shared" si="1065"/>
        <v>9.1</v>
      </c>
      <c r="B3180" s="127" t="str">
        <f t="shared" si="1064"/>
        <v xml:space="preserve">Procurement of IP Rotor and Inner casing for unit 1 and 2. </v>
      </c>
      <c r="C3180" s="9">
        <f t="shared" si="1072"/>
        <v>0</v>
      </c>
      <c r="D3180" s="65" t="str">
        <f t="shared" si="1072"/>
        <v>-</v>
      </c>
      <c r="E3180" s="58">
        <f t="shared" si="1072"/>
        <v>0</v>
      </c>
      <c r="F3180" s="58">
        <f t="shared" si="1066"/>
        <v>22</v>
      </c>
      <c r="G3180" s="58">
        <f t="shared" si="1067"/>
        <v>22</v>
      </c>
      <c r="H3180" s="58">
        <f t="shared" si="1068"/>
        <v>0</v>
      </c>
      <c r="I3180" s="123">
        <f>'F4.2'!AB198</f>
        <v>0</v>
      </c>
      <c r="J3180" s="123">
        <f>'F4.2'!AV198</f>
        <v>0</v>
      </c>
      <c r="K3180" s="58"/>
      <c r="L3180" s="58"/>
      <c r="M3180" s="58">
        <f t="shared" ref="M3180:M3243" si="1073">SUM(J3180:L3180)</f>
        <v>0</v>
      </c>
      <c r="N3180" s="58">
        <f t="shared" si="1069"/>
        <v>0</v>
      </c>
    </row>
    <row r="3181" spans="1:14" ht="47.25" hidden="1" outlineLevel="1" x14ac:dyDescent="0.25">
      <c r="A3181" s="31">
        <f t="shared" si="1065"/>
        <v>9.1999999999999993</v>
      </c>
      <c r="B3181" s="127" t="str">
        <f t="shared" si="1064"/>
        <v>Procurement of IP rotor and inner casing for unit 3 and 4 along with Turbovisory sensors and panel</v>
      </c>
      <c r="C3181" s="9">
        <f t="shared" si="1072"/>
        <v>0</v>
      </c>
      <c r="D3181" s="65" t="str">
        <f t="shared" si="1072"/>
        <v>-</v>
      </c>
      <c r="E3181" s="58">
        <f t="shared" si="1072"/>
        <v>0</v>
      </c>
      <c r="F3181" s="58">
        <f t="shared" si="1066"/>
        <v>23</v>
      </c>
      <c r="G3181" s="58">
        <f t="shared" si="1067"/>
        <v>23</v>
      </c>
      <c r="H3181" s="58">
        <f t="shared" si="1068"/>
        <v>0</v>
      </c>
      <c r="I3181" s="123">
        <f>'F4.2'!AB199</f>
        <v>0</v>
      </c>
      <c r="J3181" s="123">
        <f>'F4.2'!AV199</f>
        <v>0</v>
      </c>
      <c r="K3181" s="58"/>
      <c r="L3181" s="58"/>
      <c r="M3181" s="58">
        <f t="shared" si="1073"/>
        <v>0</v>
      </c>
      <c r="N3181" s="58">
        <f t="shared" si="1069"/>
        <v>0</v>
      </c>
    </row>
    <row r="3182" spans="1:14" ht="47.25" hidden="1" outlineLevel="1" x14ac:dyDescent="0.25">
      <c r="A3182" s="31">
        <f t="shared" si="1065"/>
        <v>9.3000000000000007</v>
      </c>
      <c r="B3182" s="127" t="str">
        <f t="shared" ref="B3182:B3245" si="1074">B2756</f>
        <v>Supply and installation of srew compressor for supply of instrument air to unit No. 3 and 4 along with  dryer for unit No. 3 &amp; 4.</v>
      </c>
      <c r="C3182" s="9">
        <f t="shared" si="1072"/>
        <v>0</v>
      </c>
      <c r="D3182" s="65" t="str">
        <f t="shared" si="1072"/>
        <v>-</v>
      </c>
      <c r="E3182" s="58">
        <f t="shared" si="1072"/>
        <v>0</v>
      </c>
      <c r="F3182" s="58">
        <f t="shared" si="1066"/>
        <v>20</v>
      </c>
      <c r="G3182" s="58">
        <f t="shared" si="1067"/>
        <v>20</v>
      </c>
      <c r="H3182" s="58">
        <f t="shared" si="1068"/>
        <v>0</v>
      </c>
      <c r="I3182" s="123">
        <f>'F4.2'!AB200</f>
        <v>0</v>
      </c>
      <c r="J3182" s="123">
        <f>'F4.2'!AV200</f>
        <v>0</v>
      </c>
      <c r="K3182" s="58"/>
      <c r="L3182" s="58"/>
      <c r="M3182" s="58">
        <f t="shared" si="1073"/>
        <v>0</v>
      </c>
      <c r="N3182" s="58">
        <f t="shared" si="1069"/>
        <v>0</v>
      </c>
    </row>
    <row r="3183" spans="1:14" ht="47.25" hidden="1" outlineLevel="1" x14ac:dyDescent="0.25">
      <c r="A3183" s="27">
        <f t="shared" si="1065"/>
        <v>10</v>
      </c>
      <c r="B3183" s="28" t="str">
        <f t="shared" si="1074"/>
        <v>Procurement of LP rotor for unit 3 and 4 and upgradation of  BFP cartridge and BFP Booster pump</v>
      </c>
      <c r="C3183" s="9">
        <f t="shared" si="1072"/>
        <v>0</v>
      </c>
      <c r="D3183" s="65" t="str">
        <f t="shared" si="1072"/>
        <v>-</v>
      </c>
      <c r="E3183" s="58">
        <f t="shared" si="1072"/>
        <v>0</v>
      </c>
      <c r="F3183" s="58">
        <f t="shared" si="1066"/>
        <v>0</v>
      </c>
      <c r="G3183" s="58">
        <f t="shared" si="1067"/>
        <v>0</v>
      </c>
      <c r="H3183" s="58">
        <f t="shared" si="1068"/>
        <v>0</v>
      </c>
      <c r="I3183" s="123">
        <f>'F4.2'!AB201</f>
        <v>0</v>
      </c>
      <c r="J3183" s="123">
        <f>'F4.2'!AV201</f>
        <v>0</v>
      </c>
      <c r="K3183" s="58"/>
      <c r="L3183" s="58"/>
      <c r="M3183" s="58">
        <f t="shared" si="1073"/>
        <v>0</v>
      </c>
      <c r="N3183" s="58">
        <f t="shared" si="1069"/>
        <v>0</v>
      </c>
    </row>
    <row r="3184" spans="1:14" ht="15.75" hidden="1" outlineLevel="1" x14ac:dyDescent="0.25">
      <c r="A3184" s="31">
        <f t="shared" si="1065"/>
        <v>10.1</v>
      </c>
      <c r="B3184" s="127" t="str">
        <f t="shared" si="1074"/>
        <v>Procurement of  of LP rotor for unit 3 and 4</v>
      </c>
      <c r="C3184" s="9">
        <f t="shared" si="1072"/>
        <v>0</v>
      </c>
      <c r="D3184" s="65" t="str">
        <f t="shared" si="1072"/>
        <v>-</v>
      </c>
      <c r="E3184" s="58">
        <f t="shared" si="1072"/>
        <v>0</v>
      </c>
      <c r="F3184" s="58">
        <f t="shared" si="1066"/>
        <v>25</v>
      </c>
      <c r="G3184" s="58">
        <f t="shared" si="1067"/>
        <v>25</v>
      </c>
      <c r="H3184" s="58">
        <f t="shared" si="1068"/>
        <v>0</v>
      </c>
      <c r="I3184" s="123">
        <f>'F4.2'!AB202</f>
        <v>0</v>
      </c>
      <c r="J3184" s="123">
        <f>'F4.2'!AV202</f>
        <v>0</v>
      </c>
      <c r="K3184" s="58"/>
      <c r="L3184" s="58"/>
      <c r="M3184" s="58">
        <f t="shared" si="1073"/>
        <v>0</v>
      </c>
      <c r="N3184" s="58">
        <f t="shared" si="1069"/>
        <v>0</v>
      </c>
    </row>
    <row r="3185" spans="1:14" ht="63" hidden="1" outlineLevel="1" x14ac:dyDescent="0.25">
      <c r="A3185" s="31">
        <f t="shared" si="1065"/>
        <v>10.199999999999999</v>
      </c>
      <c r="B3185" s="127" t="str">
        <f t="shared" si="1074"/>
        <v>Upgradation of BFP cartridge and BFP Booster pump,  motorized scoop for hydraulic coupling and drive unit for BFP and modulating BFP RC valve for Unit 3 &amp; 4</v>
      </c>
      <c r="C3185" s="9">
        <f t="shared" si="1072"/>
        <v>0</v>
      </c>
      <c r="D3185" s="65" t="str">
        <f t="shared" si="1072"/>
        <v>-</v>
      </c>
      <c r="E3185" s="58">
        <f t="shared" si="1072"/>
        <v>0</v>
      </c>
      <c r="F3185" s="58">
        <f t="shared" si="1066"/>
        <v>20</v>
      </c>
      <c r="G3185" s="58">
        <f t="shared" si="1067"/>
        <v>20</v>
      </c>
      <c r="H3185" s="58">
        <f t="shared" si="1068"/>
        <v>0</v>
      </c>
      <c r="I3185" s="123">
        <f>'F4.2'!AB203</f>
        <v>0</v>
      </c>
      <c r="J3185" s="123">
        <f>'F4.2'!AV203</f>
        <v>0</v>
      </c>
      <c r="K3185" s="58"/>
      <c r="L3185" s="58"/>
      <c r="M3185" s="58">
        <f t="shared" si="1073"/>
        <v>0</v>
      </c>
      <c r="N3185" s="58">
        <f t="shared" si="1069"/>
        <v>0</v>
      </c>
    </row>
    <row r="3186" spans="1:14" ht="31.5" hidden="1" outlineLevel="1" x14ac:dyDescent="0.25">
      <c r="A3186" s="27">
        <f t="shared" ref="A3186:A3249" si="1075">A2760</f>
        <v>11</v>
      </c>
      <c r="B3186" s="28" t="str">
        <f t="shared" si="1074"/>
        <v xml:space="preserve">Refurbishment of LP rotor of unit 1 and 2 and Refurbishment of HPT module of unit 1 and 2             </v>
      </c>
      <c r="C3186" s="9">
        <f t="shared" si="1072"/>
        <v>0</v>
      </c>
      <c r="D3186" s="65" t="str">
        <f t="shared" si="1072"/>
        <v>-</v>
      </c>
      <c r="E3186" s="58">
        <f t="shared" si="1072"/>
        <v>0</v>
      </c>
      <c r="F3186" s="58">
        <f t="shared" ref="F3186:F3249" si="1076">F2760+I2760</f>
        <v>0</v>
      </c>
      <c r="G3186" s="58">
        <f t="shared" ref="G3186:G3249" si="1077">G2760+M2760</f>
        <v>0</v>
      </c>
      <c r="H3186" s="58">
        <f t="shared" si="1068"/>
        <v>0</v>
      </c>
      <c r="I3186" s="123">
        <f>'F4.2'!AB204</f>
        <v>0</v>
      </c>
      <c r="J3186" s="123">
        <f>'F4.2'!AV204</f>
        <v>0</v>
      </c>
      <c r="K3186" s="58"/>
      <c r="L3186" s="58"/>
      <c r="M3186" s="58">
        <f t="shared" si="1073"/>
        <v>0</v>
      </c>
      <c r="N3186" s="58">
        <f t="shared" si="1069"/>
        <v>0</v>
      </c>
    </row>
    <row r="3187" spans="1:14" ht="15.75" hidden="1" outlineLevel="1" x14ac:dyDescent="0.25">
      <c r="A3187" s="31">
        <f t="shared" si="1075"/>
        <v>11.1</v>
      </c>
      <c r="B3187" s="127" t="str">
        <f t="shared" si="1074"/>
        <v>Refurbishment of LP rotor of unit 1 and 2</v>
      </c>
      <c r="C3187" s="9">
        <f t="shared" si="1072"/>
        <v>0</v>
      </c>
      <c r="D3187" s="65" t="str">
        <f t="shared" si="1072"/>
        <v>-</v>
      </c>
      <c r="E3187" s="58">
        <f t="shared" si="1072"/>
        <v>0</v>
      </c>
      <c r="F3187" s="58">
        <f t="shared" si="1076"/>
        <v>0</v>
      </c>
      <c r="G3187" s="58">
        <f t="shared" si="1077"/>
        <v>0</v>
      </c>
      <c r="H3187" s="58">
        <f t="shared" ref="H3187:H3250" si="1078">F3187-G3187</f>
        <v>0</v>
      </c>
      <c r="I3187" s="123">
        <f>'F4.2'!AB205</f>
        <v>15</v>
      </c>
      <c r="J3187" s="123">
        <f>'F4.2'!AV205</f>
        <v>15</v>
      </c>
      <c r="K3187" s="58"/>
      <c r="L3187" s="58"/>
      <c r="M3187" s="58">
        <f t="shared" si="1073"/>
        <v>15</v>
      </c>
      <c r="N3187" s="58">
        <f t="shared" ref="N3187:N3250" si="1079">H3187+I3187-M3187</f>
        <v>0</v>
      </c>
    </row>
    <row r="3188" spans="1:14" ht="31.5" hidden="1" outlineLevel="1" x14ac:dyDescent="0.25">
      <c r="A3188" s="31">
        <f t="shared" si="1075"/>
        <v>11.2</v>
      </c>
      <c r="B3188" s="127" t="str">
        <f t="shared" si="1074"/>
        <v>Refurbishment of HPT module of unit 1 and 2</v>
      </c>
      <c r="C3188" s="9">
        <f t="shared" si="1072"/>
        <v>0</v>
      </c>
      <c r="D3188" s="65" t="str">
        <f t="shared" si="1072"/>
        <v>-</v>
      </c>
      <c r="E3188" s="58">
        <f t="shared" si="1072"/>
        <v>0</v>
      </c>
      <c r="F3188" s="58">
        <f t="shared" si="1076"/>
        <v>0</v>
      </c>
      <c r="G3188" s="58">
        <f t="shared" si="1077"/>
        <v>0</v>
      </c>
      <c r="H3188" s="58">
        <f t="shared" si="1078"/>
        <v>0</v>
      </c>
      <c r="I3188" s="123">
        <f>'F4.2'!AB206</f>
        <v>15</v>
      </c>
      <c r="J3188" s="123">
        <f>'F4.2'!AV206</f>
        <v>15</v>
      </c>
      <c r="K3188" s="58"/>
      <c r="L3188" s="58"/>
      <c r="M3188" s="58">
        <f t="shared" si="1073"/>
        <v>15</v>
      </c>
      <c r="N3188" s="58">
        <f t="shared" si="1079"/>
        <v>0</v>
      </c>
    </row>
    <row r="3189" spans="1:14" ht="47.25" hidden="1" outlineLevel="1" x14ac:dyDescent="0.25">
      <c r="A3189" s="27">
        <f t="shared" si="1075"/>
        <v>12</v>
      </c>
      <c r="B3189" s="28" t="str">
        <f t="shared" si="1074"/>
        <v>Refurbishment of LP rotor for unit 3 and 4 and Refurbishment and re-blading of HPT module of unit 3 and 4</v>
      </c>
      <c r="C3189" s="9">
        <f t="shared" si="1072"/>
        <v>0</v>
      </c>
      <c r="D3189" s="65" t="str">
        <f t="shared" si="1072"/>
        <v>-</v>
      </c>
      <c r="E3189" s="58">
        <f t="shared" si="1072"/>
        <v>0</v>
      </c>
      <c r="F3189" s="58">
        <f t="shared" si="1076"/>
        <v>0</v>
      </c>
      <c r="G3189" s="58">
        <f t="shared" si="1077"/>
        <v>0</v>
      </c>
      <c r="H3189" s="58">
        <f t="shared" si="1078"/>
        <v>0</v>
      </c>
      <c r="I3189" s="123">
        <f>'F4.2'!AB207</f>
        <v>0</v>
      </c>
      <c r="J3189" s="123">
        <f>'F4.2'!AV207</f>
        <v>0</v>
      </c>
      <c r="K3189" s="58"/>
      <c r="L3189" s="58"/>
      <c r="M3189" s="58">
        <f t="shared" si="1073"/>
        <v>0</v>
      </c>
      <c r="N3189" s="58">
        <f t="shared" si="1079"/>
        <v>0</v>
      </c>
    </row>
    <row r="3190" spans="1:14" ht="15.75" hidden="1" outlineLevel="1" x14ac:dyDescent="0.25">
      <c r="A3190" s="9">
        <f t="shared" si="1075"/>
        <v>12.1</v>
      </c>
      <c r="B3190" s="194" t="str">
        <f t="shared" si="1074"/>
        <v>Refurbishment of LP rotors for unit 3 and 4</v>
      </c>
      <c r="C3190" s="9">
        <f t="shared" si="1072"/>
        <v>0</v>
      </c>
      <c r="D3190" s="65" t="str">
        <f t="shared" si="1072"/>
        <v>-</v>
      </c>
      <c r="E3190" s="58">
        <f t="shared" si="1072"/>
        <v>0</v>
      </c>
      <c r="F3190" s="58">
        <f t="shared" si="1076"/>
        <v>0</v>
      </c>
      <c r="G3190" s="58">
        <f t="shared" si="1077"/>
        <v>0</v>
      </c>
      <c r="H3190" s="58">
        <f t="shared" si="1078"/>
        <v>0</v>
      </c>
      <c r="I3190" s="123">
        <f>'F4.2'!AB208</f>
        <v>18</v>
      </c>
      <c r="J3190" s="123">
        <f>'F4.2'!AV208</f>
        <v>18</v>
      </c>
      <c r="K3190" s="58"/>
      <c r="L3190" s="58"/>
      <c r="M3190" s="58">
        <f t="shared" si="1073"/>
        <v>18</v>
      </c>
      <c r="N3190" s="58">
        <f t="shared" si="1079"/>
        <v>0</v>
      </c>
    </row>
    <row r="3191" spans="1:14" ht="15.75" hidden="1" outlineLevel="1" x14ac:dyDescent="0.25">
      <c r="A3191" s="9">
        <f t="shared" si="1075"/>
        <v>12.2</v>
      </c>
      <c r="B3191" s="194" t="str">
        <f t="shared" si="1074"/>
        <v>Refurbishment of HPT modules of unit 3 and 4</v>
      </c>
      <c r="C3191" s="9">
        <f t="shared" si="1072"/>
        <v>0</v>
      </c>
      <c r="D3191" s="65" t="str">
        <f t="shared" si="1072"/>
        <v>-</v>
      </c>
      <c r="E3191" s="58">
        <f t="shared" si="1072"/>
        <v>0</v>
      </c>
      <c r="F3191" s="58">
        <f t="shared" si="1076"/>
        <v>0</v>
      </c>
      <c r="G3191" s="58">
        <f t="shared" si="1077"/>
        <v>0</v>
      </c>
      <c r="H3191" s="58">
        <f t="shared" si="1078"/>
        <v>0</v>
      </c>
      <c r="I3191" s="123">
        <f>'F4.2'!AB209</f>
        <v>36</v>
      </c>
      <c r="J3191" s="123">
        <f>'F4.2'!AV209</f>
        <v>36</v>
      </c>
      <c r="K3191" s="58"/>
      <c r="L3191" s="58"/>
      <c r="M3191" s="58">
        <f t="shared" si="1073"/>
        <v>36</v>
      </c>
      <c r="N3191" s="58">
        <f t="shared" si="1079"/>
        <v>0</v>
      </c>
    </row>
    <row r="3192" spans="1:14" ht="94.5" hidden="1" outlineLevel="1" x14ac:dyDescent="0.25">
      <c r="A3192" s="27">
        <f t="shared" si="1075"/>
        <v>13</v>
      </c>
      <c r="B3192" s="28" t="str">
        <f t="shared" si="1074"/>
        <v xml:space="preserve"> SITC OF COMPLETE SOLUTION AND COMPREHENSIVE PROTECTION AND MONITORING PACKAGE ALONG WITH RETROFIT OF ALLIED ACCESSORIES FOR VARIOUS GTs &amp; STs INSTALLED AT 210 MW KHAPERKHEDA TPS.</v>
      </c>
      <c r="C3192" s="9">
        <f t="shared" si="1072"/>
        <v>0</v>
      </c>
      <c r="D3192" s="65" t="str">
        <f t="shared" si="1072"/>
        <v>-</v>
      </c>
      <c r="E3192" s="58">
        <f t="shared" si="1072"/>
        <v>0</v>
      </c>
      <c r="F3192" s="58">
        <f t="shared" si="1076"/>
        <v>0</v>
      </c>
      <c r="G3192" s="58">
        <f t="shared" si="1077"/>
        <v>0</v>
      </c>
      <c r="H3192" s="58">
        <f t="shared" si="1078"/>
        <v>0</v>
      </c>
      <c r="I3192" s="123">
        <f>'F4.2'!AB210</f>
        <v>0</v>
      </c>
      <c r="J3192" s="123">
        <f>'F4.2'!AV210</f>
        <v>0</v>
      </c>
      <c r="K3192" s="58"/>
      <c r="L3192" s="58"/>
      <c r="M3192" s="58">
        <f t="shared" si="1073"/>
        <v>0</v>
      </c>
      <c r="N3192" s="58">
        <f t="shared" si="1079"/>
        <v>0</v>
      </c>
    </row>
    <row r="3193" spans="1:14" ht="90" hidden="1" outlineLevel="1" x14ac:dyDescent="0.25">
      <c r="A3193" s="9">
        <f t="shared" si="1075"/>
        <v>13.1</v>
      </c>
      <c r="B3193" s="194" t="str">
        <f t="shared" si="1074"/>
        <v>SUPPLY,INSTALLATION, TESTING &amp; COMMISSIONING OF COMPLETE SOLUTION AND COMPREHENSIVE PROTECTION AND MONITORING PACKAGE ALONG WITH RETROFIT OF ALLIED ACCESSORIES FOR VARIOUS GTs &amp; STs INSTALLED AT 210 MW KHAPERKHEDA TPS.</v>
      </c>
      <c r="C3193" s="9">
        <f t="shared" si="1072"/>
        <v>0</v>
      </c>
      <c r="D3193" s="65" t="str">
        <f t="shared" si="1072"/>
        <v>-</v>
      </c>
      <c r="E3193" s="58">
        <f t="shared" si="1072"/>
        <v>0</v>
      </c>
      <c r="F3193" s="58">
        <f t="shared" si="1076"/>
        <v>26</v>
      </c>
      <c r="G3193" s="58">
        <f t="shared" si="1077"/>
        <v>26</v>
      </c>
      <c r="H3193" s="58">
        <f t="shared" si="1078"/>
        <v>0</v>
      </c>
      <c r="I3193" s="123">
        <f>'F4.2'!AB211</f>
        <v>0</v>
      </c>
      <c r="J3193" s="123">
        <f>'F4.2'!AV211</f>
        <v>0</v>
      </c>
      <c r="K3193" s="58"/>
      <c r="L3193" s="58"/>
      <c r="M3193" s="58">
        <f t="shared" si="1073"/>
        <v>0</v>
      </c>
      <c r="N3193" s="58">
        <f t="shared" si="1079"/>
        <v>0</v>
      </c>
    </row>
    <row r="3194" spans="1:14" ht="78.75" hidden="1" outlineLevel="1" x14ac:dyDescent="0.25">
      <c r="A3194" s="27">
        <f t="shared" si="1075"/>
        <v>14</v>
      </c>
      <c r="B3194" s="28" t="str">
        <f t="shared" si="1074"/>
        <v xml:space="preserve"> PLANT PERFORMANCE IMPROVEMENT BY DESIGN, SUPPLY, INSTALLATION &amp; COMMISSIONING OF STATE OF ART HT VACCUM CIRCUIT BREAERS AT UNIT 1 TO 4 OF 210MW KHAPERKHEDA TPS.</v>
      </c>
      <c r="C3194" s="9">
        <f t="shared" ref="C3194:E3213" si="1080">C2768</f>
        <v>0</v>
      </c>
      <c r="D3194" s="65" t="str">
        <f t="shared" si="1080"/>
        <v>-</v>
      </c>
      <c r="E3194" s="58">
        <f t="shared" si="1080"/>
        <v>0</v>
      </c>
      <c r="F3194" s="58">
        <f t="shared" si="1076"/>
        <v>0</v>
      </c>
      <c r="G3194" s="58">
        <f t="shared" si="1077"/>
        <v>0</v>
      </c>
      <c r="H3194" s="58">
        <f t="shared" si="1078"/>
        <v>0</v>
      </c>
      <c r="I3194" s="123">
        <f>'F4.2'!AB212</f>
        <v>0</v>
      </c>
      <c r="J3194" s="123">
        <f>'F4.2'!AV212</f>
        <v>0</v>
      </c>
      <c r="K3194" s="58"/>
      <c r="L3194" s="58"/>
      <c r="M3194" s="58">
        <f t="shared" si="1073"/>
        <v>0</v>
      </c>
      <c r="N3194" s="58">
        <f t="shared" si="1079"/>
        <v>0</v>
      </c>
    </row>
    <row r="3195" spans="1:14" ht="30" hidden="1" outlineLevel="1" x14ac:dyDescent="0.25">
      <c r="A3195" s="9">
        <f t="shared" si="1075"/>
        <v>14.1</v>
      </c>
      <c r="B3195" s="194" t="str">
        <f t="shared" si="1074"/>
        <v>DESIGN, SUPPLY, INSTALLATION,  TESTING &amp; COMMISSIONING OF HT VCB AT U # 1 &amp; 2.</v>
      </c>
      <c r="C3195" s="9">
        <f t="shared" si="1080"/>
        <v>0</v>
      </c>
      <c r="D3195" s="65" t="str">
        <f t="shared" si="1080"/>
        <v>-</v>
      </c>
      <c r="E3195" s="58">
        <f t="shared" si="1080"/>
        <v>0</v>
      </c>
      <c r="F3195" s="58">
        <f t="shared" si="1076"/>
        <v>15.14</v>
      </c>
      <c r="G3195" s="58">
        <f t="shared" si="1077"/>
        <v>15.14</v>
      </c>
      <c r="H3195" s="58">
        <f t="shared" si="1078"/>
        <v>0</v>
      </c>
      <c r="I3195" s="123">
        <f>'F4.2'!AB213</f>
        <v>0</v>
      </c>
      <c r="J3195" s="123">
        <f>'F4.2'!AV213</f>
        <v>0</v>
      </c>
      <c r="K3195" s="58"/>
      <c r="L3195" s="58"/>
      <c r="M3195" s="58">
        <f t="shared" si="1073"/>
        <v>0</v>
      </c>
      <c r="N3195" s="58">
        <f t="shared" si="1079"/>
        <v>0</v>
      </c>
    </row>
    <row r="3196" spans="1:14" ht="30" hidden="1" outlineLevel="1" x14ac:dyDescent="0.25">
      <c r="A3196" s="9">
        <f t="shared" si="1075"/>
        <v>14.2</v>
      </c>
      <c r="B3196" s="194" t="str">
        <f t="shared" si="1074"/>
        <v>DESIGN, SUPPLY, INSTALLATION,  TESTING &amp; COMMISSIONING OF HT VCB AT U # 3 &amp; 4.</v>
      </c>
      <c r="C3196" s="9">
        <f t="shared" si="1080"/>
        <v>0</v>
      </c>
      <c r="D3196" s="65" t="str">
        <f t="shared" si="1080"/>
        <v>-</v>
      </c>
      <c r="E3196" s="58">
        <f t="shared" si="1080"/>
        <v>0</v>
      </c>
      <c r="F3196" s="58">
        <f t="shared" si="1076"/>
        <v>16.5</v>
      </c>
      <c r="G3196" s="58">
        <f t="shared" si="1077"/>
        <v>16.5</v>
      </c>
      <c r="H3196" s="58">
        <f t="shared" si="1078"/>
        <v>0</v>
      </c>
      <c r="I3196" s="123">
        <f>'F4.2'!AB214</f>
        <v>0</v>
      </c>
      <c r="J3196" s="123">
        <f>'F4.2'!AV214</f>
        <v>0</v>
      </c>
      <c r="K3196" s="58"/>
      <c r="L3196" s="58"/>
      <c r="M3196" s="58">
        <f t="shared" si="1073"/>
        <v>0</v>
      </c>
      <c r="N3196" s="58">
        <f t="shared" si="1079"/>
        <v>0</v>
      </c>
    </row>
    <row r="3197" spans="1:14" ht="110.25" hidden="1" outlineLevel="1" x14ac:dyDescent="0.25">
      <c r="A3197" s="27">
        <f t="shared" si="1075"/>
        <v>15</v>
      </c>
      <c r="B3197" s="28" t="str">
        <f t="shared" si="1074"/>
        <v>DESIGN, SUPPLY, INSTALLATION, TESTING AND COMMISSIONING OF THE VARIOUS LIFTS IN PLACE OF THE EXISTING OLD LIFTS, LIGHTNING PROTECTION SYSTEM, EARTHING SYSTEM, AVIATION LIGHTING SYSTEM  INSTALLED AT UNIT # 1 TO 4 OF 210 MW, KHAPERKHEDA TPS ON OEM BASIS.</v>
      </c>
      <c r="C3197" s="9">
        <f t="shared" si="1080"/>
        <v>0</v>
      </c>
      <c r="D3197" s="65" t="str">
        <f t="shared" si="1080"/>
        <v>-</v>
      </c>
      <c r="E3197" s="58">
        <f t="shared" si="1080"/>
        <v>0</v>
      </c>
      <c r="F3197" s="58">
        <f t="shared" si="1076"/>
        <v>0</v>
      </c>
      <c r="G3197" s="58">
        <f t="shared" si="1077"/>
        <v>0</v>
      </c>
      <c r="H3197" s="58">
        <f t="shared" si="1078"/>
        <v>0</v>
      </c>
      <c r="I3197" s="123">
        <f>'F4.2'!AB215</f>
        <v>0</v>
      </c>
      <c r="J3197" s="123">
        <f>'F4.2'!AV215</f>
        <v>0</v>
      </c>
      <c r="K3197" s="58"/>
      <c r="L3197" s="58"/>
      <c r="M3197" s="58">
        <f t="shared" si="1073"/>
        <v>0</v>
      </c>
      <c r="N3197" s="58">
        <f t="shared" si="1079"/>
        <v>0</v>
      </c>
    </row>
    <row r="3198" spans="1:14" ht="60" hidden="1" outlineLevel="1" x14ac:dyDescent="0.25">
      <c r="A3198" s="9">
        <f t="shared" si="1075"/>
        <v>15.1</v>
      </c>
      <c r="B3198" s="194" t="str">
        <f t="shared" si="1074"/>
        <v>DESIGN, SUPPLY, INSTALLATION, TESTING AND COMMISSIONING OF THE VARIOUS LIFTS IN PLACE OF THE EXISTING OLD LIFTS INSTALLED AT UNIT # 1 TO 4 OF 210 MW, KHAPERKHEDA TPS ON OEM BASIS.</v>
      </c>
      <c r="C3198" s="9">
        <f t="shared" si="1080"/>
        <v>0</v>
      </c>
      <c r="D3198" s="65" t="str">
        <f t="shared" si="1080"/>
        <v>-</v>
      </c>
      <c r="E3198" s="58">
        <f t="shared" si="1080"/>
        <v>0</v>
      </c>
      <c r="F3198" s="58">
        <f t="shared" si="1076"/>
        <v>10.46</v>
      </c>
      <c r="G3198" s="58">
        <f t="shared" si="1077"/>
        <v>10.46</v>
      </c>
      <c r="H3198" s="58">
        <f t="shared" si="1078"/>
        <v>0</v>
      </c>
      <c r="I3198" s="123">
        <f>'F4.2'!AB216</f>
        <v>0</v>
      </c>
      <c r="J3198" s="123">
        <f>'F4.2'!AV216</f>
        <v>0</v>
      </c>
      <c r="K3198" s="58"/>
      <c r="L3198" s="58"/>
      <c r="M3198" s="58">
        <f t="shared" si="1073"/>
        <v>0</v>
      </c>
      <c r="N3198" s="58">
        <f t="shared" si="1079"/>
        <v>0</v>
      </c>
    </row>
    <row r="3199" spans="1:14" ht="45" hidden="1" outlineLevel="1" x14ac:dyDescent="0.25">
      <c r="A3199" s="9">
        <f t="shared" si="1075"/>
        <v>15.2</v>
      </c>
      <c r="B3199" s="194" t="str">
        <f t="shared" si="1074"/>
        <v xml:space="preserve">   Design, Engineering, Supply, Erection, Testing &amp; Commissioning of lightning protection system at  Khaperkheda TPS.</v>
      </c>
      <c r="C3199" s="9">
        <f t="shared" si="1080"/>
        <v>0</v>
      </c>
      <c r="D3199" s="65" t="str">
        <f t="shared" si="1080"/>
        <v>-</v>
      </c>
      <c r="E3199" s="58">
        <f t="shared" si="1080"/>
        <v>0</v>
      </c>
      <c r="F3199" s="58">
        <f t="shared" si="1076"/>
        <v>5</v>
      </c>
      <c r="G3199" s="58">
        <f t="shared" si="1077"/>
        <v>5</v>
      </c>
      <c r="H3199" s="58">
        <f t="shared" si="1078"/>
        <v>0</v>
      </c>
      <c r="I3199" s="123">
        <f>'F4.2'!AB217</f>
        <v>0</v>
      </c>
      <c r="J3199" s="123">
        <f>'F4.2'!AV217</f>
        <v>0</v>
      </c>
      <c r="K3199" s="58"/>
      <c r="L3199" s="58"/>
      <c r="M3199" s="58">
        <f t="shared" si="1073"/>
        <v>0</v>
      </c>
      <c r="N3199" s="58">
        <f t="shared" si="1079"/>
        <v>0</v>
      </c>
    </row>
    <row r="3200" spans="1:14" ht="45" hidden="1" outlineLevel="1" x14ac:dyDescent="0.25">
      <c r="A3200" s="9">
        <f t="shared" si="1075"/>
        <v>15.3</v>
      </c>
      <c r="B3200" s="194" t="str">
        <f t="shared" si="1074"/>
        <v xml:space="preserve">     Design, Engineering, Supply, Erection, Testing &amp; Commissioning of Earthing of electrical system &amp; various buildings at  Khaperkheda TPS.</v>
      </c>
      <c r="C3200" s="9">
        <f t="shared" si="1080"/>
        <v>0</v>
      </c>
      <c r="D3200" s="65" t="str">
        <f t="shared" si="1080"/>
        <v>-</v>
      </c>
      <c r="E3200" s="58">
        <f t="shared" si="1080"/>
        <v>0</v>
      </c>
      <c r="F3200" s="58">
        <f t="shared" si="1076"/>
        <v>5</v>
      </c>
      <c r="G3200" s="58">
        <f t="shared" si="1077"/>
        <v>5</v>
      </c>
      <c r="H3200" s="58">
        <f t="shared" si="1078"/>
        <v>0</v>
      </c>
      <c r="I3200" s="123">
        <f>'F4.2'!AB218</f>
        <v>0</v>
      </c>
      <c r="J3200" s="123">
        <f>'F4.2'!AV218</f>
        <v>0</v>
      </c>
      <c r="K3200" s="58"/>
      <c r="L3200" s="58"/>
      <c r="M3200" s="58">
        <f t="shared" si="1073"/>
        <v>0</v>
      </c>
      <c r="N3200" s="58">
        <f t="shared" si="1079"/>
        <v>0</v>
      </c>
    </row>
    <row r="3201" spans="1:14" ht="45" hidden="1" outlineLevel="1" x14ac:dyDescent="0.25">
      <c r="A3201" s="9">
        <f t="shared" si="1075"/>
        <v>15.4</v>
      </c>
      <c r="B3201" s="194" t="str">
        <f t="shared" si="1074"/>
        <v xml:space="preserve">         Design, Engineering, Supply, Erection, Testing &amp; Commissioning of Aviation Lighting Syatem at  Khaperkheda TPS.</v>
      </c>
      <c r="C3201" s="9">
        <f t="shared" si="1080"/>
        <v>0</v>
      </c>
      <c r="D3201" s="65" t="str">
        <f t="shared" si="1080"/>
        <v>-</v>
      </c>
      <c r="E3201" s="58">
        <f t="shared" si="1080"/>
        <v>0</v>
      </c>
      <c r="F3201" s="58">
        <f t="shared" si="1076"/>
        <v>5</v>
      </c>
      <c r="G3201" s="58">
        <f t="shared" si="1077"/>
        <v>5</v>
      </c>
      <c r="H3201" s="58">
        <f t="shared" si="1078"/>
        <v>0</v>
      </c>
      <c r="I3201" s="123">
        <f>'F4.2'!AB219</f>
        <v>0</v>
      </c>
      <c r="J3201" s="123">
        <f>'F4.2'!AV219</f>
        <v>0</v>
      </c>
      <c r="K3201" s="58"/>
      <c r="L3201" s="58"/>
      <c r="M3201" s="58">
        <f t="shared" si="1073"/>
        <v>0</v>
      </c>
      <c r="N3201" s="58">
        <f t="shared" si="1079"/>
        <v>0</v>
      </c>
    </row>
    <row r="3202" spans="1:14" ht="31.5" hidden="1" outlineLevel="1" x14ac:dyDescent="0.25">
      <c r="A3202" s="27">
        <f t="shared" si="1075"/>
        <v>16</v>
      </c>
      <c r="B3202" s="28" t="str">
        <f t="shared" si="1074"/>
        <v>SUPPLY OF SPARE GENERATOR ROTOR FOR U#3 &amp;4, 210MW, TPS KHAPERKHEDA.</v>
      </c>
      <c r="C3202" s="9">
        <f t="shared" si="1080"/>
        <v>0</v>
      </c>
      <c r="D3202" s="65" t="str">
        <f t="shared" si="1080"/>
        <v>-</v>
      </c>
      <c r="E3202" s="58">
        <f t="shared" si="1080"/>
        <v>0</v>
      </c>
      <c r="F3202" s="58">
        <f t="shared" si="1076"/>
        <v>0</v>
      </c>
      <c r="G3202" s="58">
        <f t="shared" si="1077"/>
        <v>0</v>
      </c>
      <c r="H3202" s="58">
        <f t="shared" si="1078"/>
        <v>0</v>
      </c>
      <c r="I3202" s="123">
        <f>'F4.2'!AB220</f>
        <v>0</v>
      </c>
      <c r="J3202" s="123">
        <f>'F4.2'!AV220</f>
        <v>0</v>
      </c>
      <c r="K3202" s="58"/>
      <c r="L3202" s="58"/>
      <c r="M3202" s="58">
        <f t="shared" si="1073"/>
        <v>0</v>
      </c>
      <c r="N3202" s="58">
        <f t="shared" si="1079"/>
        <v>0</v>
      </c>
    </row>
    <row r="3203" spans="1:14" ht="30" hidden="1" outlineLevel="1" x14ac:dyDescent="0.25">
      <c r="A3203" s="9">
        <f t="shared" si="1075"/>
        <v>16.100000000000001</v>
      </c>
      <c r="B3203" s="194" t="str">
        <f t="shared" si="1074"/>
        <v>SUPPLY OF SPARE GENERATOR ROTOR FOR U#3 &amp;4, 210MW, TPS KHAPERKHEDA.</v>
      </c>
      <c r="C3203" s="9">
        <f t="shared" si="1080"/>
        <v>0</v>
      </c>
      <c r="D3203" s="65" t="str">
        <f t="shared" si="1080"/>
        <v>-</v>
      </c>
      <c r="E3203" s="58">
        <f t="shared" si="1080"/>
        <v>0</v>
      </c>
      <c r="F3203" s="58">
        <f t="shared" si="1076"/>
        <v>40</v>
      </c>
      <c r="G3203" s="58">
        <f t="shared" si="1077"/>
        <v>40</v>
      </c>
      <c r="H3203" s="58">
        <f t="shared" si="1078"/>
        <v>0</v>
      </c>
      <c r="I3203" s="123">
        <f>'F4.2'!AB221</f>
        <v>0</v>
      </c>
      <c r="J3203" s="123">
        <f>'F4.2'!AV221</f>
        <v>0</v>
      </c>
      <c r="K3203" s="58"/>
      <c r="L3203" s="58"/>
      <c r="M3203" s="58">
        <f t="shared" si="1073"/>
        <v>0</v>
      </c>
      <c r="N3203" s="58">
        <f t="shared" si="1079"/>
        <v>0</v>
      </c>
    </row>
    <row r="3204" spans="1:14" ht="47.25" hidden="1" outlineLevel="1" x14ac:dyDescent="0.25">
      <c r="A3204" s="27">
        <f t="shared" si="1075"/>
        <v>17</v>
      </c>
      <c r="B3204" s="28" t="str">
        <f t="shared" si="1074"/>
        <v xml:space="preserve"> PROCUREMENT OF ENERGY EFFICIENT MOTORS FOR U # 1 TO 4 OF KHAPERKHEDA TPS.</v>
      </c>
      <c r="C3204" s="9">
        <f t="shared" si="1080"/>
        <v>0</v>
      </c>
      <c r="D3204" s="65" t="str">
        <f t="shared" si="1080"/>
        <v>-</v>
      </c>
      <c r="E3204" s="58">
        <f t="shared" si="1080"/>
        <v>0</v>
      </c>
      <c r="F3204" s="58">
        <f t="shared" si="1076"/>
        <v>0</v>
      </c>
      <c r="G3204" s="58">
        <f t="shared" si="1077"/>
        <v>0</v>
      </c>
      <c r="H3204" s="58">
        <f t="shared" si="1078"/>
        <v>0</v>
      </c>
      <c r="I3204" s="123">
        <f>'F4.2'!AB222</f>
        <v>0</v>
      </c>
      <c r="J3204" s="123">
        <f>'F4.2'!AV222</f>
        <v>0</v>
      </c>
      <c r="K3204" s="58"/>
      <c r="L3204" s="58"/>
      <c r="M3204" s="58">
        <f t="shared" si="1073"/>
        <v>0</v>
      </c>
      <c r="N3204" s="58">
        <f t="shared" si="1079"/>
        <v>0</v>
      </c>
    </row>
    <row r="3205" spans="1:14" ht="30" hidden="1" outlineLevel="1" x14ac:dyDescent="0.25">
      <c r="A3205" s="9">
        <f t="shared" si="1075"/>
        <v>17.100000000000001</v>
      </c>
      <c r="B3205" s="194" t="str">
        <f t="shared" si="1074"/>
        <v>PROCUREMENT OF ENERGY EFFICIENT MOTORS FOR U # 1 &amp; 2  OF KHAPERKHEDA TPS.</v>
      </c>
      <c r="C3205" s="9">
        <f t="shared" si="1080"/>
        <v>0</v>
      </c>
      <c r="D3205" s="65" t="str">
        <f t="shared" si="1080"/>
        <v>-</v>
      </c>
      <c r="E3205" s="58">
        <f t="shared" si="1080"/>
        <v>0</v>
      </c>
      <c r="F3205" s="58">
        <f t="shared" si="1076"/>
        <v>11</v>
      </c>
      <c r="G3205" s="58">
        <f t="shared" si="1077"/>
        <v>11</v>
      </c>
      <c r="H3205" s="58">
        <f t="shared" si="1078"/>
        <v>0</v>
      </c>
      <c r="I3205" s="123">
        <f>'F4.2'!AB223</f>
        <v>0</v>
      </c>
      <c r="J3205" s="123">
        <f>'F4.2'!AV223</f>
        <v>0</v>
      </c>
      <c r="K3205" s="58"/>
      <c r="L3205" s="58"/>
      <c r="M3205" s="58">
        <f t="shared" si="1073"/>
        <v>0</v>
      </c>
      <c r="N3205" s="58">
        <f t="shared" si="1079"/>
        <v>0</v>
      </c>
    </row>
    <row r="3206" spans="1:14" ht="30" hidden="1" outlineLevel="1" x14ac:dyDescent="0.25">
      <c r="A3206" s="9">
        <f t="shared" si="1075"/>
        <v>17.2</v>
      </c>
      <c r="B3206" s="194" t="str">
        <f t="shared" si="1074"/>
        <v>PROCUREMENT OF ENERGY EFFICIENT MOTORS FOR U # 3 &amp; 4  OF KHAPERKHEDA TPS.</v>
      </c>
      <c r="C3206" s="9">
        <f t="shared" si="1080"/>
        <v>0</v>
      </c>
      <c r="D3206" s="65" t="str">
        <f t="shared" si="1080"/>
        <v>-</v>
      </c>
      <c r="E3206" s="58">
        <f t="shared" si="1080"/>
        <v>0</v>
      </c>
      <c r="F3206" s="58">
        <f t="shared" si="1076"/>
        <v>14</v>
      </c>
      <c r="G3206" s="58">
        <f t="shared" si="1077"/>
        <v>14</v>
      </c>
      <c r="H3206" s="58">
        <f t="shared" si="1078"/>
        <v>0</v>
      </c>
      <c r="I3206" s="123">
        <f>'F4.2'!AB224</f>
        <v>0</v>
      </c>
      <c r="J3206" s="123">
        <f>'F4.2'!AV224</f>
        <v>0</v>
      </c>
      <c r="K3206" s="58"/>
      <c r="L3206" s="58"/>
      <c r="M3206" s="58">
        <f t="shared" si="1073"/>
        <v>0</v>
      </c>
      <c r="N3206" s="58">
        <f t="shared" si="1079"/>
        <v>0</v>
      </c>
    </row>
    <row r="3207" spans="1:14" ht="30" hidden="1" outlineLevel="1" x14ac:dyDescent="0.25">
      <c r="A3207" s="9">
        <f t="shared" si="1075"/>
        <v>17.3</v>
      </c>
      <c r="B3207" s="194" t="str">
        <f t="shared" si="1074"/>
        <v>Procurement of DC motors for U # 1 &amp; 2 of Khaperkheda TPS.</v>
      </c>
      <c r="C3207" s="9">
        <f t="shared" si="1080"/>
        <v>0</v>
      </c>
      <c r="D3207" s="65" t="str">
        <f t="shared" si="1080"/>
        <v>-</v>
      </c>
      <c r="E3207" s="58">
        <f t="shared" si="1080"/>
        <v>0</v>
      </c>
      <c r="F3207" s="58">
        <f t="shared" si="1076"/>
        <v>5</v>
      </c>
      <c r="G3207" s="58">
        <f t="shared" si="1077"/>
        <v>5</v>
      </c>
      <c r="H3207" s="58">
        <f t="shared" si="1078"/>
        <v>0</v>
      </c>
      <c r="I3207" s="123">
        <f>'F4.2'!AB225</f>
        <v>0</v>
      </c>
      <c r="J3207" s="123">
        <f>'F4.2'!AV225</f>
        <v>0</v>
      </c>
      <c r="K3207" s="58"/>
      <c r="L3207" s="58"/>
      <c r="M3207" s="58">
        <f t="shared" si="1073"/>
        <v>0</v>
      </c>
      <c r="N3207" s="58">
        <f t="shared" si="1079"/>
        <v>0</v>
      </c>
    </row>
    <row r="3208" spans="1:14" ht="30" hidden="1" outlineLevel="1" x14ac:dyDescent="0.25">
      <c r="A3208" s="9">
        <f t="shared" si="1075"/>
        <v>17.399999999999999</v>
      </c>
      <c r="B3208" s="194" t="str">
        <f t="shared" si="1074"/>
        <v>Procurement of DC motors for U # 3 &amp; 4 of Khaperkheda TPS.</v>
      </c>
      <c r="C3208" s="9">
        <f t="shared" si="1080"/>
        <v>0</v>
      </c>
      <c r="D3208" s="65" t="str">
        <f t="shared" si="1080"/>
        <v>-</v>
      </c>
      <c r="E3208" s="58">
        <f t="shared" si="1080"/>
        <v>0</v>
      </c>
      <c r="F3208" s="58">
        <f t="shared" si="1076"/>
        <v>5</v>
      </c>
      <c r="G3208" s="58">
        <f t="shared" si="1077"/>
        <v>5</v>
      </c>
      <c r="H3208" s="58">
        <f t="shared" si="1078"/>
        <v>0</v>
      </c>
      <c r="I3208" s="123">
        <f>'F4.2'!AB226</f>
        <v>0</v>
      </c>
      <c r="J3208" s="123">
        <f>'F4.2'!AV226</f>
        <v>0</v>
      </c>
      <c r="K3208" s="58"/>
      <c r="L3208" s="58"/>
      <c r="M3208" s="58">
        <f t="shared" si="1073"/>
        <v>0</v>
      </c>
      <c r="N3208" s="58">
        <f t="shared" si="1079"/>
        <v>0</v>
      </c>
    </row>
    <row r="3209" spans="1:14" ht="47.25" hidden="1" outlineLevel="1" x14ac:dyDescent="0.25">
      <c r="A3209" s="27">
        <f t="shared" si="1075"/>
        <v>18</v>
      </c>
      <c r="B3209" s="28" t="str">
        <f t="shared" si="1074"/>
        <v>UPGRADATION OF EXISTING LT MCC PANEL WITH STATE OF ART LT MCC PANEL AT U # 1 TO 4 OF KHAPERKHEDA TPS.</v>
      </c>
      <c r="C3209" s="9">
        <f t="shared" si="1080"/>
        <v>0</v>
      </c>
      <c r="D3209" s="65" t="str">
        <f t="shared" si="1080"/>
        <v>-</v>
      </c>
      <c r="E3209" s="58">
        <f t="shared" si="1080"/>
        <v>0</v>
      </c>
      <c r="F3209" s="58">
        <f t="shared" si="1076"/>
        <v>0</v>
      </c>
      <c r="G3209" s="58">
        <f t="shared" si="1077"/>
        <v>0</v>
      </c>
      <c r="H3209" s="58">
        <f t="shared" si="1078"/>
        <v>0</v>
      </c>
      <c r="I3209" s="123">
        <f>'F4.2'!AB227</f>
        <v>0</v>
      </c>
      <c r="J3209" s="123">
        <f>'F4.2'!AV227</f>
        <v>0</v>
      </c>
      <c r="K3209" s="58"/>
      <c r="L3209" s="58"/>
      <c r="M3209" s="58">
        <f t="shared" si="1073"/>
        <v>0</v>
      </c>
      <c r="N3209" s="58">
        <f t="shared" si="1079"/>
        <v>0</v>
      </c>
    </row>
    <row r="3210" spans="1:14" ht="45" hidden="1" outlineLevel="1" x14ac:dyDescent="0.25">
      <c r="A3210" s="9">
        <f t="shared" si="1075"/>
        <v>18.100000000000001</v>
      </c>
      <c r="B3210" s="194" t="str">
        <f t="shared" si="1074"/>
        <v xml:space="preserve"> UPGRADATION OF EXISTING LT MCC PANEL WITH STATE OF ART LT MCC PANEL AT U # 1 &amp; 2 OF KHAPERKHEDA TPS.</v>
      </c>
      <c r="C3210" s="9">
        <f t="shared" si="1080"/>
        <v>0</v>
      </c>
      <c r="D3210" s="65" t="str">
        <f t="shared" si="1080"/>
        <v>-</v>
      </c>
      <c r="E3210" s="58">
        <f t="shared" si="1080"/>
        <v>0</v>
      </c>
      <c r="F3210" s="58">
        <f t="shared" si="1076"/>
        <v>12.5</v>
      </c>
      <c r="G3210" s="58">
        <f t="shared" si="1077"/>
        <v>12.5</v>
      </c>
      <c r="H3210" s="58">
        <f t="shared" si="1078"/>
        <v>0</v>
      </c>
      <c r="I3210" s="123">
        <f>'F4.2'!AB228</f>
        <v>0</v>
      </c>
      <c r="J3210" s="123">
        <f>'F4.2'!AV228</f>
        <v>0</v>
      </c>
      <c r="K3210" s="58"/>
      <c r="L3210" s="58"/>
      <c r="M3210" s="58">
        <f t="shared" si="1073"/>
        <v>0</v>
      </c>
      <c r="N3210" s="58">
        <f t="shared" si="1079"/>
        <v>0</v>
      </c>
    </row>
    <row r="3211" spans="1:14" ht="45" hidden="1" outlineLevel="1" x14ac:dyDescent="0.25">
      <c r="A3211" s="9">
        <f t="shared" si="1075"/>
        <v>18.2</v>
      </c>
      <c r="B3211" s="194" t="str">
        <f t="shared" si="1074"/>
        <v>UPGRADATION OF EXISTING LT MCC PANEL WITH STATE OF ART LT MCC PANEL AT U # 3 &amp;  4 OF KHAPERKHEDA TPS.</v>
      </c>
      <c r="C3211" s="9">
        <f t="shared" si="1080"/>
        <v>0</v>
      </c>
      <c r="D3211" s="65" t="str">
        <f t="shared" si="1080"/>
        <v>-</v>
      </c>
      <c r="E3211" s="58">
        <f t="shared" si="1080"/>
        <v>0</v>
      </c>
      <c r="F3211" s="58">
        <f t="shared" si="1076"/>
        <v>12.5</v>
      </c>
      <c r="G3211" s="58">
        <f t="shared" si="1077"/>
        <v>12.5</v>
      </c>
      <c r="H3211" s="58">
        <f t="shared" si="1078"/>
        <v>0</v>
      </c>
      <c r="I3211" s="123">
        <f>'F4.2'!AB229</f>
        <v>0</v>
      </c>
      <c r="J3211" s="123">
        <f>'F4.2'!AV229</f>
        <v>0</v>
      </c>
      <c r="K3211" s="58"/>
      <c r="L3211" s="58"/>
      <c r="M3211" s="58">
        <f t="shared" si="1073"/>
        <v>0</v>
      </c>
      <c r="N3211" s="58">
        <f t="shared" si="1079"/>
        <v>0</v>
      </c>
    </row>
    <row r="3212" spans="1:14" ht="30" hidden="1" outlineLevel="1" x14ac:dyDescent="0.25">
      <c r="A3212" s="9">
        <f t="shared" si="1075"/>
        <v>18.3</v>
      </c>
      <c r="B3212" s="194" t="str">
        <f t="shared" si="1074"/>
        <v>UPGRADATION OF HT BREAKER PANEL AT WAREGAON ASH BUND OF KHAPERKHEDA TPS.</v>
      </c>
      <c r="C3212" s="9">
        <f t="shared" si="1080"/>
        <v>0</v>
      </c>
      <c r="D3212" s="65" t="str">
        <f t="shared" si="1080"/>
        <v>-</v>
      </c>
      <c r="E3212" s="58">
        <f t="shared" si="1080"/>
        <v>0</v>
      </c>
      <c r="F3212" s="58">
        <f t="shared" si="1076"/>
        <v>3</v>
      </c>
      <c r="G3212" s="58">
        <f t="shared" si="1077"/>
        <v>3</v>
      </c>
      <c r="H3212" s="58">
        <f t="shared" si="1078"/>
        <v>0</v>
      </c>
      <c r="I3212" s="123">
        <f>'F4.2'!AB230</f>
        <v>0</v>
      </c>
      <c r="J3212" s="123">
        <f>'F4.2'!AV230</f>
        <v>0</v>
      </c>
      <c r="K3212" s="58"/>
      <c r="L3212" s="58"/>
      <c r="M3212" s="58">
        <f t="shared" si="1073"/>
        <v>0</v>
      </c>
      <c r="N3212" s="58">
        <f t="shared" si="1079"/>
        <v>0</v>
      </c>
    </row>
    <row r="3213" spans="1:14" ht="30" hidden="1" outlineLevel="1" x14ac:dyDescent="0.25">
      <c r="A3213" s="9">
        <f t="shared" si="1075"/>
        <v>18.399999999999999</v>
      </c>
      <c r="B3213" s="194" t="str">
        <f t="shared" si="1074"/>
        <v xml:space="preserve"> UPGRADATION OF HT BREAKER PANEL AT OLD PROJECT OFFICE OF KHAPERKHEDA TPS.</v>
      </c>
      <c r="C3213" s="9">
        <f t="shared" si="1080"/>
        <v>0</v>
      </c>
      <c r="D3213" s="65" t="str">
        <f t="shared" si="1080"/>
        <v>-</v>
      </c>
      <c r="E3213" s="58">
        <f t="shared" si="1080"/>
        <v>0</v>
      </c>
      <c r="F3213" s="58">
        <f t="shared" si="1076"/>
        <v>2</v>
      </c>
      <c r="G3213" s="58">
        <f t="shared" si="1077"/>
        <v>2</v>
      </c>
      <c r="H3213" s="58">
        <f t="shared" si="1078"/>
        <v>0</v>
      </c>
      <c r="I3213" s="123">
        <f>'F4.2'!AB231</f>
        <v>0</v>
      </c>
      <c r="J3213" s="123">
        <f>'F4.2'!AV231</f>
        <v>0</v>
      </c>
      <c r="K3213" s="58"/>
      <c r="L3213" s="58"/>
      <c r="M3213" s="58">
        <f t="shared" si="1073"/>
        <v>0</v>
      </c>
      <c r="N3213" s="58">
        <f t="shared" si="1079"/>
        <v>0</v>
      </c>
    </row>
    <row r="3214" spans="1:14" ht="30" hidden="1" outlineLevel="1" x14ac:dyDescent="0.25">
      <c r="A3214" s="9">
        <f t="shared" si="1075"/>
        <v>18.5</v>
      </c>
      <c r="B3214" s="194" t="str">
        <f t="shared" si="1074"/>
        <v xml:space="preserve">Retrofitting of Existing L &amp; T  make LT MCC ACB by state or art ACB at U # 1 to 4 of Khaperkheda TPS. </v>
      </c>
      <c r="C3214" s="9">
        <f t="shared" ref="C3214:E3233" si="1081">C2788</f>
        <v>0</v>
      </c>
      <c r="D3214" s="65" t="str">
        <f t="shared" si="1081"/>
        <v>-</v>
      </c>
      <c r="E3214" s="58">
        <f t="shared" si="1081"/>
        <v>0</v>
      </c>
      <c r="F3214" s="58">
        <f t="shared" si="1076"/>
        <v>3</v>
      </c>
      <c r="G3214" s="58">
        <f t="shared" si="1077"/>
        <v>3</v>
      </c>
      <c r="H3214" s="58">
        <f t="shared" si="1078"/>
        <v>0</v>
      </c>
      <c r="I3214" s="123">
        <f>'F4.2'!AB232</f>
        <v>0</v>
      </c>
      <c r="J3214" s="123">
        <f>'F4.2'!AV232</f>
        <v>0</v>
      </c>
      <c r="K3214" s="58"/>
      <c r="L3214" s="58"/>
      <c r="M3214" s="58">
        <f t="shared" si="1073"/>
        <v>0</v>
      </c>
      <c r="N3214" s="58">
        <f t="shared" si="1079"/>
        <v>0</v>
      </c>
    </row>
    <row r="3215" spans="1:14" ht="30" hidden="1" outlineLevel="1" x14ac:dyDescent="0.25">
      <c r="A3215" s="9">
        <f t="shared" si="1075"/>
        <v>18.600000000000001</v>
      </c>
      <c r="B3215" s="194" t="str">
        <f t="shared" si="1074"/>
        <v xml:space="preserve">Retrofitting of Existing ABB  make LT MCC ACB by state or art ACB at U # 1 to 4 of Khaperkheda TPS. </v>
      </c>
      <c r="C3215" s="9">
        <f t="shared" si="1081"/>
        <v>0</v>
      </c>
      <c r="D3215" s="65" t="str">
        <f t="shared" si="1081"/>
        <v>-</v>
      </c>
      <c r="E3215" s="58">
        <f t="shared" si="1081"/>
        <v>0</v>
      </c>
      <c r="F3215" s="58">
        <f t="shared" si="1076"/>
        <v>2</v>
      </c>
      <c r="G3215" s="58">
        <f t="shared" si="1077"/>
        <v>2</v>
      </c>
      <c r="H3215" s="58">
        <f t="shared" si="1078"/>
        <v>0</v>
      </c>
      <c r="I3215" s="123">
        <f>'F4.2'!AB233</f>
        <v>0</v>
      </c>
      <c r="J3215" s="123">
        <f>'F4.2'!AV233</f>
        <v>0</v>
      </c>
      <c r="K3215" s="58"/>
      <c r="L3215" s="58"/>
      <c r="M3215" s="58">
        <f t="shared" si="1073"/>
        <v>0</v>
      </c>
      <c r="N3215" s="58">
        <f t="shared" si="1079"/>
        <v>0</v>
      </c>
    </row>
    <row r="3216" spans="1:14" ht="94.5" hidden="1" outlineLevel="1" x14ac:dyDescent="0.25">
      <c r="A3216" s="27">
        <f t="shared" si="1075"/>
        <v>19</v>
      </c>
      <c r="B3216" s="28" t="str">
        <f t="shared" si="1074"/>
        <v xml:space="preserve">  ERECTION &amp; COMMISIONING  OF DRY TYPE CAST RESIN TRANSFORMERS FOR U # 1 TO 4 OF KHAPERKHEDA TPS &amp; Design, Engineering, Supply, Erection, Testing &amp; Commissioning of various Battery sets at Unit # 3 &amp; 4 of Khaperkheda TPS.</v>
      </c>
      <c r="C3216" s="9">
        <f t="shared" si="1081"/>
        <v>0</v>
      </c>
      <c r="D3216" s="65" t="str">
        <f t="shared" si="1081"/>
        <v>-</v>
      </c>
      <c r="E3216" s="58">
        <f t="shared" si="1081"/>
        <v>0</v>
      </c>
      <c r="F3216" s="58">
        <f t="shared" si="1076"/>
        <v>0</v>
      </c>
      <c r="G3216" s="58">
        <f t="shared" si="1077"/>
        <v>0</v>
      </c>
      <c r="H3216" s="58">
        <f t="shared" si="1078"/>
        <v>0</v>
      </c>
      <c r="I3216" s="123">
        <f>'F4.2'!AB234</f>
        <v>0</v>
      </c>
      <c r="J3216" s="123">
        <f>'F4.2'!AV234</f>
        <v>0</v>
      </c>
      <c r="K3216" s="58"/>
      <c r="L3216" s="58"/>
      <c r="M3216" s="58">
        <f t="shared" si="1073"/>
        <v>0</v>
      </c>
      <c r="N3216" s="58">
        <f t="shared" si="1079"/>
        <v>0</v>
      </c>
    </row>
    <row r="3217" spans="1:14" ht="45" hidden="1" outlineLevel="1" x14ac:dyDescent="0.25">
      <c r="A3217" s="9">
        <f t="shared" si="1075"/>
        <v>19.100000000000001</v>
      </c>
      <c r="B3217" s="194" t="str">
        <f t="shared" si="1074"/>
        <v>PROCUREMENT OF DRY TYPE CAST RESIN TRANSFORMERS FOR U # 1 &amp; 2 OF KHAPERKHEDA TPS.</v>
      </c>
      <c r="C3217" s="9">
        <f t="shared" si="1081"/>
        <v>0</v>
      </c>
      <c r="D3217" s="65" t="str">
        <f t="shared" si="1081"/>
        <v>-</v>
      </c>
      <c r="E3217" s="58">
        <f t="shared" si="1081"/>
        <v>0</v>
      </c>
      <c r="F3217" s="58">
        <f t="shared" si="1076"/>
        <v>4</v>
      </c>
      <c r="G3217" s="58">
        <f t="shared" si="1077"/>
        <v>4</v>
      </c>
      <c r="H3217" s="58">
        <f t="shared" si="1078"/>
        <v>0</v>
      </c>
      <c r="I3217" s="123">
        <f>'F4.2'!AB235</f>
        <v>0</v>
      </c>
      <c r="J3217" s="123">
        <f>'F4.2'!AV235</f>
        <v>0</v>
      </c>
      <c r="K3217" s="58"/>
      <c r="L3217" s="58"/>
      <c r="M3217" s="58">
        <f t="shared" si="1073"/>
        <v>0</v>
      </c>
      <c r="N3217" s="58">
        <f t="shared" si="1079"/>
        <v>0</v>
      </c>
    </row>
    <row r="3218" spans="1:14" ht="45" hidden="1" outlineLevel="1" x14ac:dyDescent="0.25">
      <c r="A3218" s="9">
        <f t="shared" si="1075"/>
        <v>19.2</v>
      </c>
      <c r="B3218" s="194" t="str">
        <f t="shared" si="1074"/>
        <v>PROCUREMENT OF DRY TYPE CAST RESIN TRANSFORMERS FOR U # 3 &amp; 4 OF KHAPERKHEDA TPS.</v>
      </c>
      <c r="C3218" s="9">
        <f t="shared" si="1081"/>
        <v>0</v>
      </c>
      <c r="D3218" s="65" t="str">
        <f t="shared" si="1081"/>
        <v>-</v>
      </c>
      <c r="E3218" s="58">
        <f t="shared" si="1081"/>
        <v>0</v>
      </c>
      <c r="F3218" s="58">
        <f t="shared" si="1076"/>
        <v>4</v>
      </c>
      <c r="G3218" s="58">
        <f t="shared" si="1077"/>
        <v>4</v>
      </c>
      <c r="H3218" s="58">
        <f t="shared" si="1078"/>
        <v>0</v>
      </c>
      <c r="I3218" s="123">
        <f>'F4.2'!AB236</f>
        <v>0</v>
      </c>
      <c r="J3218" s="123">
        <f>'F4.2'!AV236</f>
        <v>0</v>
      </c>
      <c r="K3218" s="58"/>
      <c r="L3218" s="58"/>
      <c r="M3218" s="58">
        <f t="shared" si="1073"/>
        <v>0</v>
      </c>
      <c r="N3218" s="58">
        <f t="shared" si="1079"/>
        <v>0</v>
      </c>
    </row>
    <row r="3219" spans="1:14" ht="30" hidden="1" outlineLevel="1" x14ac:dyDescent="0.25">
      <c r="A3219" s="9">
        <f t="shared" si="1075"/>
        <v>19.3</v>
      </c>
      <c r="B3219" s="194" t="str">
        <f t="shared" si="1074"/>
        <v>PROCUREMENT OF VFD TRANSFORMERS FOR ID FAN MOTOR U#3&amp;4 OF KHAPERKHEDA TPS.</v>
      </c>
      <c r="C3219" s="9">
        <f t="shared" si="1081"/>
        <v>0</v>
      </c>
      <c r="D3219" s="65" t="str">
        <f t="shared" si="1081"/>
        <v>-</v>
      </c>
      <c r="E3219" s="58">
        <f t="shared" si="1081"/>
        <v>0</v>
      </c>
      <c r="F3219" s="58">
        <f t="shared" si="1076"/>
        <v>2</v>
      </c>
      <c r="G3219" s="58">
        <f t="shared" si="1077"/>
        <v>2</v>
      </c>
      <c r="H3219" s="58">
        <f t="shared" si="1078"/>
        <v>0</v>
      </c>
      <c r="I3219" s="123">
        <f>'F4.2'!AB237</f>
        <v>0</v>
      </c>
      <c r="J3219" s="123">
        <f>'F4.2'!AV237</f>
        <v>0</v>
      </c>
      <c r="K3219" s="58"/>
      <c r="L3219" s="58"/>
      <c r="M3219" s="58">
        <f t="shared" si="1073"/>
        <v>0</v>
      </c>
      <c r="N3219" s="58">
        <f t="shared" si="1079"/>
        <v>0</v>
      </c>
    </row>
    <row r="3220" spans="1:14" ht="45" hidden="1" outlineLevel="1" x14ac:dyDescent="0.25">
      <c r="A3220" s="9">
        <f t="shared" si="1075"/>
        <v>19.399999999999999</v>
      </c>
      <c r="B3220" s="194" t="str">
        <f t="shared" si="1074"/>
        <v>Design, Engineering, Supply, Erection, Testing &amp; Commissioning of various Battery sets at Unit # 3 &amp; 4 of Khaperkheda TPS.</v>
      </c>
      <c r="C3220" s="9">
        <f t="shared" si="1081"/>
        <v>0</v>
      </c>
      <c r="D3220" s="65" t="str">
        <f t="shared" si="1081"/>
        <v>-</v>
      </c>
      <c r="E3220" s="58">
        <f t="shared" si="1081"/>
        <v>0</v>
      </c>
      <c r="F3220" s="58">
        <f t="shared" si="1076"/>
        <v>25</v>
      </c>
      <c r="G3220" s="58">
        <f t="shared" si="1077"/>
        <v>25</v>
      </c>
      <c r="H3220" s="58">
        <f t="shared" si="1078"/>
        <v>0</v>
      </c>
      <c r="I3220" s="123">
        <f>'F4.2'!AB238</f>
        <v>0</v>
      </c>
      <c r="J3220" s="123">
        <f>'F4.2'!AV238</f>
        <v>0</v>
      </c>
      <c r="K3220" s="58"/>
      <c r="L3220" s="58"/>
      <c r="M3220" s="58">
        <f t="shared" si="1073"/>
        <v>0</v>
      </c>
      <c r="N3220" s="58">
        <f t="shared" si="1079"/>
        <v>0</v>
      </c>
    </row>
    <row r="3221" spans="1:14" ht="63" hidden="1" outlineLevel="1" x14ac:dyDescent="0.25">
      <c r="A3221" s="27">
        <f t="shared" si="1075"/>
        <v>20</v>
      </c>
      <c r="B3221" s="28" t="str">
        <f t="shared" si="1074"/>
        <v xml:space="preserve"> Study, Supply &amp; Refurbishment of  HCSD systems, ESP operation, ambience &amp;  various pump, &amp; PLC schemes  for the improvement of AHP-I at Khaperkheda TPS.</v>
      </c>
      <c r="C3221" s="9">
        <f t="shared" si="1081"/>
        <v>0</v>
      </c>
      <c r="D3221" s="65" t="str">
        <f t="shared" si="1081"/>
        <v>-</v>
      </c>
      <c r="E3221" s="58">
        <f t="shared" si="1081"/>
        <v>0</v>
      </c>
      <c r="F3221" s="58">
        <f t="shared" si="1076"/>
        <v>0</v>
      </c>
      <c r="G3221" s="58">
        <f t="shared" si="1077"/>
        <v>0</v>
      </c>
      <c r="H3221" s="58">
        <f t="shared" si="1078"/>
        <v>0</v>
      </c>
      <c r="I3221" s="123">
        <f>'F4.2'!AB239</f>
        <v>0</v>
      </c>
      <c r="J3221" s="123">
        <f>'F4.2'!AV239</f>
        <v>0</v>
      </c>
      <c r="K3221" s="58"/>
      <c r="L3221" s="58"/>
      <c r="M3221" s="58">
        <f t="shared" si="1073"/>
        <v>0</v>
      </c>
      <c r="N3221" s="58">
        <f t="shared" si="1079"/>
        <v>0</v>
      </c>
    </row>
    <row r="3222" spans="1:14" ht="45" hidden="1" outlineLevel="1" x14ac:dyDescent="0.25">
      <c r="A3222" s="9">
        <f t="shared" si="1075"/>
        <v>20.100000000000001</v>
      </c>
      <c r="B3222" s="194" t="str">
        <f t="shared" si="1074"/>
        <v xml:space="preserve">STUDY. DESIGN &amp; REFURBISHMENT WORKS OF HIGH CONCENTRATION SLURRY DISPOSAL SYSTEM (HCSD SYSTEM) UNITS #3&amp;4 AT AHP-1, TPS KHAPERKHEDA. </v>
      </c>
      <c r="C3222" s="9">
        <f t="shared" si="1081"/>
        <v>0</v>
      </c>
      <c r="D3222" s="65" t="str">
        <f t="shared" si="1081"/>
        <v>-</v>
      </c>
      <c r="E3222" s="58">
        <f t="shared" si="1081"/>
        <v>0</v>
      </c>
      <c r="F3222" s="58">
        <f t="shared" si="1076"/>
        <v>9.32</v>
      </c>
      <c r="G3222" s="58">
        <f t="shared" si="1077"/>
        <v>9.32</v>
      </c>
      <c r="H3222" s="58">
        <f t="shared" si="1078"/>
        <v>0</v>
      </c>
      <c r="I3222" s="123">
        <f>'F4.2'!AB240</f>
        <v>0</v>
      </c>
      <c r="J3222" s="123">
        <f>'F4.2'!AV240</f>
        <v>0</v>
      </c>
      <c r="K3222" s="58"/>
      <c r="L3222" s="58"/>
      <c r="M3222" s="58">
        <f t="shared" si="1073"/>
        <v>0</v>
      </c>
      <c r="N3222" s="58">
        <f t="shared" si="1079"/>
        <v>0</v>
      </c>
    </row>
    <row r="3223" spans="1:14" ht="45" hidden="1" outlineLevel="1" x14ac:dyDescent="0.25">
      <c r="A3223" s="9">
        <f t="shared" si="1075"/>
        <v>20.2</v>
      </c>
      <c r="B3223" s="194" t="str">
        <f t="shared" si="1074"/>
        <v>STUDY, DESIGN &amp; REFURBISHMENT WORKS OF ARTs AND ASSOCIATED MOUNTINGS &amp; ACCESSORIES OF HCSD SYSTEM FOR AHP-I, TPS KHAPERKHEDA.”</v>
      </c>
      <c r="C3223" s="9">
        <f t="shared" si="1081"/>
        <v>0</v>
      </c>
      <c r="D3223" s="65" t="str">
        <f t="shared" si="1081"/>
        <v>-</v>
      </c>
      <c r="E3223" s="58">
        <f t="shared" si="1081"/>
        <v>0</v>
      </c>
      <c r="F3223" s="58">
        <f t="shared" si="1076"/>
        <v>8.9600000000000009</v>
      </c>
      <c r="G3223" s="58">
        <f t="shared" si="1077"/>
        <v>8.9600000000000009</v>
      </c>
      <c r="H3223" s="58">
        <f t="shared" si="1078"/>
        <v>0</v>
      </c>
      <c r="I3223" s="123">
        <f>'F4.2'!AB241</f>
        <v>0</v>
      </c>
      <c r="J3223" s="123">
        <f>'F4.2'!AV241</f>
        <v>0</v>
      </c>
      <c r="K3223" s="58"/>
      <c r="L3223" s="58"/>
      <c r="M3223" s="58">
        <f t="shared" si="1073"/>
        <v>0</v>
      </c>
      <c r="N3223" s="58">
        <f t="shared" si="1079"/>
        <v>0</v>
      </c>
    </row>
    <row r="3224" spans="1:14" ht="45" hidden="1" outlineLevel="1" x14ac:dyDescent="0.25">
      <c r="A3224" s="9">
        <f t="shared" si="1075"/>
        <v>20.3</v>
      </c>
      <c r="B3224" s="194" t="str">
        <f t="shared" si="1074"/>
        <v xml:space="preserve">‘SUPPLY &amp; REFURBISHMENT WORKS OF HCSD ASH SLURRY MIXER SYSTEM AT UNIT #3 &amp;4 OF AHP-I, TPS KHAPERKHEDA’. </v>
      </c>
      <c r="C3224" s="9">
        <f t="shared" si="1081"/>
        <v>0</v>
      </c>
      <c r="D3224" s="65" t="str">
        <f t="shared" si="1081"/>
        <v>-</v>
      </c>
      <c r="E3224" s="58">
        <f t="shared" si="1081"/>
        <v>0</v>
      </c>
      <c r="F3224" s="58">
        <f t="shared" si="1076"/>
        <v>2.85</v>
      </c>
      <c r="G3224" s="58">
        <f t="shared" si="1077"/>
        <v>2.85</v>
      </c>
      <c r="H3224" s="58">
        <f t="shared" si="1078"/>
        <v>0</v>
      </c>
      <c r="I3224" s="123">
        <f>'F4.2'!AB242</f>
        <v>0</v>
      </c>
      <c r="J3224" s="123">
        <f>'F4.2'!AV242</f>
        <v>0</v>
      </c>
      <c r="K3224" s="58"/>
      <c r="L3224" s="58"/>
      <c r="M3224" s="58">
        <f t="shared" si="1073"/>
        <v>0</v>
      </c>
      <c r="N3224" s="58">
        <f t="shared" si="1079"/>
        <v>0</v>
      </c>
    </row>
    <row r="3225" spans="1:14" ht="60" hidden="1" outlineLevel="1" x14ac:dyDescent="0.25">
      <c r="A3225" s="9">
        <f t="shared" si="1075"/>
        <v>20.399999999999999</v>
      </c>
      <c r="B3225" s="194" t="str">
        <f t="shared" si="1074"/>
        <v xml:space="preserve">‘STUDY, SUPPLY, RESTORATIONS &amp; REPLACEMENT OF ALL INTERNAL SPARES OF D6 FIELD &amp; RENOVATION OF D1 FIELD OF U3 DURING AOH FOR AHP-I, TPS KHAPERKHEDA’ </v>
      </c>
      <c r="C3225" s="9">
        <f t="shared" si="1081"/>
        <v>0</v>
      </c>
      <c r="D3225" s="65" t="str">
        <f t="shared" si="1081"/>
        <v>-</v>
      </c>
      <c r="E3225" s="58">
        <f t="shared" si="1081"/>
        <v>0</v>
      </c>
      <c r="F3225" s="58">
        <f t="shared" si="1076"/>
        <v>2.92</v>
      </c>
      <c r="G3225" s="58">
        <f t="shared" si="1077"/>
        <v>2.92</v>
      </c>
      <c r="H3225" s="58">
        <f t="shared" si="1078"/>
        <v>0</v>
      </c>
      <c r="I3225" s="123">
        <f>'F4.2'!AB243</f>
        <v>0</v>
      </c>
      <c r="J3225" s="123">
        <f>'F4.2'!AV243</f>
        <v>0</v>
      </c>
      <c r="K3225" s="58"/>
      <c r="L3225" s="58"/>
      <c r="M3225" s="58">
        <f t="shared" si="1073"/>
        <v>0</v>
      </c>
      <c r="N3225" s="58">
        <f t="shared" si="1079"/>
        <v>0</v>
      </c>
    </row>
    <row r="3226" spans="1:14" ht="45" hidden="1" outlineLevel="1" x14ac:dyDescent="0.25">
      <c r="A3226" s="9">
        <f t="shared" si="1075"/>
        <v>20.5</v>
      </c>
      <c r="B3226" s="194" t="str">
        <f t="shared" si="1074"/>
        <v>PROCUREMENT OF VARIOUS PUMPS IN RECYCLE WATER SYSTEM IN ASH HANDLING PLANT 4X210 MW AT KHAPARKHEDA TPS</v>
      </c>
      <c r="C3226" s="9">
        <f t="shared" si="1081"/>
        <v>0</v>
      </c>
      <c r="D3226" s="65" t="str">
        <f t="shared" si="1081"/>
        <v>-</v>
      </c>
      <c r="E3226" s="58">
        <f t="shared" si="1081"/>
        <v>0</v>
      </c>
      <c r="F3226" s="58">
        <f t="shared" si="1076"/>
        <v>4.5999999999999996</v>
      </c>
      <c r="G3226" s="58">
        <f t="shared" si="1077"/>
        <v>4.5999999999999996</v>
      </c>
      <c r="H3226" s="58">
        <f t="shared" si="1078"/>
        <v>0</v>
      </c>
      <c r="I3226" s="123">
        <f>'F4.2'!AB244</f>
        <v>0</v>
      </c>
      <c r="J3226" s="123">
        <f>'F4.2'!AV244</f>
        <v>0</v>
      </c>
      <c r="K3226" s="58"/>
      <c r="L3226" s="58"/>
      <c r="M3226" s="58">
        <f t="shared" si="1073"/>
        <v>0</v>
      </c>
      <c r="N3226" s="58">
        <f t="shared" si="1079"/>
        <v>0</v>
      </c>
    </row>
    <row r="3227" spans="1:14" ht="63" hidden="1" outlineLevel="1" x14ac:dyDescent="0.25">
      <c r="A3227" s="27">
        <f t="shared" si="1075"/>
        <v>21</v>
      </c>
      <c r="B3227" s="28" t="str">
        <f t="shared" si="1074"/>
        <v>Reliability improvement and complete replacement of ABC series with drive unit of ash slurry pipeline of 7 KM of 4*210MW Khaperkheda TPS</v>
      </c>
      <c r="C3227" s="9">
        <f t="shared" si="1081"/>
        <v>0</v>
      </c>
      <c r="D3227" s="65" t="str">
        <f t="shared" si="1081"/>
        <v>-</v>
      </c>
      <c r="E3227" s="58">
        <f t="shared" si="1081"/>
        <v>0</v>
      </c>
      <c r="F3227" s="58">
        <f t="shared" si="1076"/>
        <v>0</v>
      </c>
      <c r="G3227" s="58">
        <f t="shared" si="1077"/>
        <v>0</v>
      </c>
      <c r="H3227" s="58">
        <f t="shared" si="1078"/>
        <v>0</v>
      </c>
      <c r="I3227" s="123">
        <f>'F4.2'!AB245</f>
        <v>0</v>
      </c>
      <c r="J3227" s="123">
        <f>'F4.2'!AV245</f>
        <v>0</v>
      </c>
      <c r="K3227" s="58"/>
      <c r="L3227" s="58"/>
      <c r="M3227" s="58">
        <f t="shared" si="1073"/>
        <v>0</v>
      </c>
      <c r="N3227" s="58">
        <f t="shared" si="1079"/>
        <v>0</v>
      </c>
    </row>
    <row r="3228" spans="1:14" ht="30" hidden="1" outlineLevel="1" x14ac:dyDescent="0.25">
      <c r="A3228" s="9">
        <f t="shared" si="1075"/>
        <v>21.1</v>
      </c>
      <c r="B3228" s="194" t="str">
        <f t="shared" si="1074"/>
        <v xml:space="preserve">Procurement and restoration of complete pipeline replacement of ABC series </v>
      </c>
      <c r="C3228" s="9">
        <f t="shared" si="1081"/>
        <v>0</v>
      </c>
      <c r="D3228" s="65" t="str">
        <f t="shared" si="1081"/>
        <v>-</v>
      </c>
      <c r="E3228" s="58">
        <f t="shared" si="1081"/>
        <v>0</v>
      </c>
      <c r="F3228" s="58">
        <f t="shared" si="1076"/>
        <v>20</v>
      </c>
      <c r="G3228" s="58">
        <f t="shared" si="1077"/>
        <v>20</v>
      </c>
      <c r="H3228" s="58">
        <f t="shared" si="1078"/>
        <v>0</v>
      </c>
      <c r="I3228" s="123">
        <f>'F4.2'!AB246</f>
        <v>0</v>
      </c>
      <c r="J3228" s="123">
        <f>'F4.2'!AV246</f>
        <v>0</v>
      </c>
      <c r="K3228" s="58"/>
      <c r="L3228" s="58"/>
      <c r="M3228" s="58">
        <f t="shared" si="1073"/>
        <v>0</v>
      </c>
      <c r="N3228" s="58">
        <f t="shared" si="1079"/>
        <v>0</v>
      </c>
    </row>
    <row r="3229" spans="1:14" ht="30" hidden="1" outlineLevel="1" x14ac:dyDescent="0.25">
      <c r="A3229" s="9">
        <f t="shared" si="1075"/>
        <v>21.2</v>
      </c>
      <c r="B3229" s="194" t="str">
        <f t="shared" si="1074"/>
        <v>Procurement and restoration of complete drive unit replacement of ABC series</v>
      </c>
      <c r="C3229" s="9">
        <f t="shared" si="1081"/>
        <v>0</v>
      </c>
      <c r="D3229" s="65" t="str">
        <f t="shared" si="1081"/>
        <v>-</v>
      </c>
      <c r="E3229" s="58">
        <f t="shared" si="1081"/>
        <v>0</v>
      </c>
      <c r="F3229" s="58">
        <f t="shared" si="1076"/>
        <v>5</v>
      </c>
      <c r="G3229" s="58">
        <f t="shared" si="1077"/>
        <v>5</v>
      </c>
      <c r="H3229" s="58">
        <f t="shared" si="1078"/>
        <v>0</v>
      </c>
      <c r="I3229" s="123">
        <f>'F4.2'!AB247</f>
        <v>0</v>
      </c>
      <c r="J3229" s="123">
        <f>'F4.2'!AV247</f>
        <v>0</v>
      </c>
      <c r="K3229" s="58"/>
      <c r="L3229" s="58"/>
      <c r="M3229" s="58">
        <f t="shared" si="1073"/>
        <v>0</v>
      </c>
      <c r="N3229" s="58">
        <f t="shared" si="1079"/>
        <v>0</v>
      </c>
    </row>
    <row r="3230" spans="1:14" ht="94.5" hidden="1" outlineLevel="1" x14ac:dyDescent="0.25">
      <c r="A3230" s="27">
        <f t="shared" si="1075"/>
        <v>22</v>
      </c>
      <c r="B3230" s="215" t="str">
        <f t="shared" si="1074"/>
        <v>Procurement and restoration of complete Bottom ash hopper replacement including entire structure, Clinker grinder alongwith motor, Feed Gate, Power Cylinder and Pipelines discharge  of U3&amp;4 of 4*210MW Khaparkheda TPS.</v>
      </c>
      <c r="C3230" s="9">
        <f t="shared" si="1081"/>
        <v>0</v>
      </c>
      <c r="D3230" s="65" t="str">
        <f t="shared" si="1081"/>
        <v>-</v>
      </c>
      <c r="E3230" s="58">
        <f t="shared" si="1081"/>
        <v>0</v>
      </c>
      <c r="F3230" s="58">
        <f t="shared" si="1076"/>
        <v>0</v>
      </c>
      <c r="G3230" s="58">
        <f t="shared" si="1077"/>
        <v>0</v>
      </c>
      <c r="H3230" s="58">
        <f t="shared" si="1078"/>
        <v>0</v>
      </c>
      <c r="I3230" s="123">
        <f>'F4.2'!AB248</f>
        <v>0</v>
      </c>
      <c r="J3230" s="123">
        <f>'F4.2'!AV248</f>
        <v>0</v>
      </c>
      <c r="K3230" s="58"/>
      <c r="L3230" s="58"/>
      <c r="M3230" s="58">
        <f t="shared" si="1073"/>
        <v>0</v>
      </c>
      <c r="N3230" s="58">
        <f t="shared" si="1079"/>
        <v>0</v>
      </c>
    </row>
    <row r="3231" spans="1:14" ht="45" hidden="1" outlineLevel="1" x14ac:dyDescent="0.25">
      <c r="A3231" s="9">
        <f t="shared" si="1075"/>
        <v>22.1</v>
      </c>
      <c r="B3231" s="194" t="str">
        <f t="shared" si="1074"/>
        <v>Procurement and restoration of complete BAH replacement including entire structure and clinker griender</v>
      </c>
      <c r="C3231" s="9">
        <f t="shared" si="1081"/>
        <v>0</v>
      </c>
      <c r="D3231" s="65" t="str">
        <f t="shared" si="1081"/>
        <v>-</v>
      </c>
      <c r="E3231" s="58">
        <f t="shared" si="1081"/>
        <v>0</v>
      </c>
      <c r="F3231" s="58">
        <f t="shared" si="1076"/>
        <v>23</v>
      </c>
      <c r="G3231" s="58">
        <f t="shared" si="1077"/>
        <v>23</v>
      </c>
      <c r="H3231" s="58">
        <f t="shared" si="1078"/>
        <v>0</v>
      </c>
      <c r="I3231" s="123">
        <f>'F4.2'!AB249</f>
        <v>0</v>
      </c>
      <c r="J3231" s="123">
        <f>'F4.2'!AV249</f>
        <v>0</v>
      </c>
      <c r="K3231" s="58"/>
      <c r="L3231" s="58"/>
      <c r="M3231" s="58">
        <f t="shared" si="1073"/>
        <v>0</v>
      </c>
      <c r="N3231" s="58">
        <f t="shared" si="1079"/>
        <v>0</v>
      </c>
    </row>
    <row r="3232" spans="1:14" ht="30" hidden="1" outlineLevel="1" x14ac:dyDescent="0.25">
      <c r="A3232" s="9">
        <f t="shared" si="1075"/>
        <v>22.2</v>
      </c>
      <c r="B3232" s="194" t="str">
        <f t="shared" si="1074"/>
        <v>Procurement and restoration of complete drive unit of clinker grinder for Unit 1 to 4</v>
      </c>
      <c r="C3232" s="9">
        <f t="shared" si="1081"/>
        <v>0</v>
      </c>
      <c r="D3232" s="65" t="str">
        <f t="shared" si="1081"/>
        <v>-</v>
      </c>
      <c r="E3232" s="58">
        <f t="shared" si="1081"/>
        <v>0</v>
      </c>
      <c r="F3232" s="58">
        <f t="shared" si="1076"/>
        <v>3.2</v>
      </c>
      <c r="G3232" s="58">
        <f t="shared" si="1077"/>
        <v>3.2</v>
      </c>
      <c r="H3232" s="58">
        <f t="shared" si="1078"/>
        <v>0</v>
      </c>
      <c r="I3232" s="123">
        <f>'F4.2'!AB250</f>
        <v>0</v>
      </c>
      <c r="J3232" s="123">
        <f>'F4.2'!AV250</f>
        <v>0</v>
      </c>
      <c r="K3232" s="58"/>
      <c r="L3232" s="58"/>
      <c r="M3232" s="58">
        <f t="shared" si="1073"/>
        <v>0</v>
      </c>
      <c r="N3232" s="58">
        <f t="shared" si="1079"/>
        <v>0</v>
      </c>
    </row>
    <row r="3233" spans="1:14" ht="30" hidden="1" outlineLevel="1" x14ac:dyDescent="0.25">
      <c r="A3233" s="9">
        <f t="shared" si="1075"/>
        <v>22.3</v>
      </c>
      <c r="B3233" s="194" t="str">
        <f t="shared" si="1074"/>
        <v>Procurement and restoration of discharge pipeline of  vertical sump pump</v>
      </c>
      <c r="C3233" s="9">
        <f t="shared" si="1081"/>
        <v>0</v>
      </c>
      <c r="D3233" s="65" t="str">
        <f t="shared" si="1081"/>
        <v>-</v>
      </c>
      <c r="E3233" s="58">
        <f t="shared" si="1081"/>
        <v>0</v>
      </c>
      <c r="F3233" s="58">
        <f t="shared" si="1076"/>
        <v>4</v>
      </c>
      <c r="G3233" s="58">
        <f t="shared" si="1077"/>
        <v>4</v>
      </c>
      <c r="H3233" s="58">
        <f t="shared" si="1078"/>
        <v>0</v>
      </c>
      <c r="I3233" s="123">
        <f>'F4.2'!AB251</f>
        <v>0</v>
      </c>
      <c r="J3233" s="123">
        <f>'F4.2'!AV251</f>
        <v>0</v>
      </c>
      <c r="K3233" s="58"/>
      <c r="L3233" s="58"/>
      <c r="M3233" s="58">
        <f t="shared" si="1073"/>
        <v>0</v>
      </c>
      <c r="N3233" s="58">
        <f t="shared" si="1079"/>
        <v>0</v>
      </c>
    </row>
    <row r="3234" spans="1:14" ht="47.25" hidden="1" outlineLevel="1" x14ac:dyDescent="0.25">
      <c r="A3234" s="27">
        <f t="shared" si="1075"/>
        <v>23</v>
      </c>
      <c r="B3234" s="215" t="str">
        <f t="shared" si="1074"/>
        <v>Procurement and restoration of Pipeline garlanding at Waregaon ash Bund of 4*210 MW Khapakheda TPS</v>
      </c>
      <c r="C3234" s="9">
        <f t="shared" ref="C3234:E3253" si="1082">C2808</f>
        <v>0</v>
      </c>
      <c r="D3234" s="65" t="str">
        <f t="shared" si="1082"/>
        <v>-</v>
      </c>
      <c r="E3234" s="58">
        <f t="shared" si="1082"/>
        <v>0</v>
      </c>
      <c r="F3234" s="58">
        <f t="shared" si="1076"/>
        <v>0</v>
      </c>
      <c r="G3234" s="58">
        <f t="shared" si="1077"/>
        <v>0</v>
      </c>
      <c r="H3234" s="58">
        <f t="shared" si="1078"/>
        <v>0</v>
      </c>
      <c r="I3234" s="123">
        <f>'F4.2'!AB252</f>
        <v>0</v>
      </c>
      <c r="J3234" s="123">
        <f>'F4.2'!AV252</f>
        <v>0</v>
      </c>
      <c r="K3234" s="58"/>
      <c r="L3234" s="58"/>
      <c r="M3234" s="58">
        <f t="shared" si="1073"/>
        <v>0</v>
      </c>
      <c r="N3234" s="58">
        <f t="shared" si="1079"/>
        <v>0</v>
      </c>
    </row>
    <row r="3235" spans="1:14" ht="30" hidden="1" outlineLevel="1" x14ac:dyDescent="0.25">
      <c r="A3235" s="9">
        <f t="shared" si="1075"/>
        <v>23.1</v>
      </c>
      <c r="B3235" s="194" t="str">
        <f t="shared" si="1074"/>
        <v>Pipeline garlanding at Waregaon ash Bund of 4*210 MW Khapakheda TPS</v>
      </c>
      <c r="C3235" s="9">
        <f t="shared" si="1082"/>
        <v>0</v>
      </c>
      <c r="D3235" s="65" t="str">
        <f t="shared" si="1082"/>
        <v>-</v>
      </c>
      <c r="E3235" s="58">
        <f t="shared" si="1082"/>
        <v>0</v>
      </c>
      <c r="F3235" s="58">
        <f t="shared" si="1076"/>
        <v>30</v>
      </c>
      <c r="G3235" s="58">
        <f t="shared" si="1077"/>
        <v>30</v>
      </c>
      <c r="H3235" s="58">
        <f t="shared" si="1078"/>
        <v>0</v>
      </c>
      <c r="I3235" s="123">
        <f>'F4.2'!AB253</f>
        <v>0</v>
      </c>
      <c r="J3235" s="123">
        <f>'F4.2'!AV253</f>
        <v>0</v>
      </c>
      <c r="K3235" s="58"/>
      <c r="L3235" s="58"/>
      <c r="M3235" s="58">
        <f t="shared" si="1073"/>
        <v>0</v>
      </c>
      <c r="N3235" s="58">
        <f t="shared" si="1079"/>
        <v>0</v>
      </c>
    </row>
    <row r="3236" spans="1:14" ht="63" hidden="1" outlineLevel="1" x14ac:dyDescent="0.25">
      <c r="A3236" s="27">
        <f t="shared" si="1075"/>
        <v>24</v>
      </c>
      <c r="B3236" s="215" t="str">
        <f t="shared" si="1074"/>
        <v>Upgradation, modification and erection of complete wet fly ash evacuation into dry fly ash evacuation systen for ESP 1 and 2 of  4*210 MW Khapakheda TPS.</v>
      </c>
      <c r="C3236" s="9">
        <f t="shared" si="1082"/>
        <v>0</v>
      </c>
      <c r="D3236" s="65" t="str">
        <f t="shared" si="1082"/>
        <v>-</v>
      </c>
      <c r="E3236" s="58">
        <f t="shared" si="1082"/>
        <v>0</v>
      </c>
      <c r="F3236" s="58">
        <f t="shared" si="1076"/>
        <v>0</v>
      </c>
      <c r="G3236" s="58">
        <f t="shared" si="1077"/>
        <v>0</v>
      </c>
      <c r="H3236" s="58">
        <f t="shared" si="1078"/>
        <v>0</v>
      </c>
      <c r="I3236" s="123">
        <f>'F4.2'!AB254</f>
        <v>0</v>
      </c>
      <c r="J3236" s="123">
        <f>'F4.2'!AV254</f>
        <v>0</v>
      </c>
      <c r="K3236" s="58"/>
      <c r="L3236" s="58"/>
      <c r="M3236" s="58">
        <f t="shared" si="1073"/>
        <v>0</v>
      </c>
      <c r="N3236" s="58">
        <f t="shared" si="1079"/>
        <v>0</v>
      </c>
    </row>
    <row r="3237" spans="1:14" ht="60" hidden="1" outlineLevel="1" x14ac:dyDescent="0.25">
      <c r="A3237" s="9">
        <f t="shared" si="1075"/>
        <v>24.1</v>
      </c>
      <c r="B3237" s="194" t="str">
        <f t="shared" si="1074"/>
        <v>Upgradation, modification and erection of complete wet fly ash evacuation into dry fly ash evacuation systen for ESP 1 and 2, 4*210 MW Khapakheda TPS</v>
      </c>
      <c r="C3237" s="9">
        <f t="shared" si="1082"/>
        <v>0</v>
      </c>
      <c r="D3237" s="65" t="str">
        <f t="shared" si="1082"/>
        <v>-</v>
      </c>
      <c r="E3237" s="58">
        <f t="shared" si="1082"/>
        <v>0</v>
      </c>
      <c r="F3237" s="58">
        <f t="shared" si="1076"/>
        <v>100</v>
      </c>
      <c r="G3237" s="58">
        <f t="shared" si="1077"/>
        <v>100</v>
      </c>
      <c r="H3237" s="58">
        <f t="shared" si="1078"/>
        <v>0</v>
      </c>
      <c r="I3237" s="123">
        <f>'F4.2'!AB255</f>
        <v>0</v>
      </c>
      <c r="J3237" s="123">
        <f>'F4.2'!AV255</f>
        <v>0</v>
      </c>
      <c r="K3237" s="58"/>
      <c r="L3237" s="58"/>
      <c r="M3237" s="58">
        <f t="shared" si="1073"/>
        <v>0</v>
      </c>
      <c r="N3237" s="58">
        <f t="shared" si="1079"/>
        <v>0</v>
      </c>
    </row>
    <row r="3238" spans="1:14" ht="63" hidden="1" outlineLevel="1" x14ac:dyDescent="0.25">
      <c r="A3238" s="27">
        <f t="shared" si="1075"/>
        <v>25</v>
      </c>
      <c r="B3238" s="215" t="str">
        <f t="shared" si="1074"/>
        <v>Reliability improvement and complete replacement of JKL series with drive unit of ash slurry pipeline of 7 KM of 4*210MW Khaperkheda TPS</v>
      </c>
      <c r="C3238" s="9">
        <f t="shared" si="1082"/>
        <v>0</v>
      </c>
      <c r="D3238" s="65" t="str">
        <f t="shared" si="1082"/>
        <v>-</v>
      </c>
      <c r="E3238" s="58">
        <f t="shared" si="1082"/>
        <v>0</v>
      </c>
      <c r="F3238" s="58">
        <f t="shared" si="1076"/>
        <v>0</v>
      </c>
      <c r="G3238" s="58">
        <f t="shared" si="1077"/>
        <v>0</v>
      </c>
      <c r="H3238" s="58">
        <f t="shared" si="1078"/>
        <v>0</v>
      </c>
      <c r="I3238" s="123">
        <f>'F4.2'!AB256</f>
        <v>0</v>
      </c>
      <c r="J3238" s="123">
        <f>'F4.2'!AV256</f>
        <v>0</v>
      </c>
      <c r="K3238" s="58"/>
      <c r="L3238" s="58"/>
      <c r="M3238" s="58">
        <f t="shared" si="1073"/>
        <v>0</v>
      </c>
      <c r="N3238" s="58">
        <f t="shared" si="1079"/>
        <v>0</v>
      </c>
    </row>
    <row r="3239" spans="1:14" ht="30" hidden="1" outlineLevel="1" x14ac:dyDescent="0.25">
      <c r="A3239" s="9">
        <f t="shared" si="1075"/>
        <v>25.1</v>
      </c>
      <c r="B3239" s="194" t="str">
        <f t="shared" si="1074"/>
        <v xml:space="preserve">Procurement and restoration of complete pipeline replacement of JKL series </v>
      </c>
      <c r="C3239" s="9">
        <f t="shared" si="1082"/>
        <v>0</v>
      </c>
      <c r="D3239" s="65" t="str">
        <f t="shared" si="1082"/>
        <v>-</v>
      </c>
      <c r="E3239" s="58">
        <f t="shared" si="1082"/>
        <v>0</v>
      </c>
      <c r="F3239" s="58">
        <f t="shared" si="1076"/>
        <v>20</v>
      </c>
      <c r="G3239" s="58">
        <f t="shared" si="1077"/>
        <v>20</v>
      </c>
      <c r="H3239" s="58">
        <f t="shared" si="1078"/>
        <v>0</v>
      </c>
      <c r="I3239" s="123">
        <f>'F4.2'!AB257</f>
        <v>0</v>
      </c>
      <c r="J3239" s="123">
        <f>'F4.2'!AV257</f>
        <v>0</v>
      </c>
      <c r="K3239" s="58"/>
      <c r="L3239" s="58"/>
      <c r="M3239" s="58">
        <f t="shared" si="1073"/>
        <v>0</v>
      </c>
      <c r="N3239" s="58">
        <f t="shared" si="1079"/>
        <v>0</v>
      </c>
    </row>
    <row r="3240" spans="1:14" ht="30" hidden="1" outlineLevel="1" x14ac:dyDescent="0.25">
      <c r="A3240" s="9">
        <f t="shared" si="1075"/>
        <v>25.2</v>
      </c>
      <c r="B3240" s="194" t="str">
        <f t="shared" si="1074"/>
        <v>Procurement and restoration of complete drive unit replacement of JKL series</v>
      </c>
      <c r="C3240" s="9">
        <f t="shared" si="1082"/>
        <v>0</v>
      </c>
      <c r="D3240" s="65" t="str">
        <f t="shared" si="1082"/>
        <v>-</v>
      </c>
      <c r="E3240" s="58">
        <f t="shared" si="1082"/>
        <v>0</v>
      </c>
      <c r="F3240" s="58">
        <f t="shared" si="1076"/>
        <v>5</v>
      </c>
      <c r="G3240" s="58">
        <f t="shared" si="1077"/>
        <v>5</v>
      </c>
      <c r="H3240" s="58">
        <f t="shared" si="1078"/>
        <v>0</v>
      </c>
      <c r="I3240" s="123">
        <f>'F4.2'!AB258</f>
        <v>0</v>
      </c>
      <c r="J3240" s="123">
        <f>'F4.2'!AV258</f>
        <v>0</v>
      </c>
      <c r="K3240" s="58"/>
      <c r="L3240" s="58"/>
      <c r="M3240" s="58">
        <f t="shared" si="1073"/>
        <v>0</v>
      </c>
      <c r="N3240" s="58">
        <f t="shared" si="1079"/>
        <v>0</v>
      </c>
    </row>
    <row r="3241" spans="1:14" ht="31.5" hidden="1" outlineLevel="1" x14ac:dyDescent="0.25">
      <c r="A3241" s="27">
        <f t="shared" si="1075"/>
        <v>26</v>
      </c>
      <c r="B3241" s="215" t="str">
        <f t="shared" si="1074"/>
        <v>Study, Supply and Refurbishment of HCSD System</v>
      </c>
      <c r="C3241" s="9">
        <f t="shared" si="1082"/>
        <v>0</v>
      </c>
      <c r="D3241" s="65" t="str">
        <f t="shared" si="1082"/>
        <v>-</v>
      </c>
      <c r="E3241" s="58">
        <f t="shared" si="1082"/>
        <v>0</v>
      </c>
      <c r="F3241" s="58">
        <f t="shared" si="1076"/>
        <v>0</v>
      </c>
      <c r="G3241" s="58">
        <f t="shared" si="1077"/>
        <v>0</v>
      </c>
      <c r="H3241" s="58">
        <f t="shared" si="1078"/>
        <v>0</v>
      </c>
      <c r="I3241" s="123">
        <f>'F4.2'!AB259</f>
        <v>0</v>
      </c>
      <c r="J3241" s="123">
        <f>'F4.2'!AV259</f>
        <v>0</v>
      </c>
      <c r="K3241" s="58"/>
      <c r="L3241" s="58"/>
      <c r="M3241" s="58">
        <f t="shared" si="1073"/>
        <v>0</v>
      </c>
      <c r="N3241" s="58">
        <f t="shared" si="1079"/>
        <v>0</v>
      </c>
    </row>
    <row r="3242" spans="1:14" ht="30" hidden="1" outlineLevel="1" x14ac:dyDescent="0.25">
      <c r="A3242" s="9">
        <f t="shared" si="1075"/>
        <v>26.1</v>
      </c>
      <c r="B3242" s="194" t="str">
        <f t="shared" si="1074"/>
        <v>Procurement of complete Suction and discharge valve of Geho pump</v>
      </c>
      <c r="C3242" s="9">
        <f t="shared" si="1082"/>
        <v>0</v>
      </c>
      <c r="D3242" s="65" t="str">
        <f t="shared" si="1082"/>
        <v>-</v>
      </c>
      <c r="E3242" s="58">
        <f t="shared" si="1082"/>
        <v>0</v>
      </c>
      <c r="F3242" s="58">
        <f t="shared" si="1076"/>
        <v>0</v>
      </c>
      <c r="G3242" s="58">
        <f t="shared" si="1077"/>
        <v>0</v>
      </c>
      <c r="H3242" s="58">
        <f t="shared" si="1078"/>
        <v>0</v>
      </c>
      <c r="I3242" s="123">
        <f>'F4.2'!AB260</f>
        <v>15</v>
      </c>
      <c r="J3242" s="123">
        <f>'F4.2'!AV260</f>
        <v>15</v>
      </c>
      <c r="K3242" s="58"/>
      <c r="L3242" s="58"/>
      <c r="M3242" s="58">
        <f t="shared" si="1073"/>
        <v>15</v>
      </c>
      <c r="N3242" s="58">
        <f t="shared" si="1079"/>
        <v>0</v>
      </c>
    </row>
    <row r="3243" spans="1:14" ht="15.75" hidden="1" outlineLevel="1" x14ac:dyDescent="0.25">
      <c r="A3243" s="9">
        <f t="shared" si="1075"/>
        <v>26.2</v>
      </c>
      <c r="B3243" s="194" t="str">
        <f t="shared" si="1074"/>
        <v>Procurement  of Subassemblies of Geho pump.</v>
      </c>
      <c r="C3243" s="9">
        <f t="shared" si="1082"/>
        <v>0</v>
      </c>
      <c r="D3243" s="65" t="str">
        <f t="shared" si="1082"/>
        <v>-</v>
      </c>
      <c r="E3243" s="58">
        <f t="shared" si="1082"/>
        <v>0</v>
      </c>
      <c r="F3243" s="58">
        <f t="shared" si="1076"/>
        <v>0</v>
      </c>
      <c r="G3243" s="58">
        <f t="shared" si="1077"/>
        <v>0</v>
      </c>
      <c r="H3243" s="58">
        <f t="shared" si="1078"/>
        <v>0</v>
      </c>
      <c r="I3243" s="123">
        <f>'F4.2'!AB261</f>
        <v>10</v>
      </c>
      <c r="J3243" s="123">
        <f>'F4.2'!AV261</f>
        <v>10</v>
      </c>
      <c r="K3243" s="58"/>
      <c r="L3243" s="58"/>
      <c r="M3243" s="58">
        <f t="shared" si="1073"/>
        <v>10</v>
      </c>
      <c r="N3243" s="58">
        <f t="shared" si="1079"/>
        <v>0</v>
      </c>
    </row>
    <row r="3244" spans="1:14" ht="30" hidden="1" outlineLevel="1" x14ac:dyDescent="0.25">
      <c r="A3244" s="9">
        <f t="shared" si="1075"/>
        <v>26.3</v>
      </c>
      <c r="B3244" s="194" t="str">
        <f t="shared" si="1074"/>
        <v>Upgradation and compressors of dry ash evacutaion system of U#3&amp;4.</v>
      </c>
      <c r="C3244" s="9">
        <f t="shared" si="1082"/>
        <v>0</v>
      </c>
      <c r="D3244" s="65" t="str">
        <f t="shared" si="1082"/>
        <v>-</v>
      </c>
      <c r="E3244" s="58">
        <f t="shared" si="1082"/>
        <v>0</v>
      </c>
      <c r="F3244" s="58">
        <f t="shared" si="1076"/>
        <v>5</v>
      </c>
      <c r="G3244" s="58">
        <f t="shared" si="1077"/>
        <v>5</v>
      </c>
      <c r="H3244" s="58">
        <f t="shared" si="1078"/>
        <v>0</v>
      </c>
      <c r="I3244" s="123">
        <f>'F4.2'!AB262</f>
        <v>0</v>
      </c>
      <c r="J3244" s="123">
        <f>'F4.2'!AV262</f>
        <v>0</v>
      </c>
      <c r="K3244" s="58"/>
      <c r="L3244" s="58"/>
      <c r="M3244" s="58">
        <f t="shared" ref="M3244:M3307" si="1083">SUM(J3244:L3244)</f>
        <v>0</v>
      </c>
      <c r="N3244" s="58">
        <f t="shared" si="1079"/>
        <v>0</v>
      </c>
    </row>
    <row r="3245" spans="1:14" ht="30" hidden="1" outlineLevel="1" x14ac:dyDescent="0.25">
      <c r="A3245" s="9">
        <f t="shared" si="1075"/>
        <v>26.4</v>
      </c>
      <c r="B3245" s="194" t="str">
        <f t="shared" si="1074"/>
        <v>Procuremenet of complete drive unit and VFD of GEHO pump.</v>
      </c>
      <c r="C3245" s="9">
        <f t="shared" si="1082"/>
        <v>0</v>
      </c>
      <c r="D3245" s="65" t="str">
        <f t="shared" si="1082"/>
        <v>-</v>
      </c>
      <c r="E3245" s="58">
        <f t="shared" si="1082"/>
        <v>0</v>
      </c>
      <c r="F3245" s="58">
        <f t="shared" si="1076"/>
        <v>10</v>
      </c>
      <c r="G3245" s="58">
        <f t="shared" si="1077"/>
        <v>10</v>
      </c>
      <c r="H3245" s="58">
        <f t="shared" si="1078"/>
        <v>0</v>
      </c>
      <c r="I3245" s="123">
        <f>'F4.2'!AB263</f>
        <v>0</v>
      </c>
      <c r="J3245" s="123">
        <f>'F4.2'!AV263</f>
        <v>0</v>
      </c>
      <c r="K3245" s="58"/>
      <c r="L3245" s="58"/>
      <c r="M3245" s="58">
        <f t="shared" si="1083"/>
        <v>0</v>
      </c>
      <c r="N3245" s="58">
        <f t="shared" si="1079"/>
        <v>0</v>
      </c>
    </row>
    <row r="3246" spans="1:14" ht="31.5" hidden="1" outlineLevel="1" x14ac:dyDescent="0.25">
      <c r="A3246" s="27">
        <f t="shared" si="1075"/>
        <v>27</v>
      </c>
      <c r="B3246" s="215" t="str">
        <f t="shared" ref="B3246:B3309" si="1084">B2820</f>
        <v>RENOVATION OF ESP FIELD INTERNALS FOR UNIT 3 &amp; 4</v>
      </c>
      <c r="C3246" s="9">
        <f t="shared" si="1082"/>
        <v>0</v>
      </c>
      <c r="D3246" s="65" t="str">
        <f t="shared" si="1082"/>
        <v>-</v>
      </c>
      <c r="E3246" s="58">
        <f t="shared" si="1082"/>
        <v>0</v>
      </c>
      <c r="F3246" s="58">
        <f t="shared" si="1076"/>
        <v>0</v>
      </c>
      <c r="G3246" s="58">
        <f t="shared" si="1077"/>
        <v>0</v>
      </c>
      <c r="H3246" s="58">
        <f t="shared" si="1078"/>
        <v>0</v>
      </c>
      <c r="I3246" s="123">
        <f>'F4.2'!AB264</f>
        <v>0</v>
      </c>
      <c r="J3246" s="123">
        <f>'F4.2'!AV264</f>
        <v>0</v>
      </c>
      <c r="K3246" s="58"/>
      <c r="L3246" s="58"/>
      <c r="M3246" s="58">
        <f t="shared" si="1083"/>
        <v>0</v>
      </c>
      <c r="N3246" s="58">
        <f t="shared" si="1079"/>
        <v>0</v>
      </c>
    </row>
    <row r="3247" spans="1:14" ht="30" hidden="1" outlineLevel="1" x14ac:dyDescent="0.25">
      <c r="A3247" s="9">
        <f t="shared" si="1075"/>
        <v>27.1</v>
      </c>
      <c r="B3247" s="194" t="str">
        <f t="shared" si="1084"/>
        <v>RENOVATION OF ESP FIELD INTERNALS FOR UNIT 3 &amp; 4</v>
      </c>
      <c r="C3247" s="9">
        <f t="shared" si="1082"/>
        <v>0</v>
      </c>
      <c r="D3247" s="65" t="str">
        <f t="shared" si="1082"/>
        <v>-</v>
      </c>
      <c r="E3247" s="58">
        <f t="shared" si="1082"/>
        <v>0</v>
      </c>
      <c r="F3247" s="58">
        <f t="shared" si="1076"/>
        <v>30</v>
      </c>
      <c r="G3247" s="58">
        <f t="shared" si="1077"/>
        <v>30</v>
      </c>
      <c r="H3247" s="58">
        <f t="shared" si="1078"/>
        <v>0</v>
      </c>
      <c r="I3247" s="123">
        <f>'F4.2'!AB265</f>
        <v>30</v>
      </c>
      <c r="J3247" s="123">
        <f>'F4.2'!AV265</f>
        <v>30</v>
      </c>
      <c r="K3247" s="58"/>
      <c r="L3247" s="58"/>
      <c r="M3247" s="58">
        <f t="shared" si="1083"/>
        <v>30</v>
      </c>
      <c r="N3247" s="58">
        <f t="shared" si="1079"/>
        <v>0</v>
      </c>
    </row>
    <row r="3248" spans="1:14" ht="15.75" hidden="1" outlineLevel="1" x14ac:dyDescent="0.25">
      <c r="A3248" s="27">
        <f t="shared" si="1075"/>
        <v>28</v>
      </c>
      <c r="B3248" s="215" t="str">
        <f t="shared" si="1084"/>
        <v>R &amp; M OF APH OF UNIT # 1&amp; 2 (2 x 210MW)</v>
      </c>
      <c r="C3248" s="9">
        <f t="shared" si="1082"/>
        <v>0</v>
      </c>
      <c r="D3248" s="65" t="str">
        <f t="shared" si="1082"/>
        <v>-</v>
      </c>
      <c r="E3248" s="58">
        <f t="shared" si="1082"/>
        <v>0</v>
      </c>
      <c r="F3248" s="58">
        <f t="shared" si="1076"/>
        <v>0</v>
      </c>
      <c r="G3248" s="58">
        <f t="shared" si="1077"/>
        <v>0</v>
      </c>
      <c r="H3248" s="58">
        <f t="shared" si="1078"/>
        <v>0</v>
      </c>
      <c r="I3248" s="123">
        <f>'F4.2'!AB266</f>
        <v>0</v>
      </c>
      <c r="J3248" s="123">
        <f>'F4.2'!AV266</f>
        <v>0</v>
      </c>
      <c r="K3248" s="58"/>
      <c r="L3248" s="58"/>
      <c r="M3248" s="58">
        <f t="shared" si="1083"/>
        <v>0</v>
      </c>
      <c r="N3248" s="58">
        <f t="shared" si="1079"/>
        <v>0</v>
      </c>
    </row>
    <row r="3249" spans="1:14" ht="75" hidden="1" outlineLevel="1" x14ac:dyDescent="0.25">
      <c r="A3249" s="9">
        <f t="shared" si="1075"/>
        <v>28.1</v>
      </c>
      <c r="B3249" s="194" t="str">
        <f t="shared" si="1084"/>
        <v>R &amp; M OF APH OF UNIT # 1&amp; 2 (2 x 210MW) 
 OF KHAPERKHEDA TPS FROM MODEL: 27 VI 1850 TO 27 VI 2000 mm.
DESIGN, ENGINEERING, SUPPLY, ERECTION &amp; COMMISSIONING OF DOUBLE SEALING</v>
      </c>
      <c r="C3249" s="9">
        <f t="shared" si="1082"/>
        <v>0</v>
      </c>
      <c r="D3249" s="65" t="str">
        <f t="shared" si="1082"/>
        <v>-</v>
      </c>
      <c r="E3249" s="58">
        <f t="shared" si="1082"/>
        <v>0</v>
      </c>
      <c r="F3249" s="58">
        <f t="shared" si="1076"/>
        <v>18.399999999999999</v>
      </c>
      <c r="G3249" s="58">
        <f t="shared" si="1077"/>
        <v>18.399999999999999</v>
      </c>
      <c r="H3249" s="58">
        <f t="shared" si="1078"/>
        <v>0</v>
      </c>
      <c r="I3249" s="123">
        <f>'F4.2'!AB267</f>
        <v>18.399999999999999</v>
      </c>
      <c r="J3249" s="123">
        <f>'F4.2'!AV267</f>
        <v>18.399999999999999</v>
      </c>
      <c r="K3249" s="58"/>
      <c r="L3249" s="58"/>
      <c r="M3249" s="58">
        <f t="shared" si="1083"/>
        <v>18.399999999999999</v>
      </c>
      <c r="N3249" s="58">
        <f t="shared" si="1079"/>
        <v>0</v>
      </c>
    </row>
    <row r="3250" spans="1:14" ht="31.5" hidden="1" outlineLevel="1" x14ac:dyDescent="0.25">
      <c r="A3250" s="27">
        <f t="shared" ref="A3250:A3313" si="1085">A2824</f>
        <v>29</v>
      </c>
      <c r="B3250" s="215" t="str">
        <f t="shared" si="1084"/>
        <v xml:space="preserve">  DPR FOR ECONOMISER COILS AND APH GEAR BOX </v>
      </c>
      <c r="C3250" s="9">
        <f t="shared" si="1082"/>
        <v>0</v>
      </c>
      <c r="D3250" s="65" t="str">
        <f t="shared" si="1082"/>
        <v>-</v>
      </c>
      <c r="E3250" s="58">
        <f t="shared" si="1082"/>
        <v>0</v>
      </c>
      <c r="F3250" s="58">
        <f t="shared" ref="F3250:F3313" si="1086">F2824+I2824</f>
        <v>0</v>
      </c>
      <c r="G3250" s="58">
        <f t="shared" ref="G3250:G3313" si="1087">G2824+M2824</f>
        <v>0</v>
      </c>
      <c r="H3250" s="58">
        <f t="shared" si="1078"/>
        <v>0</v>
      </c>
      <c r="I3250" s="123">
        <f>'F4.2'!AB268</f>
        <v>0</v>
      </c>
      <c r="J3250" s="123">
        <f>'F4.2'!AV268</f>
        <v>0</v>
      </c>
      <c r="K3250" s="58"/>
      <c r="L3250" s="58"/>
      <c r="M3250" s="58">
        <f t="shared" si="1083"/>
        <v>0</v>
      </c>
      <c r="N3250" s="58">
        <f t="shared" si="1079"/>
        <v>0</v>
      </c>
    </row>
    <row r="3251" spans="1:14" ht="60" hidden="1" outlineLevel="1" x14ac:dyDescent="0.25">
      <c r="A3251" s="9">
        <f t="shared" si="1085"/>
        <v>29.1</v>
      </c>
      <c r="B3251" s="194" t="str">
        <f t="shared" si="1084"/>
        <v>PROCUREMENT AND REPLACEMENT OF COMPLETE SET OF ECONOMISER UPPER BANK &amp;
	LOWER BANK COILS FOR KHAPERKHEDA TPS UNIT NO.3&amp;4</v>
      </c>
      <c r="C3251" s="9">
        <f t="shared" si="1082"/>
        <v>0</v>
      </c>
      <c r="D3251" s="65" t="str">
        <f t="shared" si="1082"/>
        <v>-</v>
      </c>
      <c r="E3251" s="58">
        <f t="shared" si="1082"/>
        <v>0</v>
      </c>
      <c r="F3251" s="58">
        <f t="shared" si="1086"/>
        <v>22</v>
      </c>
      <c r="G3251" s="58">
        <f t="shared" si="1087"/>
        <v>22</v>
      </c>
      <c r="H3251" s="58">
        <f t="shared" ref="H3251:H3314" si="1088">F3251-G3251</f>
        <v>0</v>
      </c>
      <c r="I3251" s="123">
        <f>'F4.2'!AB269</f>
        <v>0</v>
      </c>
      <c r="J3251" s="123">
        <f>'F4.2'!AV269</f>
        <v>0</v>
      </c>
      <c r="K3251" s="58"/>
      <c r="L3251" s="58"/>
      <c r="M3251" s="58">
        <f t="shared" si="1083"/>
        <v>0</v>
      </c>
      <c r="N3251" s="58">
        <f t="shared" ref="N3251:N3314" si="1089">H3251+I3251-M3251</f>
        <v>0</v>
      </c>
    </row>
    <row r="3252" spans="1:14" ht="15.75" hidden="1" outlineLevel="1" x14ac:dyDescent="0.25">
      <c r="A3252" s="9">
        <f t="shared" si="1085"/>
        <v>29.2</v>
      </c>
      <c r="B3252" s="194" t="str">
        <f t="shared" si="1084"/>
        <v>Procurement of APH gear box in unit no. 1 &amp; 2</v>
      </c>
      <c r="C3252" s="9">
        <f t="shared" si="1082"/>
        <v>0</v>
      </c>
      <c r="D3252" s="65" t="str">
        <f t="shared" si="1082"/>
        <v>-</v>
      </c>
      <c r="E3252" s="58">
        <f t="shared" si="1082"/>
        <v>0</v>
      </c>
      <c r="F3252" s="58">
        <f t="shared" si="1086"/>
        <v>2</v>
      </c>
      <c r="G3252" s="58">
        <f t="shared" si="1087"/>
        <v>2</v>
      </c>
      <c r="H3252" s="58">
        <f t="shared" si="1088"/>
        <v>0</v>
      </c>
      <c r="I3252" s="123">
        <f>'F4.2'!AB270</f>
        <v>0</v>
      </c>
      <c r="J3252" s="123">
        <f>'F4.2'!AV270</f>
        <v>0</v>
      </c>
      <c r="K3252" s="58"/>
      <c r="L3252" s="58"/>
      <c r="M3252" s="58">
        <f t="shared" si="1083"/>
        <v>0</v>
      </c>
      <c r="N3252" s="58">
        <f t="shared" si="1089"/>
        <v>0</v>
      </c>
    </row>
    <row r="3253" spans="1:14" ht="30" hidden="1" outlineLevel="1" x14ac:dyDescent="0.25">
      <c r="A3253" s="9">
        <f t="shared" si="1085"/>
        <v>29.3</v>
      </c>
      <c r="B3253" s="194" t="str">
        <f t="shared" si="1084"/>
        <v>Procurement of APH speed reducer gear box in unit no. 3 &amp; 4</v>
      </c>
      <c r="C3253" s="9">
        <f t="shared" si="1082"/>
        <v>0</v>
      </c>
      <c r="D3253" s="65" t="str">
        <f t="shared" si="1082"/>
        <v>-</v>
      </c>
      <c r="E3253" s="58">
        <f t="shared" si="1082"/>
        <v>0</v>
      </c>
      <c r="F3253" s="58">
        <f t="shared" si="1086"/>
        <v>5</v>
      </c>
      <c r="G3253" s="58">
        <f t="shared" si="1087"/>
        <v>5</v>
      </c>
      <c r="H3253" s="58">
        <f t="shared" si="1088"/>
        <v>0</v>
      </c>
      <c r="I3253" s="123">
        <f>'F4.2'!AB271</f>
        <v>0</v>
      </c>
      <c r="J3253" s="123">
        <f>'F4.2'!AV271</f>
        <v>0</v>
      </c>
      <c r="K3253" s="58"/>
      <c r="L3253" s="58"/>
      <c r="M3253" s="58">
        <f t="shared" si="1083"/>
        <v>0</v>
      </c>
      <c r="N3253" s="58">
        <f t="shared" si="1089"/>
        <v>0</v>
      </c>
    </row>
    <row r="3254" spans="1:14" ht="47.25" hidden="1" outlineLevel="1" x14ac:dyDescent="0.25">
      <c r="A3254" s="27">
        <f t="shared" si="1085"/>
        <v>30</v>
      </c>
      <c r="B3254" s="27" t="str">
        <f t="shared" si="1084"/>
        <v xml:space="preserve">
DPR FOR LTSH COILS , APH BASKETS &amp; RH OUTLET STUB BENDS  </v>
      </c>
      <c r="C3254" s="9">
        <f t="shared" ref="C3254:E3273" si="1090">C2828</f>
        <v>0</v>
      </c>
      <c r="D3254" s="65" t="str">
        <f t="shared" si="1090"/>
        <v>-</v>
      </c>
      <c r="E3254" s="58">
        <f t="shared" si="1090"/>
        <v>0</v>
      </c>
      <c r="F3254" s="58">
        <f t="shared" si="1086"/>
        <v>0</v>
      </c>
      <c r="G3254" s="58">
        <f t="shared" si="1087"/>
        <v>0</v>
      </c>
      <c r="H3254" s="58">
        <f t="shared" si="1088"/>
        <v>0</v>
      </c>
      <c r="I3254" s="123">
        <f>'F4.2'!AB272</f>
        <v>0</v>
      </c>
      <c r="J3254" s="123">
        <f>'F4.2'!AV272</f>
        <v>0</v>
      </c>
      <c r="K3254" s="58"/>
      <c r="L3254" s="58"/>
      <c r="M3254" s="58">
        <f t="shared" si="1083"/>
        <v>0</v>
      </c>
      <c r="N3254" s="58">
        <f t="shared" si="1089"/>
        <v>0</v>
      </c>
    </row>
    <row r="3255" spans="1:14" ht="30" hidden="1" outlineLevel="1" x14ac:dyDescent="0.25">
      <c r="A3255" s="9">
        <f t="shared" si="1085"/>
        <v>30.1</v>
      </c>
      <c r="B3255" s="194" t="str">
        <f t="shared" si="1084"/>
        <v>Procurement of Air Pre-heater Baskets for unit no. 2 to 4</v>
      </c>
      <c r="C3255" s="9">
        <f t="shared" si="1090"/>
        <v>0</v>
      </c>
      <c r="D3255" s="65" t="str">
        <f t="shared" si="1090"/>
        <v>-</v>
      </c>
      <c r="E3255" s="58">
        <f t="shared" si="1090"/>
        <v>0</v>
      </c>
      <c r="F3255" s="58">
        <f t="shared" si="1086"/>
        <v>7.25</v>
      </c>
      <c r="G3255" s="58">
        <f t="shared" si="1087"/>
        <v>7.25</v>
      </c>
      <c r="H3255" s="58">
        <f t="shared" si="1088"/>
        <v>0</v>
      </c>
      <c r="I3255" s="123">
        <f>'F4.2'!AB273</f>
        <v>3.75</v>
      </c>
      <c r="J3255" s="123">
        <f>'F4.2'!AV273</f>
        <v>3.75</v>
      </c>
      <c r="K3255" s="58"/>
      <c r="L3255" s="58"/>
      <c r="M3255" s="58">
        <f t="shared" si="1083"/>
        <v>3.75</v>
      </c>
      <c r="N3255" s="58">
        <f t="shared" si="1089"/>
        <v>0</v>
      </c>
    </row>
    <row r="3256" spans="1:14" ht="45" hidden="1" outlineLevel="1" x14ac:dyDescent="0.25">
      <c r="A3256" s="9">
        <f t="shared" si="1085"/>
        <v>30.2</v>
      </c>
      <c r="B3256" s="194" t="str">
        <f t="shared" si="1084"/>
        <v xml:space="preserve">Procurement of LTSH coils for unit no. 1 &amp; 2 and Procurement of Reheater outlet header stub bends for unit no. 1 to 2  </v>
      </c>
      <c r="C3256" s="9">
        <f t="shared" si="1090"/>
        <v>0</v>
      </c>
      <c r="D3256" s="65" t="str">
        <f t="shared" si="1090"/>
        <v>-</v>
      </c>
      <c r="E3256" s="58">
        <f t="shared" si="1090"/>
        <v>0</v>
      </c>
      <c r="F3256" s="58">
        <f t="shared" si="1086"/>
        <v>6</v>
      </c>
      <c r="G3256" s="58">
        <f t="shared" si="1087"/>
        <v>6</v>
      </c>
      <c r="H3256" s="58">
        <f t="shared" si="1088"/>
        <v>0</v>
      </c>
      <c r="I3256" s="123">
        <f>'F4.2'!AB274</f>
        <v>6</v>
      </c>
      <c r="J3256" s="123">
        <f>'F4.2'!AV274</f>
        <v>6</v>
      </c>
      <c r="K3256" s="58"/>
      <c r="L3256" s="58"/>
      <c r="M3256" s="58">
        <f t="shared" si="1083"/>
        <v>6</v>
      </c>
      <c r="N3256" s="58">
        <f t="shared" si="1089"/>
        <v>0</v>
      </c>
    </row>
    <row r="3257" spans="1:14" ht="45" hidden="1" outlineLevel="1" x14ac:dyDescent="0.25">
      <c r="A3257" s="9">
        <f t="shared" si="1085"/>
        <v>30.3</v>
      </c>
      <c r="B3257" s="194" t="str">
        <f t="shared" si="1084"/>
        <v xml:space="preserve">Procurement of LTSH coils for unit no. 3 &amp; 4 and Procurement of Reheater outlet header stub bends for unit no. 3 to 4  </v>
      </c>
      <c r="C3257" s="9">
        <f t="shared" si="1090"/>
        <v>0</v>
      </c>
      <c r="D3257" s="65" t="str">
        <f t="shared" si="1090"/>
        <v>-</v>
      </c>
      <c r="E3257" s="58">
        <f t="shared" si="1090"/>
        <v>0</v>
      </c>
      <c r="F3257" s="58">
        <f t="shared" si="1086"/>
        <v>0</v>
      </c>
      <c r="G3257" s="58">
        <f t="shared" si="1087"/>
        <v>0</v>
      </c>
      <c r="H3257" s="58">
        <f t="shared" si="1088"/>
        <v>0</v>
      </c>
      <c r="I3257" s="123">
        <f>'F4.2'!AB275</f>
        <v>9</v>
      </c>
      <c r="J3257" s="123">
        <f>'F4.2'!AV275</f>
        <v>9</v>
      </c>
      <c r="K3257" s="58"/>
      <c r="L3257" s="58"/>
      <c r="M3257" s="58">
        <f t="shared" si="1083"/>
        <v>9</v>
      </c>
      <c r="N3257" s="58">
        <f t="shared" si="1089"/>
        <v>0</v>
      </c>
    </row>
    <row r="3258" spans="1:14" ht="47.25" hidden="1" outlineLevel="1" x14ac:dyDescent="0.25">
      <c r="A3258" s="27">
        <f t="shared" si="1085"/>
        <v>31</v>
      </c>
      <c r="B3258" s="27" t="str">
        <f t="shared" si="1084"/>
        <v>DPR FOR SUPPLY &amp; REPLACMENT OF THERMAL INSULATION OF BOILER AND DUCT AT UNIT 1 TO 4 KHAPERKHEDA TPS</v>
      </c>
      <c r="C3258" s="9">
        <f t="shared" si="1090"/>
        <v>0</v>
      </c>
      <c r="D3258" s="65" t="str">
        <f t="shared" si="1090"/>
        <v>-</v>
      </c>
      <c r="E3258" s="58">
        <f t="shared" si="1090"/>
        <v>0</v>
      </c>
      <c r="F3258" s="58">
        <f t="shared" si="1086"/>
        <v>0</v>
      </c>
      <c r="G3258" s="58">
        <f t="shared" si="1087"/>
        <v>0</v>
      </c>
      <c r="H3258" s="58">
        <f t="shared" si="1088"/>
        <v>0</v>
      </c>
      <c r="I3258" s="123">
        <f>'F4.2'!AB276</f>
        <v>0</v>
      </c>
      <c r="J3258" s="123">
        <f>'F4.2'!AV276</f>
        <v>0</v>
      </c>
      <c r="K3258" s="58"/>
      <c r="L3258" s="58"/>
      <c r="M3258" s="58">
        <f t="shared" si="1083"/>
        <v>0</v>
      </c>
      <c r="N3258" s="58">
        <f t="shared" si="1089"/>
        <v>0</v>
      </c>
    </row>
    <row r="3259" spans="1:14" ht="45" hidden="1" outlineLevel="1" x14ac:dyDescent="0.25">
      <c r="A3259" s="9">
        <f t="shared" si="1085"/>
        <v>31.1</v>
      </c>
      <c r="B3259" s="194" t="str">
        <f t="shared" si="1084"/>
        <v>SUPPLY &amp; REPLACMENT OF THERMAL INSULATION OF  BOILER AND DUCT  AT UNIT 1 TO 2KHAPERKHEDA TPS</v>
      </c>
      <c r="C3259" s="9">
        <f t="shared" si="1090"/>
        <v>0</v>
      </c>
      <c r="D3259" s="65" t="str">
        <f t="shared" si="1090"/>
        <v>-</v>
      </c>
      <c r="E3259" s="58">
        <f t="shared" si="1090"/>
        <v>0</v>
      </c>
      <c r="F3259" s="58">
        <f t="shared" si="1086"/>
        <v>20</v>
      </c>
      <c r="G3259" s="58">
        <f t="shared" si="1087"/>
        <v>20</v>
      </c>
      <c r="H3259" s="58">
        <f t="shared" si="1088"/>
        <v>0</v>
      </c>
      <c r="I3259" s="123">
        <f>'F4.2'!AB277</f>
        <v>0</v>
      </c>
      <c r="J3259" s="123">
        <f>'F4.2'!AV277</f>
        <v>0</v>
      </c>
      <c r="K3259" s="58"/>
      <c r="L3259" s="58"/>
      <c r="M3259" s="58">
        <f t="shared" si="1083"/>
        <v>0</v>
      </c>
      <c r="N3259" s="58">
        <f t="shared" si="1089"/>
        <v>0</v>
      </c>
    </row>
    <row r="3260" spans="1:14" ht="45" hidden="1" outlineLevel="1" x14ac:dyDescent="0.25">
      <c r="A3260" s="9">
        <f t="shared" si="1085"/>
        <v>31.2</v>
      </c>
      <c r="B3260" s="194" t="str">
        <f t="shared" si="1084"/>
        <v xml:space="preserve">  SUPPLY &amp; REPLACMENT OF THERMAL INSULATION OF  BOILER AND DUCT  AT UNIT 3 TO 4 KHAPERKHEDA TPS</v>
      </c>
      <c r="C3260" s="9">
        <f t="shared" si="1090"/>
        <v>0</v>
      </c>
      <c r="D3260" s="65" t="str">
        <f t="shared" si="1090"/>
        <v>-</v>
      </c>
      <c r="E3260" s="58">
        <f t="shared" si="1090"/>
        <v>0</v>
      </c>
      <c r="F3260" s="58">
        <f t="shared" si="1086"/>
        <v>20</v>
      </c>
      <c r="G3260" s="58">
        <f t="shared" si="1087"/>
        <v>20</v>
      </c>
      <c r="H3260" s="58">
        <f t="shared" si="1088"/>
        <v>0</v>
      </c>
      <c r="I3260" s="123">
        <f>'F4.2'!AB278</f>
        <v>0</v>
      </c>
      <c r="J3260" s="123">
        <f>'F4.2'!AV278</f>
        <v>0</v>
      </c>
      <c r="K3260" s="58"/>
      <c r="L3260" s="58"/>
      <c r="M3260" s="58">
        <f t="shared" si="1083"/>
        <v>0</v>
      </c>
      <c r="N3260" s="58">
        <f t="shared" si="1089"/>
        <v>0</v>
      </c>
    </row>
    <row r="3261" spans="1:14" ht="31.5" hidden="1" outlineLevel="1" x14ac:dyDescent="0.25">
      <c r="A3261" s="27">
        <f t="shared" si="1085"/>
        <v>32</v>
      </c>
      <c r="B3261" s="27" t="str">
        <f t="shared" si="1084"/>
        <v>DPR FOR COAL CYCLE IMPROVEMENT IN UNIT NO.1 TO 4</v>
      </c>
      <c r="C3261" s="9">
        <f t="shared" si="1090"/>
        <v>0</v>
      </c>
      <c r="D3261" s="65" t="str">
        <f t="shared" si="1090"/>
        <v>-</v>
      </c>
      <c r="E3261" s="58">
        <f t="shared" si="1090"/>
        <v>0</v>
      </c>
      <c r="F3261" s="58">
        <f t="shared" si="1086"/>
        <v>0</v>
      </c>
      <c r="G3261" s="58">
        <f t="shared" si="1087"/>
        <v>0</v>
      </c>
      <c r="H3261" s="58">
        <f t="shared" si="1088"/>
        <v>0</v>
      </c>
      <c r="I3261" s="123">
        <f>'F4.2'!AB279</f>
        <v>0</v>
      </c>
      <c r="J3261" s="123">
        <f>'F4.2'!AV279</f>
        <v>0</v>
      </c>
      <c r="K3261" s="58"/>
      <c r="L3261" s="58"/>
      <c r="M3261" s="58">
        <f t="shared" si="1083"/>
        <v>0</v>
      </c>
      <c r="N3261" s="58">
        <f t="shared" si="1089"/>
        <v>0</v>
      </c>
    </row>
    <row r="3262" spans="1:14" ht="30" hidden="1" outlineLevel="1" x14ac:dyDescent="0.25">
      <c r="A3262" s="9">
        <f t="shared" si="1085"/>
        <v>32.1</v>
      </c>
      <c r="B3262" s="194" t="str">
        <f t="shared" si="1084"/>
        <v xml:space="preserve">Procurement of Complete Journal Assembly for 803 ½ HP  Coal Mills of Unit No. 1 To 2  </v>
      </c>
      <c r="C3262" s="9">
        <f t="shared" si="1090"/>
        <v>0</v>
      </c>
      <c r="D3262" s="65" t="str">
        <f t="shared" si="1090"/>
        <v>-</v>
      </c>
      <c r="E3262" s="58">
        <f t="shared" si="1090"/>
        <v>0</v>
      </c>
      <c r="F3262" s="58">
        <f t="shared" si="1086"/>
        <v>3</v>
      </c>
      <c r="G3262" s="58">
        <f t="shared" si="1087"/>
        <v>3</v>
      </c>
      <c r="H3262" s="58">
        <f t="shared" si="1088"/>
        <v>0</v>
      </c>
      <c r="I3262" s="123">
        <f>'F4.2'!AB280</f>
        <v>0</v>
      </c>
      <c r="J3262" s="123">
        <f>'F4.2'!AV280</f>
        <v>0</v>
      </c>
      <c r="K3262" s="58"/>
      <c r="L3262" s="58"/>
      <c r="M3262" s="58">
        <f t="shared" si="1083"/>
        <v>0</v>
      </c>
      <c r="N3262" s="58">
        <f t="shared" si="1089"/>
        <v>0</v>
      </c>
    </row>
    <row r="3263" spans="1:14" ht="30" hidden="1" outlineLevel="1" x14ac:dyDescent="0.25">
      <c r="A3263" s="9">
        <f t="shared" si="1085"/>
        <v>32.200000000000003</v>
      </c>
      <c r="B3263" s="194" t="str">
        <f t="shared" si="1084"/>
        <v xml:space="preserve">Procurement of Complete Journal Assembly for XRP 883 Coal Mills of Unit No. 3 To 4,  </v>
      </c>
      <c r="C3263" s="9">
        <f t="shared" si="1090"/>
        <v>0</v>
      </c>
      <c r="D3263" s="65" t="str">
        <f t="shared" si="1090"/>
        <v>-</v>
      </c>
      <c r="E3263" s="58">
        <f t="shared" si="1090"/>
        <v>0</v>
      </c>
      <c r="F3263" s="58">
        <f t="shared" si="1086"/>
        <v>9.86</v>
      </c>
      <c r="G3263" s="58">
        <f t="shared" si="1087"/>
        <v>9.86</v>
      </c>
      <c r="H3263" s="58">
        <f t="shared" si="1088"/>
        <v>0</v>
      </c>
      <c r="I3263" s="123">
        <f>'F4.2'!AB281</f>
        <v>0</v>
      </c>
      <c r="J3263" s="123">
        <f>'F4.2'!AV281</f>
        <v>0</v>
      </c>
      <c r="K3263" s="58"/>
      <c r="L3263" s="58"/>
      <c r="M3263" s="58">
        <f t="shared" si="1083"/>
        <v>0</v>
      </c>
      <c r="N3263" s="58">
        <f t="shared" si="1089"/>
        <v>0</v>
      </c>
    </row>
    <row r="3264" spans="1:14" ht="30" hidden="1" outlineLevel="1" x14ac:dyDescent="0.25">
      <c r="A3264" s="9">
        <f t="shared" si="1085"/>
        <v>32.299999999999997</v>
      </c>
      <c r="B3264" s="194" t="str">
        <f t="shared" si="1084"/>
        <v xml:space="preserve"> Procurement of assembly of worm shaft &amp; worm wheel with hub for unit no. 3 &amp; 4  </v>
      </c>
      <c r="C3264" s="9">
        <f t="shared" si="1090"/>
        <v>0</v>
      </c>
      <c r="D3264" s="65" t="str">
        <f t="shared" si="1090"/>
        <v>-</v>
      </c>
      <c r="E3264" s="58">
        <f t="shared" si="1090"/>
        <v>0</v>
      </c>
      <c r="F3264" s="58">
        <f t="shared" si="1086"/>
        <v>5</v>
      </c>
      <c r="G3264" s="58">
        <f t="shared" si="1087"/>
        <v>5</v>
      </c>
      <c r="H3264" s="58">
        <f t="shared" si="1088"/>
        <v>0</v>
      </c>
      <c r="I3264" s="123">
        <f>'F4.2'!AB282</f>
        <v>0</v>
      </c>
      <c r="J3264" s="123">
        <f>'F4.2'!AV282</f>
        <v>0</v>
      </c>
      <c r="K3264" s="58"/>
      <c r="L3264" s="58"/>
      <c r="M3264" s="58">
        <f t="shared" si="1083"/>
        <v>0</v>
      </c>
      <c r="N3264" s="58">
        <f t="shared" si="1089"/>
        <v>0</v>
      </c>
    </row>
    <row r="3265" spans="1:14" ht="45" hidden="1" outlineLevel="1" x14ac:dyDescent="0.25">
      <c r="A3265" s="9">
        <f t="shared" si="1085"/>
        <v>32.4</v>
      </c>
      <c r="B3265" s="194" t="str">
        <f t="shared" si="1084"/>
        <v>PROCUREMENT OF COMPLETE GEAR BOX ASSEMBLIES OF COAL MILLS XRP 803 ½ HP   FOR UNIT # 1 TO 2  AT KHAPERKHEDA TPS</v>
      </c>
      <c r="C3265" s="9">
        <f t="shared" si="1090"/>
        <v>0</v>
      </c>
      <c r="D3265" s="65" t="str">
        <f t="shared" si="1090"/>
        <v>-</v>
      </c>
      <c r="E3265" s="58">
        <f t="shared" si="1090"/>
        <v>0</v>
      </c>
      <c r="F3265" s="58">
        <f t="shared" si="1086"/>
        <v>7.5</v>
      </c>
      <c r="G3265" s="58">
        <f t="shared" si="1087"/>
        <v>7.5</v>
      </c>
      <c r="H3265" s="58">
        <f t="shared" si="1088"/>
        <v>0</v>
      </c>
      <c r="I3265" s="123">
        <f>'F4.2'!AB283</f>
        <v>0</v>
      </c>
      <c r="J3265" s="123">
        <f>'F4.2'!AV283</f>
        <v>0</v>
      </c>
      <c r="K3265" s="58"/>
      <c r="L3265" s="58"/>
      <c r="M3265" s="58">
        <f t="shared" si="1083"/>
        <v>0</v>
      </c>
      <c r="N3265" s="58">
        <f t="shared" si="1089"/>
        <v>0</v>
      </c>
    </row>
    <row r="3266" spans="1:14" ht="45" hidden="1" outlineLevel="1" x14ac:dyDescent="0.25">
      <c r="A3266" s="9">
        <f t="shared" si="1085"/>
        <v>32.5</v>
      </c>
      <c r="B3266" s="194" t="str">
        <f t="shared" si="1084"/>
        <v>PROCUREMENT OF COMPLETE GEAR BOX ASSEMBLIES OF COAL MILLS  XRP 883  FOR UNIT # 3 TO 4  AT KHAPERKHEDA TPS</v>
      </c>
      <c r="C3266" s="9">
        <f t="shared" si="1090"/>
        <v>0</v>
      </c>
      <c r="D3266" s="65" t="str">
        <f t="shared" si="1090"/>
        <v>-</v>
      </c>
      <c r="E3266" s="58">
        <f t="shared" si="1090"/>
        <v>0</v>
      </c>
      <c r="F3266" s="58">
        <f t="shared" si="1086"/>
        <v>7.5</v>
      </c>
      <c r="G3266" s="58">
        <f t="shared" si="1087"/>
        <v>7.5</v>
      </c>
      <c r="H3266" s="58">
        <f t="shared" si="1088"/>
        <v>0</v>
      </c>
      <c r="I3266" s="123">
        <f>'F4.2'!AB284</f>
        <v>0</v>
      </c>
      <c r="J3266" s="123">
        <f>'F4.2'!AV284</f>
        <v>0</v>
      </c>
      <c r="K3266" s="58"/>
      <c r="L3266" s="58"/>
      <c r="M3266" s="58">
        <f t="shared" si="1083"/>
        <v>0</v>
      </c>
      <c r="N3266" s="58">
        <f t="shared" si="1089"/>
        <v>0</v>
      </c>
    </row>
    <row r="3267" spans="1:14" ht="47.25" hidden="1" outlineLevel="1" x14ac:dyDescent="0.25">
      <c r="A3267" s="9">
        <f t="shared" si="1085"/>
        <v>33</v>
      </c>
      <c r="B3267" s="27" t="str">
        <f t="shared" si="1084"/>
        <v>DPR FOR PERFORMANCE IMPROVEMENT OF BOILER PA FAN, ID FAN AND FD FAN IN UNIT NO. 1 TO 4</v>
      </c>
      <c r="C3267" s="9">
        <f t="shared" si="1090"/>
        <v>0</v>
      </c>
      <c r="D3267" s="65" t="str">
        <f t="shared" si="1090"/>
        <v>-</v>
      </c>
      <c r="E3267" s="58">
        <f t="shared" si="1090"/>
        <v>0</v>
      </c>
      <c r="F3267" s="58">
        <f t="shared" si="1086"/>
        <v>0</v>
      </c>
      <c r="G3267" s="58">
        <f t="shared" si="1087"/>
        <v>0</v>
      </c>
      <c r="H3267" s="58">
        <f t="shared" si="1088"/>
        <v>0</v>
      </c>
      <c r="I3267" s="123">
        <f>'F4.2'!AB285</f>
        <v>0</v>
      </c>
      <c r="J3267" s="123">
        <f>'F4.2'!AV285</f>
        <v>0</v>
      </c>
      <c r="K3267" s="58"/>
      <c r="L3267" s="58"/>
      <c r="M3267" s="58">
        <f t="shared" si="1083"/>
        <v>0</v>
      </c>
      <c r="N3267" s="58">
        <f t="shared" si="1089"/>
        <v>0</v>
      </c>
    </row>
    <row r="3268" spans="1:14" ht="30" hidden="1" outlineLevel="1" x14ac:dyDescent="0.25">
      <c r="A3268" s="9">
        <f t="shared" si="1085"/>
        <v>33.1</v>
      </c>
      <c r="B3268" s="194" t="str">
        <f t="shared" si="1084"/>
        <v xml:space="preserve"> Procurement of PA fan Casings along with Dampers in Unit- 1 &amp; 2, at Khaperkheda TPS</v>
      </c>
      <c r="C3268" s="9">
        <f t="shared" si="1090"/>
        <v>0</v>
      </c>
      <c r="D3268" s="65" t="str">
        <f t="shared" si="1090"/>
        <v>-</v>
      </c>
      <c r="E3268" s="58">
        <f t="shared" si="1090"/>
        <v>0</v>
      </c>
      <c r="F3268" s="58">
        <f t="shared" si="1086"/>
        <v>17.75</v>
      </c>
      <c r="G3268" s="58">
        <f t="shared" si="1087"/>
        <v>17.75</v>
      </c>
      <c r="H3268" s="58">
        <f t="shared" si="1088"/>
        <v>0</v>
      </c>
      <c r="I3268" s="123">
        <f>'F4.2'!AB286</f>
        <v>0</v>
      </c>
      <c r="J3268" s="123">
        <f>'F4.2'!AV286</f>
        <v>0</v>
      </c>
      <c r="K3268" s="58"/>
      <c r="L3268" s="58"/>
      <c r="M3268" s="58">
        <f t="shared" si="1083"/>
        <v>0</v>
      </c>
      <c r="N3268" s="58">
        <f t="shared" si="1089"/>
        <v>0</v>
      </c>
    </row>
    <row r="3269" spans="1:14" ht="45" hidden="1" outlineLevel="1" x14ac:dyDescent="0.25">
      <c r="A3269" s="9">
        <f t="shared" si="1085"/>
        <v>33.200000000000003</v>
      </c>
      <c r="B3269" s="194" t="str">
        <f t="shared" si="1084"/>
        <v>PROCUREMENT OF COMPLETE ROTOR ASSEMBLY ALONG WITH MOTOR FOR NDZV 31 SIDOR IN UNIT NO. 1 &amp; 2 KHAPERKHEDA TPS (ID FAN)</v>
      </c>
      <c r="C3269" s="9">
        <f t="shared" si="1090"/>
        <v>0</v>
      </c>
      <c r="D3269" s="65" t="str">
        <f t="shared" si="1090"/>
        <v>-</v>
      </c>
      <c r="E3269" s="58">
        <f t="shared" si="1090"/>
        <v>0</v>
      </c>
      <c r="F3269" s="58">
        <f t="shared" si="1086"/>
        <v>25</v>
      </c>
      <c r="G3269" s="58">
        <f t="shared" si="1087"/>
        <v>25</v>
      </c>
      <c r="H3269" s="58">
        <f t="shared" si="1088"/>
        <v>0</v>
      </c>
      <c r="I3269" s="123">
        <f>'F4.2'!AB287</f>
        <v>0</v>
      </c>
      <c r="J3269" s="123">
        <f>'F4.2'!AV287</f>
        <v>0</v>
      </c>
      <c r="K3269" s="58"/>
      <c r="L3269" s="58"/>
      <c r="M3269" s="58">
        <f t="shared" si="1083"/>
        <v>0</v>
      </c>
      <c r="N3269" s="58">
        <f t="shared" si="1089"/>
        <v>0</v>
      </c>
    </row>
    <row r="3270" spans="1:14" ht="60" hidden="1" outlineLevel="1" x14ac:dyDescent="0.25">
      <c r="A3270" s="9">
        <f t="shared" si="1085"/>
        <v>33.299999999999997</v>
      </c>
      <c r="B3270" s="194" t="str">
        <f t="shared" si="1084"/>
        <v xml:space="preserve"> PROCUREMENT OF FD FAN (BHEL AP 1-20 / 11) ASSEMBLY ALONG WITH DRIVE UNIT(MOTOR) FOR UNIT 1 &amp; 2 AT KHAPERKHEDA TPS UNDER OEM NATURE ITEMS</v>
      </c>
      <c r="C3270" s="9">
        <f t="shared" si="1090"/>
        <v>0</v>
      </c>
      <c r="D3270" s="65" t="str">
        <f t="shared" si="1090"/>
        <v>-</v>
      </c>
      <c r="E3270" s="58">
        <f t="shared" si="1090"/>
        <v>0</v>
      </c>
      <c r="F3270" s="58">
        <f t="shared" si="1086"/>
        <v>10</v>
      </c>
      <c r="G3270" s="58">
        <f t="shared" si="1087"/>
        <v>10</v>
      </c>
      <c r="H3270" s="58">
        <f t="shared" si="1088"/>
        <v>0</v>
      </c>
      <c r="I3270" s="123">
        <f>'F4.2'!AB288</f>
        <v>0</v>
      </c>
      <c r="J3270" s="123">
        <f>'F4.2'!AV288</f>
        <v>0</v>
      </c>
      <c r="K3270" s="58"/>
      <c r="L3270" s="58"/>
      <c r="M3270" s="58">
        <f t="shared" si="1083"/>
        <v>0</v>
      </c>
      <c r="N3270" s="58">
        <f t="shared" si="1089"/>
        <v>0</v>
      </c>
    </row>
    <row r="3271" spans="1:14" ht="60" hidden="1" outlineLevel="1" x14ac:dyDescent="0.25">
      <c r="A3271" s="9">
        <f t="shared" si="1085"/>
        <v>33.4</v>
      </c>
      <c r="B3271" s="194" t="str">
        <f t="shared" si="1084"/>
        <v xml:space="preserve"> PROCUREMENT OF FD FAN (BHEL AP 1-20 / 11) ASSEMBLY ALONG WITH DRIVE UNIT(MOTOR) FOR UNIT 3&amp; 4 AT KHAPERKHEDA TPS UNDER OEM NATURE ITEMS</v>
      </c>
      <c r="C3271" s="9">
        <f t="shared" si="1090"/>
        <v>0</v>
      </c>
      <c r="D3271" s="65" t="str">
        <f t="shared" si="1090"/>
        <v>-</v>
      </c>
      <c r="E3271" s="58">
        <f t="shared" si="1090"/>
        <v>0</v>
      </c>
      <c r="F3271" s="58">
        <f t="shared" si="1086"/>
        <v>10</v>
      </c>
      <c r="G3271" s="58">
        <f t="shared" si="1087"/>
        <v>10</v>
      </c>
      <c r="H3271" s="58">
        <f t="shared" si="1088"/>
        <v>0</v>
      </c>
      <c r="I3271" s="123">
        <f>'F4.2'!AB289</f>
        <v>0</v>
      </c>
      <c r="J3271" s="123">
        <f>'F4.2'!AV289</f>
        <v>0</v>
      </c>
      <c r="K3271" s="58"/>
      <c r="L3271" s="58"/>
      <c r="M3271" s="58">
        <f t="shared" si="1083"/>
        <v>0</v>
      </c>
      <c r="N3271" s="58">
        <f t="shared" si="1089"/>
        <v>0</v>
      </c>
    </row>
    <row r="3272" spans="1:14" ht="30" hidden="1" outlineLevel="1" x14ac:dyDescent="0.25">
      <c r="A3272" s="9">
        <f t="shared" si="1085"/>
        <v>33.5</v>
      </c>
      <c r="B3272" s="194" t="str">
        <f t="shared" si="1084"/>
        <v xml:space="preserve"> NDZV 33 SIDOR ID Fan Impeller Assembly for Unit 3 &amp; 4 at TPS, Khaperkheda</v>
      </c>
      <c r="C3272" s="9">
        <f t="shared" si="1090"/>
        <v>0</v>
      </c>
      <c r="D3272" s="65" t="str">
        <f t="shared" si="1090"/>
        <v>-</v>
      </c>
      <c r="E3272" s="58">
        <f t="shared" si="1090"/>
        <v>0</v>
      </c>
      <c r="F3272" s="58">
        <f t="shared" si="1086"/>
        <v>7.28</v>
      </c>
      <c r="G3272" s="58">
        <f t="shared" si="1087"/>
        <v>7.28</v>
      </c>
      <c r="H3272" s="58">
        <f t="shared" si="1088"/>
        <v>0</v>
      </c>
      <c r="I3272" s="123">
        <f>'F4.2'!AB290</f>
        <v>0</v>
      </c>
      <c r="J3272" s="123">
        <f>'F4.2'!AV290</f>
        <v>0</v>
      </c>
      <c r="K3272" s="58"/>
      <c r="L3272" s="58"/>
      <c r="M3272" s="58">
        <f t="shared" si="1083"/>
        <v>0</v>
      </c>
      <c r="N3272" s="58">
        <f t="shared" si="1089"/>
        <v>0</v>
      </c>
    </row>
    <row r="3273" spans="1:14" ht="60" hidden="1" outlineLevel="1" x14ac:dyDescent="0.25">
      <c r="A3273" s="9">
        <f t="shared" si="1085"/>
        <v>33.6</v>
      </c>
      <c r="B3273" s="194" t="str">
        <f t="shared" si="1084"/>
        <v>Design, Engineering, Manufacturing, Supply &amp; Commissioning including civil works for installation of 70 LPM lubricant ystems for PA Fans in unit no. 1&amp;2.</v>
      </c>
      <c r="C3273" s="9">
        <f t="shared" si="1090"/>
        <v>0</v>
      </c>
      <c r="D3273" s="65" t="str">
        <f t="shared" si="1090"/>
        <v>-</v>
      </c>
      <c r="E3273" s="58">
        <f t="shared" si="1090"/>
        <v>0</v>
      </c>
      <c r="F3273" s="58">
        <f t="shared" si="1086"/>
        <v>1.38</v>
      </c>
      <c r="G3273" s="58">
        <f t="shared" si="1087"/>
        <v>1.38</v>
      </c>
      <c r="H3273" s="58">
        <f t="shared" si="1088"/>
        <v>0</v>
      </c>
      <c r="I3273" s="123">
        <f>'F4.2'!AB291</f>
        <v>0</v>
      </c>
      <c r="J3273" s="123">
        <f>'F4.2'!AV291</f>
        <v>0</v>
      </c>
      <c r="K3273" s="58"/>
      <c r="L3273" s="58"/>
      <c r="M3273" s="58">
        <f t="shared" si="1083"/>
        <v>0</v>
      </c>
      <c r="N3273" s="58">
        <f t="shared" si="1089"/>
        <v>0</v>
      </c>
    </row>
    <row r="3274" spans="1:14" ht="30" hidden="1" outlineLevel="1" x14ac:dyDescent="0.25">
      <c r="A3274" s="9">
        <f t="shared" si="1085"/>
        <v>33.700000000000003</v>
      </c>
      <c r="B3274" s="194" t="str">
        <f t="shared" si="1084"/>
        <v>Supply and installation of ID and PA foundation deck spring for unit no. 3 &amp; 4</v>
      </c>
      <c r="C3274" s="9">
        <f t="shared" ref="C3274:E3293" si="1091">C2848</f>
        <v>0</v>
      </c>
      <c r="D3274" s="65" t="str">
        <f t="shared" si="1091"/>
        <v>-</v>
      </c>
      <c r="E3274" s="58">
        <f t="shared" si="1091"/>
        <v>0</v>
      </c>
      <c r="F3274" s="58">
        <f t="shared" si="1086"/>
        <v>0</v>
      </c>
      <c r="G3274" s="58">
        <f t="shared" si="1087"/>
        <v>0</v>
      </c>
      <c r="H3274" s="58">
        <f t="shared" si="1088"/>
        <v>0</v>
      </c>
      <c r="I3274" s="123">
        <f>'F4.2'!AB292</f>
        <v>4.6500000000000004</v>
      </c>
      <c r="J3274" s="123">
        <f>'F4.2'!AV292</f>
        <v>4.6500000000000004</v>
      </c>
      <c r="K3274" s="58"/>
      <c r="L3274" s="58"/>
      <c r="M3274" s="58">
        <f t="shared" si="1083"/>
        <v>4.6500000000000004</v>
      </c>
      <c r="N3274" s="58">
        <f t="shared" si="1089"/>
        <v>0</v>
      </c>
    </row>
    <row r="3275" spans="1:14" ht="31.5" hidden="1" outlineLevel="1" x14ac:dyDescent="0.25">
      <c r="A3275" s="9">
        <f t="shared" si="1085"/>
        <v>34</v>
      </c>
      <c r="B3275" s="27" t="str">
        <f t="shared" si="1084"/>
        <v xml:space="preserve">VARIOUS SCHEMES FOR BOILER PERFORMANCE IMPROVEMENT </v>
      </c>
      <c r="C3275" s="9">
        <f t="shared" si="1091"/>
        <v>0</v>
      </c>
      <c r="D3275" s="65" t="str">
        <f t="shared" si="1091"/>
        <v>-</v>
      </c>
      <c r="E3275" s="58">
        <f t="shared" si="1091"/>
        <v>0</v>
      </c>
      <c r="F3275" s="58">
        <f t="shared" si="1086"/>
        <v>0</v>
      </c>
      <c r="G3275" s="58">
        <f t="shared" si="1087"/>
        <v>0</v>
      </c>
      <c r="H3275" s="58">
        <f t="shared" si="1088"/>
        <v>0</v>
      </c>
      <c r="I3275" s="123">
        <f>'F4.2'!AB293</f>
        <v>0</v>
      </c>
      <c r="J3275" s="123">
        <f>'F4.2'!AV293</f>
        <v>0</v>
      </c>
      <c r="K3275" s="58"/>
      <c r="L3275" s="58"/>
      <c r="M3275" s="58">
        <f t="shared" si="1083"/>
        <v>0</v>
      </c>
      <c r="N3275" s="58">
        <f t="shared" si="1089"/>
        <v>0</v>
      </c>
    </row>
    <row r="3276" spans="1:14" ht="45" hidden="1" outlineLevel="1" x14ac:dyDescent="0.25">
      <c r="A3276" s="9">
        <f t="shared" si="1085"/>
        <v>34.1</v>
      </c>
      <c r="B3276" s="194" t="str">
        <f t="shared" si="1084"/>
        <v>SUPPLY OF COAL MILL SEPERATOR &amp; SCRAPPER BODIES FOR XRP-803 1/2 HP COAL MILLS IN UNIT 1 &amp; 2</v>
      </c>
      <c r="C3276" s="9">
        <f t="shared" si="1091"/>
        <v>0</v>
      </c>
      <c r="D3276" s="65" t="str">
        <f t="shared" si="1091"/>
        <v>-</v>
      </c>
      <c r="E3276" s="58">
        <f t="shared" si="1091"/>
        <v>0</v>
      </c>
      <c r="F3276" s="58">
        <f t="shared" si="1086"/>
        <v>17.28</v>
      </c>
      <c r="G3276" s="58">
        <f t="shared" si="1087"/>
        <v>17.28</v>
      </c>
      <c r="H3276" s="58">
        <f t="shared" si="1088"/>
        <v>0</v>
      </c>
      <c r="I3276" s="123">
        <f>'F4.2'!AB294</f>
        <v>0</v>
      </c>
      <c r="J3276" s="123">
        <f>'F4.2'!AV294</f>
        <v>0</v>
      </c>
      <c r="K3276" s="58"/>
      <c r="L3276" s="58"/>
      <c r="M3276" s="58">
        <f t="shared" si="1083"/>
        <v>0</v>
      </c>
      <c r="N3276" s="58">
        <f t="shared" si="1089"/>
        <v>0</v>
      </c>
    </row>
    <row r="3277" spans="1:14" ht="75" hidden="1" outlineLevel="1" x14ac:dyDescent="0.25">
      <c r="A3277" s="9">
        <f t="shared" si="1085"/>
        <v>34.200000000000003</v>
      </c>
      <c r="B3277" s="194" t="str">
        <f t="shared" si="1084"/>
        <v xml:space="preserve"> MODIFICATION OF EXISTING COAL BUNKER AND COMMISSIONING OF BUNKER CHUTE ASSEMBLY WITH VIBRATING MOTOR TO AVOID BUNKER MOUTH COAL CHOKE UP FOR UNIT 1 &amp; 2AT KHAPERKHEDA TPS.</v>
      </c>
      <c r="C3277" s="9">
        <f t="shared" si="1091"/>
        <v>0</v>
      </c>
      <c r="D3277" s="65" t="str">
        <f t="shared" si="1091"/>
        <v>-</v>
      </c>
      <c r="E3277" s="58">
        <f t="shared" si="1091"/>
        <v>0</v>
      </c>
      <c r="F3277" s="58">
        <f t="shared" si="1086"/>
        <v>9</v>
      </c>
      <c r="G3277" s="58">
        <f t="shared" si="1087"/>
        <v>9</v>
      </c>
      <c r="H3277" s="58">
        <f t="shared" si="1088"/>
        <v>0</v>
      </c>
      <c r="I3277" s="123">
        <f>'F4.2'!AB295</f>
        <v>0</v>
      </c>
      <c r="J3277" s="123">
        <f>'F4.2'!AV295</f>
        <v>0</v>
      </c>
      <c r="K3277" s="58"/>
      <c r="L3277" s="58"/>
      <c r="M3277" s="58">
        <f t="shared" si="1083"/>
        <v>0</v>
      </c>
      <c r="N3277" s="58">
        <f t="shared" si="1089"/>
        <v>0</v>
      </c>
    </row>
    <row r="3278" spans="1:14" ht="75" hidden="1" outlineLevel="1" x14ac:dyDescent="0.25">
      <c r="A3278" s="9">
        <f t="shared" si="1085"/>
        <v>34.299999999999997</v>
      </c>
      <c r="B3278" s="194" t="str">
        <f t="shared" si="1084"/>
        <v xml:space="preserve"> MODIFICATION OF EXISTING COAL BUNKER AND COMMISSIONING OF BUNKER CHUTE ASSEMBLY WITH VIBRATING MOTOR TO AVOID BUNKER MOUTH COAL CHOKE UP FOR UNIT 3 &amp; 4 AT KHAPERKHEDA TPS.</v>
      </c>
      <c r="C3278" s="9">
        <f t="shared" si="1091"/>
        <v>0</v>
      </c>
      <c r="D3278" s="65" t="str">
        <f t="shared" si="1091"/>
        <v>-</v>
      </c>
      <c r="E3278" s="58">
        <f t="shared" si="1091"/>
        <v>0</v>
      </c>
      <c r="F3278" s="58">
        <f t="shared" si="1086"/>
        <v>9</v>
      </c>
      <c r="G3278" s="58">
        <f t="shared" si="1087"/>
        <v>9</v>
      </c>
      <c r="H3278" s="58">
        <f t="shared" si="1088"/>
        <v>0</v>
      </c>
      <c r="I3278" s="123">
        <f>'F4.2'!AB296</f>
        <v>0</v>
      </c>
      <c r="J3278" s="123">
        <f>'F4.2'!AV296</f>
        <v>0</v>
      </c>
      <c r="K3278" s="58"/>
      <c r="L3278" s="58"/>
      <c r="M3278" s="58">
        <f t="shared" si="1083"/>
        <v>0</v>
      </c>
      <c r="N3278" s="58">
        <f t="shared" si="1089"/>
        <v>0</v>
      </c>
    </row>
    <row r="3279" spans="1:14" ht="30" hidden="1" outlineLevel="1" x14ac:dyDescent="0.25">
      <c r="A3279" s="9">
        <f t="shared" si="1085"/>
        <v>34.4</v>
      </c>
      <c r="B3279" s="194" t="str">
        <f t="shared" si="1084"/>
        <v>DESIGN, DEVELOPMENT, COMMISIONING OF SEAL AIR FAN ASSEMBLIES IN UNIT 1 &amp; 2</v>
      </c>
      <c r="C3279" s="9">
        <f t="shared" si="1091"/>
        <v>0</v>
      </c>
      <c r="D3279" s="65" t="str">
        <f t="shared" si="1091"/>
        <v>-</v>
      </c>
      <c r="E3279" s="58">
        <f t="shared" si="1091"/>
        <v>0</v>
      </c>
      <c r="F3279" s="58">
        <f t="shared" si="1086"/>
        <v>4</v>
      </c>
      <c r="G3279" s="58">
        <f t="shared" si="1087"/>
        <v>4</v>
      </c>
      <c r="H3279" s="58">
        <f t="shared" si="1088"/>
        <v>0</v>
      </c>
      <c r="I3279" s="123">
        <f>'F4.2'!AB297</f>
        <v>0</v>
      </c>
      <c r="J3279" s="123">
        <f>'F4.2'!AV297</f>
        <v>0</v>
      </c>
      <c r="K3279" s="58"/>
      <c r="L3279" s="58"/>
      <c r="M3279" s="58">
        <f t="shared" si="1083"/>
        <v>0</v>
      </c>
      <c r="N3279" s="58">
        <f t="shared" si="1089"/>
        <v>0</v>
      </c>
    </row>
    <row r="3280" spans="1:14" ht="60" hidden="1" outlineLevel="1" x14ac:dyDescent="0.25">
      <c r="A3280" s="9">
        <f t="shared" si="1085"/>
        <v>34.5</v>
      </c>
      <c r="B3280" s="194" t="str">
        <f t="shared" si="1084"/>
        <v>Procurement of sub body assembly of control valve in unit no. 1 &amp; 2 actuating main gear unit part electrical actuator in unit no. 1 to 4 Khaperkheda TPS</v>
      </c>
      <c r="C3280" s="9">
        <f t="shared" si="1091"/>
        <v>0</v>
      </c>
      <c r="D3280" s="65" t="str">
        <f t="shared" si="1091"/>
        <v>-</v>
      </c>
      <c r="E3280" s="58">
        <f t="shared" si="1091"/>
        <v>0</v>
      </c>
      <c r="F3280" s="58">
        <f t="shared" si="1086"/>
        <v>4</v>
      </c>
      <c r="G3280" s="58">
        <f t="shared" si="1087"/>
        <v>4</v>
      </c>
      <c r="H3280" s="58">
        <f t="shared" si="1088"/>
        <v>0</v>
      </c>
      <c r="I3280" s="123">
        <f>'F4.2'!AB298</f>
        <v>0</v>
      </c>
      <c r="J3280" s="123">
        <f>'F4.2'!AV298</f>
        <v>0</v>
      </c>
      <c r="K3280" s="58"/>
      <c r="L3280" s="58"/>
      <c r="M3280" s="58">
        <f t="shared" si="1083"/>
        <v>0</v>
      </c>
      <c r="N3280" s="58">
        <f t="shared" si="1089"/>
        <v>0</v>
      </c>
    </row>
    <row r="3281" spans="1:14" ht="31.5" hidden="1" outlineLevel="1" x14ac:dyDescent="0.25">
      <c r="A3281" s="9">
        <f t="shared" si="1085"/>
        <v>35</v>
      </c>
      <c r="B3281" s="27" t="str">
        <f t="shared" si="1084"/>
        <v>Construction of A, B, C, D &amp; E type stilt + 6 floor buildings  at TPS Khaperkheda.</v>
      </c>
      <c r="C3281" s="9">
        <f t="shared" si="1091"/>
        <v>0</v>
      </c>
      <c r="D3281" s="65" t="str">
        <f t="shared" si="1091"/>
        <v>-</v>
      </c>
      <c r="E3281" s="58">
        <f t="shared" si="1091"/>
        <v>0</v>
      </c>
      <c r="F3281" s="58">
        <f t="shared" si="1086"/>
        <v>0</v>
      </c>
      <c r="G3281" s="58">
        <f t="shared" si="1087"/>
        <v>0</v>
      </c>
      <c r="H3281" s="58">
        <f t="shared" si="1088"/>
        <v>0</v>
      </c>
      <c r="I3281" s="123">
        <f>'F4.2'!AB299</f>
        <v>0</v>
      </c>
      <c r="J3281" s="123">
        <f>'F4.2'!AV299</f>
        <v>0</v>
      </c>
      <c r="K3281" s="58"/>
      <c r="L3281" s="58"/>
      <c r="M3281" s="58">
        <f t="shared" si="1083"/>
        <v>0</v>
      </c>
      <c r="N3281" s="58">
        <f t="shared" si="1089"/>
        <v>0</v>
      </c>
    </row>
    <row r="3282" spans="1:14" ht="30" hidden="1" outlineLevel="1" x14ac:dyDescent="0.25">
      <c r="A3282" s="9">
        <f t="shared" si="1085"/>
        <v>35.1</v>
      </c>
      <c r="B3282" s="194" t="str">
        <f t="shared" si="1084"/>
        <v>Construction of A, B, C, D &amp; E type stilt + 6 floor buildings  at TPS Khaperkheda.</v>
      </c>
      <c r="C3282" s="9">
        <f t="shared" si="1091"/>
        <v>0</v>
      </c>
      <c r="D3282" s="65" t="str">
        <f t="shared" si="1091"/>
        <v>-</v>
      </c>
      <c r="E3282" s="58">
        <f t="shared" si="1091"/>
        <v>0</v>
      </c>
      <c r="F3282" s="58">
        <f t="shared" si="1086"/>
        <v>180</v>
      </c>
      <c r="G3282" s="58">
        <f t="shared" si="1087"/>
        <v>180</v>
      </c>
      <c r="H3282" s="58">
        <f t="shared" si="1088"/>
        <v>0</v>
      </c>
      <c r="I3282" s="123">
        <f>'F4.2'!AB300</f>
        <v>0</v>
      </c>
      <c r="J3282" s="123">
        <f>'F4.2'!AV300</f>
        <v>0</v>
      </c>
      <c r="K3282" s="58"/>
      <c r="L3282" s="58"/>
      <c r="M3282" s="58">
        <f t="shared" si="1083"/>
        <v>0</v>
      </c>
      <c r="N3282" s="58">
        <f t="shared" si="1089"/>
        <v>0</v>
      </c>
    </row>
    <row r="3283" spans="1:14" ht="110.25" hidden="1" outlineLevel="1" x14ac:dyDescent="0.25">
      <c r="A3283" s="9">
        <f t="shared" si="1085"/>
        <v>36</v>
      </c>
      <c r="B3283" s="27" t="str">
        <f t="shared" si="1084"/>
        <v xml:space="preserve"> Enhancement &amp; Renovation of existing building, Construction of Market building,  Construction of club building community hall, 
Construction of school building, 
&amp; Enhancement of existing domestic plant providing V wire 3 MLD at Colony TPS Khaperkheda.</v>
      </c>
      <c r="C3283" s="9">
        <f t="shared" si="1091"/>
        <v>0</v>
      </c>
      <c r="D3283" s="65" t="str">
        <f t="shared" si="1091"/>
        <v>-</v>
      </c>
      <c r="E3283" s="58">
        <f t="shared" si="1091"/>
        <v>0</v>
      </c>
      <c r="F3283" s="58">
        <f t="shared" si="1086"/>
        <v>0</v>
      </c>
      <c r="G3283" s="58">
        <f t="shared" si="1087"/>
        <v>0</v>
      </c>
      <c r="H3283" s="58">
        <f t="shared" si="1088"/>
        <v>0</v>
      </c>
      <c r="I3283" s="123">
        <f>'F4.2'!AB301</f>
        <v>0</v>
      </c>
      <c r="J3283" s="123">
        <f>'F4.2'!AV301</f>
        <v>0</v>
      </c>
      <c r="K3283" s="58"/>
      <c r="L3283" s="58"/>
      <c r="M3283" s="58">
        <f t="shared" si="1083"/>
        <v>0</v>
      </c>
      <c r="N3283" s="58">
        <f t="shared" si="1089"/>
        <v>0</v>
      </c>
    </row>
    <row r="3284" spans="1:14" ht="45" hidden="1" outlineLevel="1" x14ac:dyDescent="0.25">
      <c r="A3284" s="9">
        <f t="shared" si="1085"/>
        <v>36.1</v>
      </c>
      <c r="B3284" s="194" t="str">
        <f t="shared" si="1084"/>
        <v>Enhancement / Renovation &amp; strengthening of existing building &amp; allied works in colony TPS Khaperkhda.</v>
      </c>
      <c r="C3284" s="9">
        <f t="shared" si="1091"/>
        <v>0</v>
      </c>
      <c r="D3284" s="65" t="str">
        <f t="shared" si="1091"/>
        <v>-</v>
      </c>
      <c r="E3284" s="58">
        <f t="shared" si="1091"/>
        <v>0</v>
      </c>
      <c r="F3284" s="58">
        <f t="shared" si="1086"/>
        <v>28</v>
      </c>
      <c r="G3284" s="58">
        <f t="shared" si="1087"/>
        <v>28</v>
      </c>
      <c r="H3284" s="58">
        <f t="shared" si="1088"/>
        <v>0</v>
      </c>
      <c r="I3284" s="123">
        <f>'F4.2'!AB302</f>
        <v>0</v>
      </c>
      <c r="J3284" s="123">
        <f>'F4.2'!AV302</f>
        <v>0</v>
      </c>
      <c r="K3284" s="58"/>
      <c r="L3284" s="58"/>
      <c r="M3284" s="58">
        <f t="shared" si="1083"/>
        <v>0</v>
      </c>
      <c r="N3284" s="58">
        <f t="shared" si="1089"/>
        <v>0</v>
      </c>
    </row>
    <row r="3285" spans="1:14" ht="45" hidden="1" outlineLevel="1" x14ac:dyDescent="0.25">
      <c r="A3285" s="9">
        <f t="shared" si="1085"/>
        <v>36.200000000000003</v>
      </c>
      <c r="B3285" s="194" t="str">
        <f t="shared" si="1084"/>
        <v>Construction of Market building including approach road, drainage arrangement &amp; electrification at colony TPS Khaperkheda</v>
      </c>
      <c r="C3285" s="9">
        <f t="shared" si="1091"/>
        <v>0</v>
      </c>
      <c r="D3285" s="65" t="str">
        <f t="shared" si="1091"/>
        <v>-</v>
      </c>
      <c r="E3285" s="58">
        <f t="shared" si="1091"/>
        <v>0</v>
      </c>
      <c r="F3285" s="58">
        <f t="shared" si="1086"/>
        <v>6</v>
      </c>
      <c r="G3285" s="58">
        <f t="shared" si="1087"/>
        <v>6</v>
      </c>
      <c r="H3285" s="58">
        <f t="shared" si="1088"/>
        <v>0</v>
      </c>
      <c r="I3285" s="123">
        <f>'F4.2'!AB303</f>
        <v>0</v>
      </c>
      <c r="J3285" s="123">
        <f>'F4.2'!AV303</f>
        <v>0</v>
      </c>
      <c r="K3285" s="58"/>
      <c r="L3285" s="58"/>
      <c r="M3285" s="58">
        <f t="shared" si="1083"/>
        <v>0</v>
      </c>
      <c r="N3285" s="58">
        <f t="shared" si="1089"/>
        <v>0</v>
      </c>
    </row>
    <row r="3286" spans="1:14" ht="15.75" hidden="1" outlineLevel="1" x14ac:dyDescent="0.25">
      <c r="A3286" s="9">
        <f t="shared" si="1085"/>
        <v>36.299999999999997</v>
      </c>
      <c r="B3286" s="194" t="str">
        <f t="shared" si="1084"/>
        <v>Construction of club building / community hall</v>
      </c>
      <c r="C3286" s="9">
        <f t="shared" si="1091"/>
        <v>0</v>
      </c>
      <c r="D3286" s="65" t="str">
        <f t="shared" si="1091"/>
        <v>-</v>
      </c>
      <c r="E3286" s="58">
        <f t="shared" si="1091"/>
        <v>0</v>
      </c>
      <c r="F3286" s="58">
        <f t="shared" si="1086"/>
        <v>8</v>
      </c>
      <c r="G3286" s="58">
        <f t="shared" si="1087"/>
        <v>8</v>
      </c>
      <c r="H3286" s="58">
        <f t="shared" si="1088"/>
        <v>0</v>
      </c>
      <c r="I3286" s="123">
        <f>'F4.2'!AB304</f>
        <v>0</v>
      </c>
      <c r="J3286" s="123">
        <f>'F4.2'!AV304</f>
        <v>0</v>
      </c>
      <c r="K3286" s="58"/>
      <c r="L3286" s="58"/>
      <c r="M3286" s="58">
        <f t="shared" si="1083"/>
        <v>0</v>
      </c>
      <c r="N3286" s="58">
        <f t="shared" si="1089"/>
        <v>0</v>
      </c>
    </row>
    <row r="3287" spans="1:14" ht="15.75" hidden="1" outlineLevel="1" x14ac:dyDescent="0.25">
      <c r="A3287" s="9">
        <f t="shared" si="1085"/>
        <v>36.4</v>
      </c>
      <c r="B3287" s="194" t="str">
        <f t="shared" si="1084"/>
        <v>Construction of school building</v>
      </c>
      <c r="C3287" s="9">
        <f t="shared" si="1091"/>
        <v>0</v>
      </c>
      <c r="D3287" s="65" t="str">
        <f t="shared" si="1091"/>
        <v>-</v>
      </c>
      <c r="E3287" s="58">
        <f t="shared" si="1091"/>
        <v>0</v>
      </c>
      <c r="F3287" s="58">
        <f t="shared" si="1086"/>
        <v>3</v>
      </c>
      <c r="G3287" s="58">
        <f t="shared" si="1087"/>
        <v>3</v>
      </c>
      <c r="H3287" s="58">
        <f t="shared" si="1088"/>
        <v>0</v>
      </c>
      <c r="I3287" s="123">
        <f>'F4.2'!AB305</f>
        <v>0</v>
      </c>
      <c r="J3287" s="123">
        <f>'F4.2'!AV305</f>
        <v>0</v>
      </c>
      <c r="K3287" s="58"/>
      <c r="L3287" s="58"/>
      <c r="M3287" s="58">
        <f t="shared" si="1083"/>
        <v>0</v>
      </c>
      <c r="N3287" s="58">
        <f t="shared" si="1089"/>
        <v>0</v>
      </c>
    </row>
    <row r="3288" spans="1:14" ht="30" hidden="1" outlineLevel="1" x14ac:dyDescent="0.25">
      <c r="A3288" s="9">
        <f t="shared" si="1085"/>
        <v>36.5</v>
      </c>
      <c r="B3288" s="194" t="str">
        <f t="shared" si="1084"/>
        <v xml:space="preserve">Enhancement of existing domestic plant providing V wire 3 MLD </v>
      </c>
      <c r="C3288" s="9">
        <f t="shared" si="1091"/>
        <v>0</v>
      </c>
      <c r="D3288" s="65" t="str">
        <f t="shared" si="1091"/>
        <v>-</v>
      </c>
      <c r="E3288" s="58">
        <f t="shared" si="1091"/>
        <v>0</v>
      </c>
      <c r="F3288" s="58">
        <f t="shared" si="1086"/>
        <v>3</v>
      </c>
      <c r="G3288" s="58">
        <f t="shared" si="1087"/>
        <v>3</v>
      </c>
      <c r="H3288" s="58">
        <f t="shared" si="1088"/>
        <v>0</v>
      </c>
      <c r="I3288" s="123">
        <f>'F4.2'!AB306</f>
        <v>0</v>
      </c>
      <c r="J3288" s="123">
        <f>'F4.2'!AV306</f>
        <v>0</v>
      </c>
      <c r="K3288" s="58"/>
      <c r="L3288" s="58"/>
      <c r="M3288" s="58">
        <f t="shared" si="1083"/>
        <v>0</v>
      </c>
      <c r="N3288" s="58">
        <f t="shared" si="1089"/>
        <v>0</v>
      </c>
    </row>
    <row r="3289" spans="1:14" ht="94.5" hidden="1" outlineLevel="1" x14ac:dyDescent="0.25">
      <c r="A3289" s="9">
        <f t="shared" si="1085"/>
        <v>37</v>
      </c>
      <c r="B3289" s="27" t="str">
        <f t="shared" si="1084"/>
        <v>Enhancement / Renovation of Saudamini Administrative Building,  Construction of VIP Guest House, Construction of roads at Prakashnagar Colony and Providing various civil works related to coal transport railway lines of khaperkheda TPSTPS Khaperkheda.</v>
      </c>
      <c r="C3289" s="9">
        <f t="shared" si="1091"/>
        <v>0</v>
      </c>
      <c r="D3289" s="65" t="str">
        <f t="shared" si="1091"/>
        <v>-</v>
      </c>
      <c r="E3289" s="58">
        <f t="shared" si="1091"/>
        <v>0</v>
      </c>
      <c r="F3289" s="58">
        <f t="shared" si="1086"/>
        <v>0</v>
      </c>
      <c r="G3289" s="58">
        <f t="shared" si="1087"/>
        <v>0</v>
      </c>
      <c r="H3289" s="58">
        <f t="shared" si="1088"/>
        <v>0</v>
      </c>
      <c r="I3289" s="123">
        <f>'F4.2'!AB307</f>
        <v>0</v>
      </c>
      <c r="J3289" s="123">
        <f>'F4.2'!AV307</f>
        <v>0</v>
      </c>
      <c r="K3289" s="58"/>
      <c r="L3289" s="58"/>
      <c r="M3289" s="58">
        <f t="shared" si="1083"/>
        <v>0</v>
      </c>
      <c r="N3289" s="58">
        <f t="shared" si="1089"/>
        <v>0</v>
      </c>
    </row>
    <row r="3290" spans="1:14" ht="15.75" hidden="1" outlineLevel="1" x14ac:dyDescent="0.25">
      <c r="A3290" s="9">
        <f t="shared" si="1085"/>
        <v>37.1</v>
      </c>
      <c r="B3290" s="194" t="str">
        <f t="shared" si="1084"/>
        <v>Enhancement / Renovation of Saudamini building</v>
      </c>
      <c r="C3290" s="9">
        <f t="shared" si="1091"/>
        <v>0</v>
      </c>
      <c r="D3290" s="65" t="str">
        <f t="shared" si="1091"/>
        <v>-</v>
      </c>
      <c r="E3290" s="58">
        <f t="shared" si="1091"/>
        <v>0</v>
      </c>
      <c r="F3290" s="58">
        <f t="shared" si="1086"/>
        <v>7</v>
      </c>
      <c r="G3290" s="58">
        <f t="shared" si="1087"/>
        <v>7</v>
      </c>
      <c r="H3290" s="58">
        <f t="shared" si="1088"/>
        <v>0</v>
      </c>
      <c r="I3290" s="123">
        <f>'F4.2'!AB308</f>
        <v>0</v>
      </c>
      <c r="J3290" s="123">
        <f>'F4.2'!AV308</f>
        <v>0</v>
      </c>
      <c r="K3290" s="58"/>
      <c r="L3290" s="58"/>
      <c r="M3290" s="58">
        <f t="shared" si="1083"/>
        <v>0</v>
      </c>
      <c r="N3290" s="58">
        <f t="shared" si="1089"/>
        <v>0</v>
      </c>
    </row>
    <row r="3291" spans="1:14" ht="15.75" hidden="1" outlineLevel="1" x14ac:dyDescent="0.25">
      <c r="A3291" s="9">
        <f t="shared" si="1085"/>
        <v>37.200000000000003</v>
      </c>
      <c r="B3291" s="194" t="str">
        <f t="shared" si="1084"/>
        <v>Construction of VIP guest house TPS Khaperkheda.</v>
      </c>
      <c r="C3291" s="9">
        <f t="shared" si="1091"/>
        <v>0</v>
      </c>
      <c r="D3291" s="65" t="str">
        <f t="shared" si="1091"/>
        <v>-</v>
      </c>
      <c r="E3291" s="58">
        <f t="shared" si="1091"/>
        <v>0</v>
      </c>
      <c r="F3291" s="58">
        <f t="shared" si="1086"/>
        <v>5</v>
      </c>
      <c r="G3291" s="58">
        <f t="shared" si="1087"/>
        <v>5</v>
      </c>
      <c r="H3291" s="58">
        <f t="shared" si="1088"/>
        <v>0</v>
      </c>
      <c r="I3291" s="123">
        <f>'F4.2'!AB309</f>
        <v>0</v>
      </c>
      <c r="J3291" s="123">
        <f>'F4.2'!AV309</f>
        <v>0</v>
      </c>
      <c r="K3291" s="58"/>
      <c r="L3291" s="58"/>
      <c r="M3291" s="58">
        <f t="shared" si="1083"/>
        <v>0</v>
      </c>
      <c r="N3291" s="58">
        <f t="shared" si="1089"/>
        <v>0</v>
      </c>
    </row>
    <row r="3292" spans="1:14" ht="15.75" hidden="1" outlineLevel="1" x14ac:dyDescent="0.25">
      <c r="A3292" s="9">
        <f t="shared" si="1085"/>
        <v>37.299999999999997</v>
      </c>
      <c r="B3292" s="194" t="str">
        <f t="shared" si="1084"/>
        <v>Construction of Roads</v>
      </c>
      <c r="C3292" s="9">
        <f t="shared" si="1091"/>
        <v>0</v>
      </c>
      <c r="D3292" s="65" t="str">
        <f t="shared" si="1091"/>
        <v>-</v>
      </c>
      <c r="E3292" s="58">
        <f t="shared" si="1091"/>
        <v>0</v>
      </c>
      <c r="F3292" s="58">
        <f t="shared" si="1086"/>
        <v>13</v>
      </c>
      <c r="G3292" s="58">
        <f t="shared" si="1087"/>
        <v>13</v>
      </c>
      <c r="H3292" s="58">
        <f t="shared" si="1088"/>
        <v>0</v>
      </c>
      <c r="I3292" s="123">
        <f>'F4.2'!AB310</f>
        <v>0</v>
      </c>
      <c r="J3292" s="123">
        <f>'F4.2'!AV310</f>
        <v>0</v>
      </c>
      <c r="K3292" s="58"/>
      <c r="L3292" s="58"/>
      <c r="M3292" s="58">
        <f t="shared" si="1083"/>
        <v>0</v>
      </c>
      <c r="N3292" s="58">
        <f t="shared" si="1089"/>
        <v>0</v>
      </c>
    </row>
    <row r="3293" spans="1:14" ht="30" hidden="1" outlineLevel="1" x14ac:dyDescent="0.25">
      <c r="A3293" s="9">
        <f t="shared" si="1085"/>
        <v>37.4</v>
      </c>
      <c r="B3293" s="194" t="str">
        <f t="shared" si="1084"/>
        <v>Construction of office building &amp; store for electrical maintenance &amp; Civil at KPKD</v>
      </c>
      <c r="C3293" s="9">
        <f t="shared" si="1091"/>
        <v>0</v>
      </c>
      <c r="D3293" s="65" t="str">
        <f t="shared" si="1091"/>
        <v>-</v>
      </c>
      <c r="E3293" s="58">
        <f t="shared" si="1091"/>
        <v>0</v>
      </c>
      <c r="F3293" s="58">
        <f t="shared" si="1086"/>
        <v>2.5</v>
      </c>
      <c r="G3293" s="58">
        <f t="shared" si="1087"/>
        <v>2.5</v>
      </c>
      <c r="H3293" s="58">
        <f t="shared" si="1088"/>
        <v>0</v>
      </c>
      <c r="I3293" s="123">
        <f>'F4.2'!AB311</f>
        <v>0</v>
      </c>
      <c r="J3293" s="123">
        <f>'F4.2'!AV311</f>
        <v>0</v>
      </c>
      <c r="K3293" s="58"/>
      <c r="L3293" s="58"/>
      <c r="M3293" s="58">
        <f t="shared" si="1083"/>
        <v>0</v>
      </c>
      <c r="N3293" s="58">
        <f t="shared" si="1089"/>
        <v>0</v>
      </c>
    </row>
    <row r="3294" spans="1:14" ht="45" hidden="1" outlineLevel="1" x14ac:dyDescent="0.25">
      <c r="A3294" s="9">
        <f t="shared" si="1085"/>
        <v>37.5</v>
      </c>
      <c r="B3294" s="194" t="str">
        <f t="shared" si="1084"/>
        <v>Providing Special repair &amp; retrofitting work of river bridge no.09 on Khaperkheda - Kalumna railway siding of TPS Khaperkheda.</v>
      </c>
      <c r="C3294" s="9">
        <f t="shared" ref="C3294:E3313" si="1092">C2868</f>
        <v>0</v>
      </c>
      <c r="D3294" s="65" t="str">
        <f t="shared" si="1092"/>
        <v>-</v>
      </c>
      <c r="E3294" s="58">
        <f t="shared" si="1092"/>
        <v>0</v>
      </c>
      <c r="F3294" s="58">
        <f t="shared" si="1086"/>
        <v>1.5</v>
      </c>
      <c r="G3294" s="58">
        <f t="shared" si="1087"/>
        <v>1.5</v>
      </c>
      <c r="H3294" s="58">
        <f t="shared" si="1088"/>
        <v>0</v>
      </c>
      <c r="I3294" s="123">
        <f>'F4.2'!AB312</f>
        <v>0</v>
      </c>
      <c r="J3294" s="123">
        <f>'F4.2'!AV312</f>
        <v>0</v>
      </c>
      <c r="K3294" s="58"/>
      <c r="L3294" s="58"/>
      <c r="M3294" s="58">
        <f t="shared" si="1083"/>
        <v>0</v>
      </c>
      <c r="N3294" s="58">
        <f t="shared" si="1089"/>
        <v>0</v>
      </c>
    </row>
    <row r="3295" spans="1:14" ht="45" hidden="1" outlineLevel="1" x14ac:dyDescent="0.25">
      <c r="A3295" s="9">
        <f t="shared" si="1085"/>
        <v>37.6</v>
      </c>
      <c r="B3295" s="194" t="str">
        <f t="shared" si="1084"/>
        <v>Construction &amp; repairing  of drains &amp; culverts along  coal Transporting Railway lines &amp; approach road of  TPS Khaperkheda.</v>
      </c>
      <c r="C3295" s="9">
        <f t="shared" si="1092"/>
        <v>0</v>
      </c>
      <c r="D3295" s="65" t="str">
        <f t="shared" si="1092"/>
        <v>-</v>
      </c>
      <c r="E3295" s="58">
        <f t="shared" si="1092"/>
        <v>0</v>
      </c>
      <c r="F3295" s="58">
        <f t="shared" si="1086"/>
        <v>2.5</v>
      </c>
      <c r="G3295" s="58">
        <f t="shared" si="1087"/>
        <v>2.5</v>
      </c>
      <c r="H3295" s="58">
        <f t="shared" si="1088"/>
        <v>0</v>
      </c>
      <c r="I3295" s="123">
        <f>'F4.2'!AB313</f>
        <v>0</v>
      </c>
      <c r="J3295" s="123">
        <f>'F4.2'!AV313</f>
        <v>0</v>
      </c>
      <c r="K3295" s="58"/>
      <c r="L3295" s="58"/>
      <c r="M3295" s="58">
        <f t="shared" si="1083"/>
        <v>0</v>
      </c>
      <c r="N3295" s="58">
        <f t="shared" si="1089"/>
        <v>0</v>
      </c>
    </row>
    <row r="3296" spans="1:14" ht="75" hidden="1" outlineLevel="1" x14ac:dyDescent="0.25">
      <c r="A3296" s="9">
        <f t="shared" si="1085"/>
        <v>37.700000000000003</v>
      </c>
      <c r="B3296" s="194" t="str">
        <f t="shared" si="1084"/>
        <v>Repairing, providing &amp; applying Epoxy Painting and Structural Steel Works to steel structural bridges on kpkd to Kaluma and kpkd to Saoner railway lines as per recommendation of structural stability report at TPS Khaperkheda.</v>
      </c>
      <c r="C3296" s="9">
        <f t="shared" si="1092"/>
        <v>0</v>
      </c>
      <c r="D3296" s="65" t="str">
        <f t="shared" si="1092"/>
        <v>-</v>
      </c>
      <c r="E3296" s="58">
        <f t="shared" si="1092"/>
        <v>0</v>
      </c>
      <c r="F3296" s="58">
        <f t="shared" si="1086"/>
        <v>1</v>
      </c>
      <c r="G3296" s="58">
        <f t="shared" si="1087"/>
        <v>1</v>
      </c>
      <c r="H3296" s="58">
        <f t="shared" si="1088"/>
        <v>0</v>
      </c>
      <c r="I3296" s="123">
        <f>'F4.2'!AB314</f>
        <v>0</v>
      </c>
      <c r="J3296" s="123">
        <f>'F4.2'!AV314</f>
        <v>0</v>
      </c>
      <c r="K3296" s="58"/>
      <c r="L3296" s="58"/>
      <c r="M3296" s="58">
        <f t="shared" si="1083"/>
        <v>0</v>
      </c>
      <c r="N3296" s="58">
        <f t="shared" si="1089"/>
        <v>0</v>
      </c>
    </row>
    <row r="3297" spans="1:14" ht="15.75" hidden="1" outlineLevel="1" x14ac:dyDescent="0.25">
      <c r="A3297" s="9">
        <f t="shared" si="1085"/>
        <v>37.799999999999997</v>
      </c>
      <c r="B3297" s="194" t="str">
        <f t="shared" si="1084"/>
        <v>Construction of  compound wall KPKD Colony</v>
      </c>
      <c r="C3297" s="9">
        <f t="shared" si="1092"/>
        <v>0</v>
      </c>
      <c r="D3297" s="65" t="str">
        <f t="shared" si="1092"/>
        <v>-</v>
      </c>
      <c r="E3297" s="58">
        <f t="shared" si="1092"/>
        <v>0</v>
      </c>
      <c r="F3297" s="58">
        <f t="shared" si="1086"/>
        <v>2.5</v>
      </c>
      <c r="G3297" s="58">
        <f t="shared" si="1087"/>
        <v>2.5</v>
      </c>
      <c r="H3297" s="58">
        <f t="shared" si="1088"/>
        <v>0</v>
      </c>
      <c r="I3297" s="123">
        <f>'F4.2'!AB315</f>
        <v>0</v>
      </c>
      <c r="J3297" s="123">
        <f>'F4.2'!AV315</f>
        <v>0</v>
      </c>
      <c r="K3297" s="58"/>
      <c r="L3297" s="58"/>
      <c r="M3297" s="58">
        <f t="shared" si="1083"/>
        <v>0</v>
      </c>
      <c r="N3297" s="58">
        <f t="shared" si="1089"/>
        <v>0</v>
      </c>
    </row>
    <row r="3298" spans="1:14" ht="63" hidden="1" outlineLevel="1" x14ac:dyDescent="0.25">
      <c r="A3298" s="9">
        <f t="shared" si="1085"/>
        <v>38</v>
      </c>
      <c r="B3298" s="27" t="str">
        <f t="shared" si="1084"/>
        <v xml:space="preserve">Work of Strengthening and modification of Main Plant,   construction of roads, strengthening of IDCT 1 to 4  in plant area, 4x210 MW, TPS, Khaperkheda. </v>
      </c>
      <c r="C3298" s="9">
        <f t="shared" si="1092"/>
        <v>0</v>
      </c>
      <c r="D3298" s="65" t="str">
        <f t="shared" si="1092"/>
        <v>-</v>
      </c>
      <c r="E3298" s="58">
        <f t="shared" si="1092"/>
        <v>0</v>
      </c>
      <c r="F3298" s="58">
        <f t="shared" si="1086"/>
        <v>0</v>
      </c>
      <c r="G3298" s="58">
        <f t="shared" si="1087"/>
        <v>0</v>
      </c>
      <c r="H3298" s="58">
        <f t="shared" si="1088"/>
        <v>0</v>
      </c>
      <c r="I3298" s="123">
        <f>'F4.2'!AB316</f>
        <v>0</v>
      </c>
      <c r="J3298" s="123">
        <f>'F4.2'!AV316</f>
        <v>0</v>
      </c>
      <c r="K3298" s="58"/>
      <c r="L3298" s="58"/>
      <c r="M3298" s="58">
        <f t="shared" si="1083"/>
        <v>0</v>
      </c>
      <c r="N3298" s="58">
        <f t="shared" si="1089"/>
        <v>0</v>
      </c>
    </row>
    <row r="3299" spans="1:14" ht="60" hidden="1" outlineLevel="1" x14ac:dyDescent="0.25">
      <c r="A3299" s="9">
        <f t="shared" si="1085"/>
        <v>38.1</v>
      </c>
      <c r="B3299" s="194" t="str">
        <f t="shared" si="1084"/>
        <v>Work of attending additional works based on structural report at Induced Draft Cooling Towers(IDCT) unit 1,2,3 &amp; 4 at 4 x 210MW, TPS, Khaperkheda.</v>
      </c>
      <c r="C3299" s="9">
        <f t="shared" si="1092"/>
        <v>0</v>
      </c>
      <c r="D3299" s="65" t="str">
        <f t="shared" si="1092"/>
        <v>-</v>
      </c>
      <c r="E3299" s="58">
        <f t="shared" si="1092"/>
        <v>0</v>
      </c>
      <c r="F3299" s="58">
        <f t="shared" si="1086"/>
        <v>1.21</v>
      </c>
      <c r="G3299" s="58">
        <f t="shared" si="1087"/>
        <v>1.21</v>
      </c>
      <c r="H3299" s="58">
        <f t="shared" si="1088"/>
        <v>0</v>
      </c>
      <c r="I3299" s="123">
        <f>'F4.2'!AB317</f>
        <v>0</v>
      </c>
      <c r="J3299" s="123">
        <f>'F4.2'!AV317</f>
        <v>0</v>
      </c>
      <c r="K3299" s="58"/>
      <c r="L3299" s="58"/>
      <c r="M3299" s="58">
        <f t="shared" si="1083"/>
        <v>0</v>
      </c>
      <c r="N3299" s="58">
        <f t="shared" si="1089"/>
        <v>0</v>
      </c>
    </row>
    <row r="3300" spans="1:14" ht="45" hidden="1" outlineLevel="1" x14ac:dyDescent="0.25">
      <c r="A3300" s="9">
        <f t="shared" si="1085"/>
        <v>38.200000000000003</v>
      </c>
      <c r="B3300" s="194" t="str">
        <f t="shared" si="1084"/>
        <v>Work of constructon of roadside drains from VIP gate no.3 to IDCT No.1 at 4 x 210MW TPS Khaperkheda.</v>
      </c>
      <c r="C3300" s="9">
        <f t="shared" si="1092"/>
        <v>0</v>
      </c>
      <c r="D3300" s="65" t="str">
        <f t="shared" si="1092"/>
        <v>-</v>
      </c>
      <c r="E3300" s="58">
        <f t="shared" si="1092"/>
        <v>0</v>
      </c>
      <c r="F3300" s="58">
        <f t="shared" si="1086"/>
        <v>3.61</v>
      </c>
      <c r="G3300" s="58">
        <f t="shared" si="1087"/>
        <v>3.61</v>
      </c>
      <c r="H3300" s="58">
        <f t="shared" si="1088"/>
        <v>0</v>
      </c>
      <c r="I3300" s="123">
        <f>'F4.2'!AB318</f>
        <v>0</v>
      </c>
      <c r="J3300" s="123">
        <f>'F4.2'!AV318</f>
        <v>0</v>
      </c>
      <c r="K3300" s="58"/>
      <c r="L3300" s="58"/>
      <c r="M3300" s="58">
        <f t="shared" si="1083"/>
        <v>0</v>
      </c>
      <c r="N3300" s="58">
        <f t="shared" si="1089"/>
        <v>0</v>
      </c>
    </row>
    <row r="3301" spans="1:14" ht="45" hidden="1" outlineLevel="1" x14ac:dyDescent="0.25">
      <c r="A3301" s="9">
        <f t="shared" si="1085"/>
        <v>38.299999999999997</v>
      </c>
      <c r="B3301" s="194" t="str">
        <f t="shared" si="1084"/>
        <v>Construction of bituminous macadam road from Administrative Building to GCR Road near Service Building of 4X210MW TPS Khaperkheda.</v>
      </c>
      <c r="C3301" s="9">
        <f t="shared" si="1092"/>
        <v>0</v>
      </c>
      <c r="D3301" s="65" t="str">
        <f t="shared" si="1092"/>
        <v>-</v>
      </c>
      <c r="E3301" s="58">
        <f t="shared" si="1092"/>
        <v>0</v>
      </c>
      <c r="F3301" s="58">
        <f t="shared" si="1086"/>
        <v>2.7</v>
      </c>
      <c r="G3301" s="58">
        <f t="shared" si="1087"/>
        <v>2.7</v>
      </c>
      <c r="H3301" s="58">
        <f t="shared" si="1088"/>
        <v>0</v>
      </c>
      <c r="I3301" s="123">
        <f>'F4.2'!AB319</f>
        <v>0</v>
      </c>
      <c r="J3301" s="123">
        <f>'F4.2'!AV319</f>
        <v>0</v>
      </c>
      <c r="K3301" s="58"/>
      <c r="L3301" s="58"/>
      <c r="M3301" s="58">
        <f t="shared" si="1083"/>
        <v>0</v>
      </c>
      <c r="N3301" s="58">
        <f t="shared" si="1089"/>
        <v>0</v>
      </c>
    </row>
    <row r="3302" spans="1:14" ht="60" hidden="1" outlineLevel="1" x14ac:dyDescent="0.25">
      <c r="A3302" s="9">
        <f t="shared" si="1085"/>
        <v>38.4</v>
      </c>
      <c r="B3302" s="194" t="str">
        <f t="shared" si="1084"/>
        <v>Work for Construction of cement concrete road for equipment movement for salt lagoon (WTP-I), FGD(System), H2(cylinders) plant etc. inside plant premises in 4x  210MW, TPS, Khaperkheda.</v>
      </c>
      <c r="C3302" s="9">
        <f t="shared" si="1092"/>
        <v>0</v>
      </c>
      <c r="D3302" s="65" t="str">
        <f t="shared" si="1092"/>
        <v>-</v>
      </c>
      <c r="E3302" s="58">
        <f t="shared" si="1092"/>
        <v>0</v>
      </c>
      <c r="F3302" s="58">
        <f t="shared" si="1086"/>
        <v>3.63</v>
      </c>
      <c r="G3302" s="58">
        <f t="shared" si="1087"/>
        <v>3.63</v>
      </c>
      <c r="H3302" s="58">
        <f t="shared" si="1088"/>
        <v>0</v>
      </c>
      <c r="I3302" s="123">
        <f>'F4.2'!AB320</f>
        <v>0</v>
      </c>
      <c r="J3302" s="123">
        <f>'F4.2'!AV320</f>
        <v>0</v>
      </c>
      <c r="K3302" s="58"/>
      <c r="L3302" s="58"/>
      <c r="M3302" s="58">
        <f t="shared" si="1083"/>
        <v>0</v>
      </c>
      <c r="N3302" s="58">
        <f t="shared" si="1089"/>
        <v>0</v>
      </c>
    </row>
    <row r="3303" spans="1:14" ht="30" hidden="1" outlineLevel="1" x14ac:dyDescent="0.25">
      <c r="A3303" s="9">
        <f t="shared" si="1085"/>
        <v>38.5</v>
      </c>
      <c r="B3303" s="194" t="str">
        <f t="shared" si="1084"/>
        <v>Construction of cement concrete road outside BTG area of Power Plant 4 x 210MW TPS Khaperkheda.</v>
      </c>
      <c r="C3303" s="9">
        <f t="shared" si="1092"/>
        <v>0</v>
      </c>
      <c r="D3303" s="65" t="str">
        <f t="shared" si="1092"/>
        <v>-</v>
      </c>
      <c r="E3303" s="58">
        <f t="shared" si="1092"/>
        <v>0</v>
      </c>
      <c r="F3303" s="58">
        <f t="shared" si="1086"/>
        <v>8.92</v>
      </c>
      <c r="G3303" s="58">
        <f t="shared" si="1087"/>
        <v>8.92</v>
      </c>
      <c r="H3303" s="58">
        <f t="shared" si="1088"/>
        <v>0</v>
      </c>
      <c r="I3303" s="123">
        <f>'F4.2'!AB321</f>
        <v>0</v>
      </c>
      <c r="J3303" s="123">
        <f>'F4.2'!AV321</f>
        <v>0</v>
      </c>
      <c r="K3303" s="58"/>
      <c r="L3303" s="58"/>
      <c r="M3303" s="58">
        <f t="shared" si="1083"/>
        <v>0</v>
      </c>
      <c r="N3303" s="58">
        <f t="shared" si="1089"/>
        <v>0</v>
      </c>
    </row>
    <row r="3304" spans="1:14" ht="45" hidden="1" outlineLevel="1" x14ac:dyDescent="0.25">
      <c r="A3304" s="9">
        <f t="shared" si="1085"/>
        <v>38.6</v>
      </c>
      <c r="B3304" s="194" t="str">
        <f t="shared" si="1084"/>
        <v>Construction of cement concrete road for material transportation from D-Point CHP to reject coal Dumping yard in 4x  210MW, TPS, Khaperkheda.</v>
      </c>
      <c r="C3304" s="9">
        <f t="shared" si="1092"/>
        <v>0</v>
      </c>
      <c r="D3304" s="65" t="str">
        <f t="shared" si="1092"/>
        <v>-</v>
      </c>
      <c r="E3304" s="58">
        <f t="shared" si="1092"/>
        <v>0</v>
      </c>
      <c r="F3304" s="58">
        <f t="shared" si="1086"/>
        <v>5.94</v>
      </c>
      <c r="G3304" s="58">
        <f t="shared" si="1087"/>
        <v>5.94</v>
      </c>
      <c r="H3304" s="58">
        <f t="shared" si="1088"/>
        <v>0</v>
      </c>
      <c r="I3304" s="123">
        <f>'F4.2'!AB322</f>
        <v>0</v>
      </c>
      <c r="J3304" s="123">
        <f>'F4.2'!AV322</f>
        <v>0</v>
      </c>
      <c r="K3304" s="58"/>
      <c r="L3304" s="58"/>
      <c r="M3304" s="58">
        <f t="shared" si="1083"/>
        <v>0</v>
      </c>
      <c r="N3304" s="58">
        <f t="shared" si="1089"/>
        <v>0</v>
      </c>
    </row>
    <row r="3305" spans="1:14" ht="45" hidden="1" outlineLevel="1" x14ac:dyDescent="0.25">
      <c r="A3305" s="9">
        <f t="shared" si="1085"/>
        <v>38.700000000000003</v>
      </c>
      <c r="B3305" s="194" t="str">
        <f t="shared" si="1084"/>
        <v xml:space="preserve">Work of Strengthening and modification of Main Plant,  Major Stores,  Auxiliary  in plant area, 4x210 MW, TPS, Khaperkheda. </v>
      </c>
      <c r="C3305" s="9">
        <f t="shared" si="1092"/>
        <v>0</v>
      </c>
      <c r="D3305" s="65" t="str">
        <f t="shared" si="1092"/>
        <v>-</v>
      </c>
      <c r="E3305" s="58">
        <f t="shared" si="1092"/>
        <v>0</v>
      </c>
      <c r="F3305" s="58">
        <f t="shared" si="1086"/>
        <v>10</v>
      </c>
      <c r="G3305" s="58">
        <f t="shared" si="1087"/>
        <v>10</v>
      </c>
      <c r="H3305" s="58">
        <f t="shared" si="1088"/>
        <v>0</v>
      </c>
      <c r="I3305" s="123">
        <f>'F4.2'!AB323</f>
        <v>0</v>
      </c>
      <c r="J3305" s="123">
        <f>'F4.2'!AV323</f>
        <v>0</v>
      </c>
      <c r="K3305" s="58"/>
      <c r="L3305" s="58"/>
      <c r="M3305" s="58">
        <f t="shared" si="1083"/>
        <v>0</v>
      </c>
      <c r="N3305" s="58">
        <f t="shared" si="1089"/>
        <v>0</v>
      </c>
    </row>
    <row r="3306" spans="1:14" ht="30" hidden="1" outlineLevel="1" x14ac:dyDescent="0.25">
      <c r="A3306" s="9">
        <f t="shared" si="1085"/>
        <v>38.799999999999997</v>
      </c>
      <c r="B3306" s="194" t="str">
        <f t="shared" si="1084"/>
        <v xml:space="preserve">Construction of diversion road along with RCC bridge from rejct coal yard CHP-I &amp; CHP-II </v>
      </c>
      <c r="C3306" s="9">
        <f t="shared" si="1092"/>
        <v>0</v>
      </c>
      <c r="D3306" s="65" t="str">
        <f t="shared" si="1092"/>
        <v>-</v>
      </c>
      <c r="E3306" s="58">
        <f t="shared" si="1092"/>
        <v>0</v>
      </c>
      <c r="F3306" s="58">
        <f t="shared" si="1086"/>
        <v>15</v>
      </c>
      <c r="G3306" s="58">
        <f t="shared" si="1087"/>
        <v>15</v>
      </c>
      <c r="H3306" s="58">
        <f t="shared" si="1088"/>
        <v>0</v>
      </c>
      <c r="I3306" s="123">
        <f>'F4.2'!AB324</f>
        <v>0</v>
      </c>
      <c r="J3306" s="123">
        <f>'F4.2'!AV324</f>
        <v>0</v>
      </c>
      <c r="K3306" s="58"/>
      <c r="L3306" s="58"/>
      <c r="M3306" s="58">
        <f t="shared" si="1083"/>
        <v>0</v>
      </c>
      <c r="N3306" s="58">
        <f t="shared" si="1089"/>
        <v>0</v>
      </c>
    </row>
    <row r="3307" spans="1:14" ht="30" hidden="1" outlineLevel="1" x14ac:dyDescent="0.25">
      <c r="A3307" s="9">
        <f t="shared" si="1085"/>
        <v>38.9</v>
      </c>
      <c r="B3307" s="194" t="str">
        <f t="shared" si="1084"/>
        <v>Upgradation of existing ETP plant consist civil works, electrification and pumps.</v>
      </c>
      <c r="C3307" s="9">
        <f t="shared" si="1092"/>
        <v>0</v>
      </c>
      <c r="D3307" s="65" t="str">
        <f t="shared" si="1092"/>
        <v>-</v>
      </c>
      <c r="E3307" s="58">
        <f t="shared" si="1092"/>
        <v>0</v>
      </c>
      <c r="F3307" s="58">
        <f t="shared" si="1086"/>
        <v>3</v>
      </c>
      <c r="G3307" s="58">
        <f t="shared" si="1087"/>
        <v>3</v>
      </c>
      <c r="H3307" s="58">
        <f t="shared" si="1088"/>
        <v>0</v>
      </c>
      <c r="I3307" s="123">
        <f>'F4.2'!AB325</f>
        <v>0</v>
      </c>
      <c r="J3307" s="123">
        <f>'F4.2'!AV325</f>
        <v>0</v>
      </c>
      <c r="K3307" s="58"/>
      <c r="L3307" s="58"/>
      <c r="M3307" s="58">
        <f t="shared" si="1083"/>
        <v>0</v>
      </c>
      <c r="N3307" s="58">
        <f t="shared" si="1089"/>
        <v>0</v>
      </c>
    </row>
    <row r="3308" spans="1:14" ht="31.5" hidden="1" outlineLevel="1" x14ac:dyDescent="0.25">
      <c r="A3308" s="9">
        <f t="shared" si="1085"/>
        <v>39</v>
      </c>
      <c r="B3308" s="27" t="str">
        <f t="shared" si="1084"/>
        <v xml:space="preserve">Work of 5th Raising of Waregaon Ash Bund,   4x210 MW, TPS, Khaperkheda. </v>
      </c>
      <c r="C3308" s="9">
        <f t="shared" si="1092"/>
        <v>0</v>
      </c>
      <c r="D3308" s="65" t="str">
        <f t="shared" si="1092"/>
        <v>-</v>
      </c>
      <c r="E3308" s="58">
        <f t="shared" si="1092"/>
        <v>0</v>
      </c>
      <c r="F3308" s="58">
        <f t="shared" si="1086"/>
        <v>0</v>
      </c>
      <c r="G3308" s="58">
        <f t="shared" si="1087"/>
        <v>0</v>
      </c>
      <c r="H3308" s="58">
        <f t="shared" si="1088"/>
        <v>0</v>
      </c>
      <c r="I3308" s="123">
        <f>'F4.2'!AB326</f>
        <v>0</v>
      </c>
      <c r="J3308" s="123">
        <f>'F4.2'!AV326</f>
        <v>0</v>
      </c>
      <c r="K3308" s="58"/>
      <c r="L3308" s="58"/>
      <c r="M3308" s="58">
        <f t="shared" ref="M3308:M3371" si="1093">SUM(J3308:L3308)</f>
        <v>0</v>
      </c>
      <c r="N3308" s="58">
        <f t="shared" si="1089"/>
        <v>0</v>
      </c>
    </row>
    <row r="3309" spans="1:14" ht="30" hidden="1" outlineLevel="1" x14ac:dyDescent="0.25">
      <c r="A3309" s="9">
        <f t="shared" si="1085"/>
        <v>39.1</v>
      </c>
      <c r="B3309" s="194" t="str">
        <f t="shared" si="1084"/>
        <v xml:space="preserve">Work of 5th Raising of Waregaon Ash Bund,   4x210 MW, TPS, Khaperkheda. </v>
      </c>
      <c r="C3309" s="9">
        <f t="shared" si="1092"/>
        <v>0</v>
      </c>
      <c r="D3309" s="65" t="str">
        <f t="shared" si="1092"/>
        <v>-</v>
      </c>
      <c r="E3309" s="58">
        <f t="shared" si="1092"/>
        <v>0</v>
      </c>
      <c r="F3309" s="58">
        <f t="shared" si="1086"/>
        <v>150</v>
      </c>
      <c r="G3309" s="58">
        <f t="shared" si="1087"/>
        <v>150</v>
      </c>
      <c r="H3309" s="58">
        <f t="shared" si="1088"/>
        <v>0</v>
      </c>
      <c r="I3309" s="123">
        <f>'F4.2'!AB327</f>
        <v>0</v>
      </c>
      <c r="J3309" s="123">
        <f>'F4.2'!AV327</f>
        <v>0</v>
      </c>
      <c r="K3309" s="58"/>
      <c r="L3309" s="58"/>
      <c r="M3309" s="58">
        <f t="shared" si="1093"/>
        <v>0</v>
      </c>
      <c r="N3309" s="58">
        <f t="shared" si="1089"/>
        <v>0</v>
      </c>
    </row>
    <row r="3310" spans="1:14" ht="63" hidden="1" outlineLevel="1" x14ac:dyDescent="0.25">
      <c r="A3310" s="9">
        <f t="shared" si="1085"/>
        <v>40</v>
      </c>
      <c r="B3310" s="27" t="str">
        <f t="shared" ref="B3310:B3373" si="1094">B2884</f>
        <v>Work of CTR(Complete Track Removal),TTR(TRAIN TRAVLER REGULATOR) and Yard Remoulding incl. misc. works at Mahagenco Khaperkheda Plant.</v>
      </c>
      <c r="C3310" s="9">
        <f t="shared" si="1092"/>
        <v>0</v>
      </c>
      <c r="D3310" s="65" t="str">
        <f t="shared" si="1092"/>
        <v>-</v>
      </c>
      <c r="E3310" s="58">
        <f t="shared" si="1092"/>
        <v>0</v>
      </c>
      <c r="F3310" s="58">
        <f t="shared" si="1086"/>
        <v>0</v>
      </c>
      <c r="G3310" s="58">
        <f t="shared" si="1087"/>
        <v>0</v>
      </c>
      <c r="H3310" s="58">
        <f t="shared" si="1088"/>
        <v>0</v>
      </c>
      <c r="I3310" s="123">
        <f>'F4.2'!AB328</f>
        <v>0</v>
      </c>
      <c r="J3310" s="123">
        <f>'F4.2'!AV328</f>
        <v>0</v>
      </c>
      <c r="K3310" s="58"/>
      <c r="L3310" s="58"/>
      <c r="M3310" s="58">
        <f t="shared" si="1093"/>
        <v>0</v>
      </c>
      <c r="N3310" s="58">
        <f t="shared" si="1089"/>
        <v>0</v>
      </c>
    </row>
    <row r="3311" spans="1:14" ht="45" hidden="1" outlineLevel="1" x14ac:dyDescent="0.25">
      <c r="A3311" s="9">
        <f t="shared" si="1085"/>
        <v>40.1</v>
      </c>
      <c r="B3311" s="194" t="str">
        <f t="shared" si="1094"/>
        <v>Work of CTR(Complete Track Removal),TTR(TRAIN TRAVLER REGULATOR) and Yard Remoulding incl. misc. works at Mahagenco Khaperkheda Plant.</v>
      </c>
      <c r="C3311" s="9">
        <f t="shared" si="1092"/>
        <v>0</v>
      </c>
      <c r="D3311" s="65" t="str">
        <f t="shared" si="1092"/>
        <v>-</v>
      </c>
      <c r="E3311" s="58">
        <f t="shared" si="1092"/>
        <v>0</v>
      </c>
      <c r="F3311" s="58">
        <f t="shared" si="1086"/>
        <v>178</v>
      </c>
      <c r="G3311" s="58">
        <f t="shared" si="1087"/>
        <v>178</v>
      </c>
      <c r="H3311" s="58">
        <f t="shared" si="1088"/>
        <v>0</v>
      </c>
      <c r="I3311" s="123">
        <f>'F4.2'!AB329</f>
        <v>0</v>
      </c>
      <c r="J3311" s="123">
        <f>'F4.2'!AV329</f>
        <v>0</v>
      </c>
      <c r="K3311" s="58"/>
      <c r="L3311" s="58"/>
      <c r="M3311" s="58">
        <f t="shared" si="1093"/>
        <v>0</v>
      </c>
      <c r="N3311" s="58">
        <f t="shared" si="1089"/>
        <v>0</v>
      </c>
    </row>
    <row r="3312" spans="1:14" ht="78.75" hidden="1" outlineLevel="1" x14ac:dyDescent="0.25">
      <c r="A3312" s="9">
        <f t="shared" si="1085"/>
        <v>41</v>
      </c>
      <c r="B3312" s="27" t="str">
        <f t="shared" si="1094"/>
        <v>Various WTP 210MW improvement schemes i.e. Up-gradation of SWAS SYSTEM UNIT- 1 to 4 at WTP-I 210 MW along with coal sampling lab upgradation, Comissioning of  CW Chemical Dosing system etc</v>
      </c>
      <c r="C3312" s="9">
        <f t="shared" si="1092"/>
        <v>0</v>
      </c>
      <c r="D3312" s="65" t="str">
        <f t="shared" si="1092"/>
        <v>-</v>
      </c>
      <c r="E3312" s="58">
        <f t="shared" si="1092"/>
        <v>0</v>
      </c>
      <c r="F3312" s="58">
        <f t="shared" si="1086"/>
        <v>0</v>
      </c>
      <c r="G3312" s="58">
        <f t="shared" si="1087"/>
        <v>0</v>
      </c>
      <c r="H3312" s="58">
        <f t="shared" si="1088"/>
        <v>0</v>
      </c>
      <c r="I3312" s="123">
        <f>'F4.2'!AB330</f>
        <v>0</v>
      </c>
      <c r="J3312" s="123">
        <f>'F4.2'!AV330</f>
        <v>0</v>
      </c>
      <c r="K3312" s="58"/>
      <c r="L3312" s="58"/>
      <c r="M3312" s="58">
        <f t="shared" si="1093"/>
        <v>0</v>
      </c>
      <c r="N3312" s="58">
        <f t="shared" si="1089"/>
        <v>0</v>
      </c>
    </row>
    <row r="3313" spans="1:14" ht="45" hidden="1" outlineLevel="1" x14ac:dyDescent="0.25">
      <c r="A3313" s="9">
        <f t="shared" si="1085"/>
        <v>41.1</v>
      </c>
      <c r="B3313" s="194" t="str">
        <f t="shared" si="1094"/>
        <v>Upgradation of Existing ETP system viz. Plate Settler, Settling tank, Sludge Drying bed, Chemical dosing system etc.)as per MPCB consent condition</v>
      </c>
      <c r="C3313" s="9">
        <f t="shared" si="1092"/>
        <v>0</v>
      </c>
      <c r="D3313" s="65" t="str">
        <f t="shared" si="1092"/>
        <v>-</v>
      </c>
      <c r="E3313" s="58">
        <f t="shared" si="1092"/>
        <v>0</v>
      </c>
      <c r="F3313" s="58">
        <f t="shared" si="1086"/>
        <v>5</v>
      </c>
      <c r="G3313" s="58">
        <f t="shared" si="1087"/>
        <v>5</v>
      </c>
      <c r="H3313" s="58">
        <f t="shared" si="1088"/>
        <v>0</v>
      </c>
      <c r="I3313" s="123">
        <f>'F4.2'!AB331</f>
        <v>0</v>
      </c>
      <c r="J3313" s="123">
        <f>'F4.2'!AV331</f>
        <v>0</v>
      </c>
      <c r="K3313" s="58"/>
      <c r="L3313" s="58"/>
      <c r="M3313" s="58">
        <f t="shared" si="1093"/>
        <v>0</v>
      </c>
      <c r="N3313" s="58">
        <f t="shared" si="1089"/>
        <v>0</v>
      </c>
    </row>
    <row r="3314" spans="1:14" ht="15.75" hidden="1" outlineLevel="1" x14ac:dyDescent="0.25">
      <c r="A3314" s="9">
        <f t="shared" ref="A3314:A3377" si="1095">A2888</f>
        <v>41.2</v>
      </c>
      <c r="B3314" s="194" t="str">
        <f t="shared" si="1094"/>
        <v>Upgradation of SWAS Lab 3&amp; 4 at WTP-210 MW</v>
      </c>
      <c r="C3314" s="9">
        <f t="shared" ref="C3314:E3333" si="1096">C2888</f>
        <v>0</v>
      </c>
      <c r="D3314" s="65" t="str">
        <f t="shared" si="1096"/>
        <v>-</v>
      </c>
      <c r="E3314" s="58">
        <f t="shared" si="1096"/>
        <v>0</v>
      </c>
      <c r="F3314" s="58">
        <f t="shared" ref="F3314:F3377" si="1097">F2888+I2888</f>
        <v>9</v>
      </c>
      <c r="G3314" s="58">
        <f t="shared" ref="G3314:G3377" si="1098">G2888+M2888</f>
        <v>9</v>
      </c>
      <c r="H3314" s="58">
        <f t="shared" si="1088"/>
        <v>0</v>
      </c>
      <c r="I3314" s="123">
        <f>'F4.2'!AB332</f>
        <v>0</v>
      </c>
      <c r="J3314" s="123">
        <f>'F4.2'!AV332</f>
        <v>0</v>
      </c>
      <c r="K3314" s="58"/>
      <c r="L3314" s="58"/>
      <c r="M3314" s="58">
        <f t="shared" si="1093"/>
        <v>0</v>
      </c>
      <c r="N3314" s="58">
        <f t="shared" si="1089"/>
        <v>0</v>
      </c>
    </row>
    <row r="3315" spans="1:14" ht="90" hidden="1" outlineLevel="1" x14ac:dyDescent="0.25">
      <c r="A3315" s="9">
        <f t="shared" si="1095"/>
        <v>41.3</v>
      </c>
      <c r="B3315" s="194" t="str">
        <f t="shared" si="1094"/>
        <v>Revamping of Chlorination Plant Stream  (A+ B) &amp;  Installation, Comissioning of  CW Chemical Dosing system (Viz. Scale inhibitor, Scale Dispersant, Biodispersant, Corossion Inhibitor &amp; H2SO4 dosing) and Online CW Chemical parameter monitoring system at KPKD TPS</v>
      </c>
      <c r="C3315" s="9">
        <f t="shared" si="1096"/>
        <v>0</v>
      </c>
      <c r="D3315" s="65" t="str">
        <f t="shared" si="1096"/>
        <v>-</v>
      </c>
      <c r="E3315" s="58">
        <f t="shared" si="1096"/>
        <v>0</v>
      </c>
      <c r="F3315" s="58">
        <f t="shared" si="1097"/>
        <v>7</v>
      </c>
      <c r="G3315" s="58">
        <f t="shared" si="1098"/>
        <v>7</v>
      </c>
      <c r="H3315" s="58">
        <f t="shared" ref="H3315:H3378" si="1099">F3315-G3315</f>
        <v>0</v>
      </c>
      <c r="I3315" s="123">
        <f>'F4.2'!AB333</f>
        <v>0</v>
      </c>
      <c r="J3315" s="123">
        <f>'F4.2'!AV333</f>
        <v>0</v>
      </c>
      <c r="K3315" s="58"/>
      <c r="L3315" s="58"/>
      <c r="M3315" s="58">
        <f t="shared" si="1093"/>
        <v>0</v>
      </c>
      <c r="N3315" s="58">
        <f t="shared" ref="N3315:N3378" si="1100">H3315+I3315-M3315</f>
        <v>0</v>
      </c>
    </row>
    <row r="3316" spans="1:14" ht="15.75" hidden="1" outlineLevel="1" x14ac:dyDescent="0.25">
      <c r="A3316" s="9">
        <f t="shared" si="1095"/>
        <v>41.4</v>
      </c>
      <c r="B3316" s="194" t="str">
        <f t="shared" si="1094"/>
        <v>Upgradation of SWAS Lab 1&amp; 2 at WTP-210 MW</v>
      </c>
      <c r="C3316" s="9">
        <f t="shared" si="1096"/>
        <v>0</v>
      </c>
      <c r="D3316" s="65" t="str">
        <f t="shared" si="1096"/>
        <v>-</v>
      </c>
      <c r="E3316" s="58">
        <f t="shared" si="1096"/>
        <v>0</v>
      </c>
      <c r="F3316" s="58">
        <f t="shared" si="1097"/>
        <v>9</v>
      </c>
      <c r="G3316" s="58">
        <f t="shared" si="1098"/>
        <v>9</v>
      </c>
      <c r="H3316" s="58">
        <f t="shared" si="1099"/>
        <v>0</v>
      </c>
      <c r="I3316" s="123">
        <f>'F4.2'!AB334</f>
        <v>0</v>
      </c>
      <c r="J3316" s="123">
        <f>'F4.2'!AV334</f>
        <v>0</v>
      </c>
      <c r="K3316" s="58"/>
      <c r="L3316" s="58"/>
      <c r="M3316" s="58">
        <f t="shared" si="1093"/>
        <v>0</v>
      </c>
      <c r="N3316" s="58">
        <f t="shared" si="1100"/>
        <v>0</v>
      </c>
    </row>
    <row r="3317" spans="1:14" ht="75" hidden="1" outlineLevel="1" x14ac:dyDescent="0.25">
      <c r="A3317" s="9">
        <f t="shared" si="1095"/>
        <v>41.5</v>
      </c>
      <c r="B3317" s="194" t="str">
        <f t="shared" si="1094"/>
        <v>Upgradation of Water &amp;Coal testing Lab at WTP-210 MW &amp;Procurement of Coal Lab Instruments and upgradation of  coal sampling Room  &amp;   Instruments related to Coal sample Preparation. at WTP-210 MW</v>
      </c>
      <c r="C3317" s="9">
        <f t="shared" si="1096"/>
        <v>0</v>
      </c>
      <c r="D3317" s="65" t="str">
        <f t="shared" si="1096"/>
        <v>-</v>
      </c>
      <c r="E3317" s="58">
        <f t="shared" si="1096"/>
        <v>0</v>
      </c>
      <c r="F3317" s="58">
        <f t="shared" si="1097"/>
        <v>8.5</v>
      </c>
      <c r="G3317" s="58">
        <f t="shared" si="1098"/>
        <v>8.5</v>
      </c>
      <c r="H3317" s="58">
        <f t="shared" si="1099"/>
        <v>0</v>
      </c>
      <c r="I3317" s="123">
        <f>'F4.2'!AB335</f>
        <v>0</v>
      </c>
      <c r="J3317" s="123">
        <f>'F4.2'!AV335</f>
        <v>0</v>
      </c>
      <c r="K3317" s="58"/>
      <c r="L3317" s="58"/>
      <c r="M3317" s="58">
        <f t="shared" si="1093"/>
        <v>0</v>
      </c>
      <c r="N3317" s="58">
        <f t="shared" si="1100"/>
        <v>0</v>
      </c>
    </row>
    <row r="3318" spans="1:14" ht="126" hidden="1" outlineLevel="1" x14ac:dyDescent="0.25">
      <c r="A3318" s="9">
        <f t="shared" si="1095"/>
        <v>42</v>
      </c>
      <c r="B3318" s="215" t="str">
        <f t="shared" si="1094"/>
        <v>Work of capacity restoration of unloading stream from Beetle Charger No. 1 to Stacker/Reclaimer No. 1 for perfromance improvement of CHP-I (4 x 210 MW) &amp;  Capacity restoration of unloading stream from Beetle Charger No. 1 to Stacker/Reclaimer No. 1 for perfromance improvement of CHP-I (4 x 210 MW).</v>
      </c>
      <c r="C3318" s="9">
        <f t="shared" si="1096"/>
        <v>0</v>
      </c>
      <c r="D3318" s="65" t="str">
        <f t="shared" si="1096"/>
        <v>-</v>
      </c>
      <c r="E3318" s="58">
        <f t="shared" si="1096"/>
        <v>0</v>
      </c>
      <c r="F3318" s="58">
        <f t="shared" si="1097"/>
        <v>0</v>
      </c>
      <c r="G3318" s="58">
        <f t="shared" si="1098"/>
        <v>0</v>
      </c>
      <c r="H3318" s="58">
        <f t="shared" si="1099"/>
        <v>0</v>
      </c>
      <c r="I3318" s="123">
        <f>'F4.2'!AB336</f>
        <v>0</v>
      </c>
      <c r="J3318" s="123">
        <f>'F4.2'!AV336</f>
        <v>0</v>
      </c>
      <c r="K3318" s="58"/>
      <c r="L3318" s="58"/>
      <c r="M3318" s="58">
        <f t="shared" si="1093"/>
        <v>0</v>
      </c>
      <c r="N3318" s="58">
        <f t="shared" si="1100"/>
        <v>0</v>
      </c>
    </row>
    <row r="3319" spans="1:14" ht="30" hidden="1" outlineLevel="1" x14ac:dyDescent="0.25">
      <c r="A3319" s="9">
        <f t="shared" si="1095"/>
        <v>42.1</v>
      </c>
      <c r="B3319" s="194" t="str">
        <f t="shared" si="1094"/>
        <v xml:space="preserve"> Revamping/ refurbishment, capacity restoration and upgradation for beetle charger No. 1 </v>
      </c>
      <c r="C3319" s="9">
        <f t="shared" si="1096"/>
        <v>0</v>
      </c>
      <c r="D3319" s="65" t="str">
        <f t="shared" si="1096"/>
        <v>-</v>
      </c>
      <c r="E3319" s="58">
        <f t="shared" si="1096"/>
        <v>0</v>
      </c>
      <c r="F3319" s="58">
        <f t="shared" si="1097"/>
        <v>3</v>
      </c>
      <c r="G3319" s="58">
        <f t="shared" si="1098"/>
        <v>3</v>
      </c>
      <c r="H3319" s="58">
        <f t="shared" si="1099"/>
        <v>0</v>
      </c>
      <c r="I3319" s="123">
        <f>'F4.2'!AB337</f>
        <v>0</v>
      </c>
      <c r="J3319" s="123">
        <f>'F4.2'!AV337</f>
        <v>0</v>
      </c>
      <c r="K3319" s="58"/>
      <c r="L3319" s="58"/>
      <c r="M3319" s="58">
        <f t="shared" si="1093"/>
        <v>0</v>
      </c>
      <c r="N3319" s="58">
        <f t="shared" si="1100"/>
        <v>0</v>
      </c>
    </row>
    <row r="3320" spans="1:14" ht="30" hidden="1" outlineLevel="1" x14ac:dyDescent="0.25">
      <c r="A3320" s="9">
        <f t="shared" si="1095"/>
        <v>42.2</v>
      </c>
      <c r="B3320" s="194" t="str">
        <f t="shared" si="1094"/>
        <v xml:space="preserve">Revamping/ refurbishment, capacity restoration and upgradation for Wagon Tippler No. 1 </v>
      </c>
      <c r="C3320" s="9">
        <f t="shared" si="1096"/>
        <v>0</v>
      </c>
      <c r="D3320" s="65" t="str">
        <f t="shared" si="1096"/>
        <v>-</v>
      </c>
      <c r="E3320" s="58">
        <f t="shared" si="1096"/>
        <v>0</v>
      </c>
      <c r="F3320" s="58">
        <f t="shared" si="1097"/>
        <v>6</v>
      </c>
      <c r="G3320" s="58">
        <f t="shared" si="1098"/>
        <v>6</v>
      </c>
      <c r="H3320" s="58">
        <f t="shared" si="1099"/>
        <v>0</v>
      </c>
      <c r="I3320" s="123">
        <f>'F4.2'!AB338</f>
        <v>0</v>
      </c>
      <c r="J3320" s="123">
        <f>'F4.2'!AV338</f>
        <v>0</v>
      </c>
      <c r="K3320" s="58"/>
      <c r="L3320" s="58"/>
      <c r="M3320" s="58">
        <f t="shared" si="1093"/>
        <v>0</v>
      </c>
      <c r="N3320" s="58">
        <f t="shared" si="1100"/>
        <v>0</v>
      </c>
    </row>
    <row r="3321" spans="1:14" ht="30" hidden="1" outlineLevel="1" x14ac:dyDescent="0.25">
      <c r="A3321" s="9">
        <f t="shared" si="1095"/>
        <v>42.3</v>
      </c>
      <c r="B3321" s="194" t="str">
        <f t="shared" si="1094"/>
        <v xml:space="preserve">Revamping/ refurbishment, capacity restoration and upgradation for Apron Feeder No. 1 </v>
      </c>
      <c r="C3321" s="9">
        <f t="shared" si="1096"/>
        <v>0</v>
      </c>
      <c r="D3321" s="65" t="str">
        <f t="shared" si="1096"/>
        <v>-</v>
      </c>
      <c r="E3321" s="58">
        <f t="shared" si="1096"/>
        <v>0</v>
      </c>
      <c r="F3321" s="58">
        <f t="shared" si="1097"/>
        <v>3</v>
      </c>
      <c r="G3321" s="58">
        <f t="shared" si="1098"/>
        <v>3</v>
      </c>
      <c r="H3321" s="58">
        <f t="shared" si="1099"/>
        <v>0</v>
      </c>
      <c r="I3321" s="123">
        <f>'F4.2'!AB339</f>
        <v>0</v>
      </c>
      <c r="J3321" s="123">
        <f>'F4.2'!AV339</f>
        <v>0</v>
      </c>
      <c r="K3321" s="58"/>
      <c r="L3321" s="58"/>
      <c r="M3321" s="58">
        <f t="shared" si="1093"/>
        <v>0</v>
      </c>
      <c r="N3321" s="58">
        <f t="shared" si="1100"/>
        <v>0</v>
      </c>
    </row>
    <row r="3322" spans="1:14" ht="45" hidden="1" outlineLevel="1" x14ac:dyDescent="0.25">
      <c r="A3322" s="9">
        <f t="shared" si="1095"/>
        <v>42.4</v>
      </c>
      <c r="B3322" s="194" t="str">
        <f t="shared" si="1094"/>
        <v xml:space="preserve">Work of complete revamping/ refurbishment, capacity restoration and upgradation for conveyor system from Conv. 2C, 3A, 4A, 8A, 9 </v>
      </c>
      <c r="C3322" s="9">
        <f t="shared" si="1096"/>
        <v>0</v>
      </c>
      <c r="D3322" s="65" t="str">
        <f t="shared" si="1096"/>
        <v>-</v>
      </c>
      <c r="E3322" s="58">
        <f t="shared" si="1096"/>
        <v>0</v>
      </c>
      <c r="F3322" s="58">
        <f t="shared" si="1097"/>
        <v>25</v>
      </c>
      <c r="G3322" s="58">
        <f t="shared" si="1098"/>
        <v>25</v>
      </c>
      <c r="H3322" s="58">
        <f t="shared" si="1099"/>
        <v>0</v>
      </c>
      <c r="I3322" s="123">
        <f>'F4.2'!AB340</f>
        <v>0</v>
      </c>
      <c r="J3322" s="123">
        <f>'F4.2'!AV340</f>
        <v>0</v>
      </c>
      <c r="K3322" s="58"/>
      <c r="L3322" s="58"/>
      <c r="M3322" s="58">
        <f t="shared" si="1093"/>
        <v>0</v>
      </c>
      <c r="N3322" s="58">
        <f t="shared" si="1100"/>
        <v>0</v>
      </c>
    </row>
    <row r="3323" spans="1:14" ht="45" hidden="1" outlineLevel="1" x14ac:dyDescent="0.25">
      <c r="A3323" s="9">
        <f t="shared" si="1095"/>
        <v>42.5</v>
      </c>
      <c r="B3323" s="194" t="str">
        <f t="shared" si="1094"/>
        <v xml:space="preserve">Work of complete revamping/ refurbishment, capacity restoration and upgradation for impact crusher and wobbler feeder No. 1 &amp; 3 </v>
      </c>
      <c r="C3323" s="9">
        <f t="shared" si="1096"/>
        <v>0</v>
      </c>
      <c r="D3323" s="65" t="str">
        <f t="shared" si="1096"/>
        <v>-</v>
      </c>
      <c r="E3323" s="58">
        <f t="shared" si="1096"/>
        <v>0</v>
      </c>
      <c r="F3323" s="58">
        <f t="shared" si="1097"/>
        <v>7</v>
      </c>
      <c r="G3323" s="58">
        <f t="shared" si="1098"/>
        <v>7</v>
      </c>
      <c r="H3323" s="58">
        <f t="shared" si="1099"/>
        <v>0</v>
      </c>
      <c r="I3323" s="123">
        <f>'F4.2'!AB341</f>
        <v>0</v>
      </c>
      <c r="J3323" s="123">
        <f>'F4.2'!AV341</f>
        <v>0</v>
      </c>
      <c r="K3323" s="58"/>
      <c r="L3323" s="58"/>
      <c r="M3323" s="58">
        <f t="shared" si="1093"/>
        <v>0</v>
      </c>
      <c r="N3323" s="58">
        <f t="shared" si="1100"/>
        <v>0</v>
      </c>
    </row>
    <row r="3324" spans="1:14" ht="45" hidden="1" outlineLevel="1" x14ac:dyDescent="0.25">
      <c r="A3324" s="9">
        <f t="shared" si="1095"/>
        <v>42.6</v>
      </c>
      <c r="B3324" s="194" t="str">
        <f t="shared" si="1094"/>
        <v>Work of complete revamping/ refurbishment, capacity restoration and upgradation for Stacker/Reclaimer No. 1.</v>
      </c>
      <c r="C3324" s="9">
        <f t="shared" si="1096"/>
        <v>0</v>
      </c>
      <c r="D3324" s="65" t="str">
        <f t="shared" si="1096"/>
        <v>-</v>
      </c>
      <c r="E3324" s="58">
        <f t="shared" si="1096"/>
        <v>0</v>
      </c>
      <c r="F3324" s="58">
        <f t="shared" si="1097"/>
        <v>10</v>
      </c>
      <c r="G3324" s="58">
        <f t="shared" si="1098"/>
        <v>10</v>
      </c>
      <c r="H3324" s="58">
        <f t="shared" si="1099"/>
        <v>0</v>
      </c>
      <c r="I3324" s="123">
        <f>'F4.2'!AB342</f>
        <v>0</v>
      </c>
      <c r="J3324" s="123">
        <f>'F4.2'!AV342</f>
        <v>0</v>
      </c>
      <c r="K3324" s="58"/>
      <c r="L3324" s="58"/>
      <c r="M3324" s="58">
        <f t="shared" si="1093"/>
        <v>0</v>
      </c>
      <c r="N3324" s="58">
        <f t="shared" si="1100"/>
        <v>0</v>
      </c>
    </row>
    <row r="3325" spans="1:14" ht="90" hidden="1" outlineLevel="1" x14ac:dyDescent="0.25">
      <c r="A3325" s="9">
        <f t="shared" si="1095"/>
        <v>42.7</v>
      </c>
      <c r="B3325" s="194" t="str">
        <f t="shared" si="1094"/>
        <v>Design, development, modification, manufacturing, supply, erection and commissioning of modular chutes for Conv. 3C to 3A, Conv. 3A to 4A, Conv. 4A to 8A and Conv. 9 by using Anti-wear Tungsten Carbide Plates in CHP-I (4 x 210 MW), TPS Khaperkheda</v>
      </c>
      <c r="C3325" s="9">
        <f t="shared" si="1096"/>
        <v>0</v>
      </c>
      <c r="D3325" s="65" t="str">
        <f t="shared" si="1096"/>
        <v>-</v>
      </c>
      <c r="E3325" s="58">
        <f t="shared" si="1096"/>
        <v>0</v>
      </c>
      <c r="F3325" s="58">
        <f t="shared" si="1097"/>
        <v>10</v>
      </c>
      <c r="G3325" s="58">
        <f t="shared" si="1098"/>
        <v>10</v>
      </c>
      <c r="H3325" s="58">
        <f t="shared" si="1099"/>
        <v>0</v>
      </c>
      <c r="I3325" s="123">
        <f>'F4.2'!AB343</f>
        <v>0</v>
      </c>
      <c r="J3325" s="123">
        <f>'F4.2'!AV343</f>
        <v>0</v>
      </c>
      <c r="K3325" s="58"/>
      <c r="L3325" s="58"/>
      <c r="M3325" s="58">
        <f t="shared" si="1093"/>
        <v>0</v>
      </c>
      <c r="N3325" s="58">
        <f t="shared" si="1100"/>
        <v>0</v>
      </c>
    </row>
    <row r="3326" spans="1:14" ht="90" hidden="1" outlineLevel="1" x14ac:dyDescent="0.25">
      <c r="A3326" s="9">
        <f t="shared" si="1095"/>
        <v>42.8</v>
      </c>
      <c r="B3326" s="194" t="str">
        <f t="shared" si="1094"/>
        <v>Design, Supply, Erection, Commissioning and Upgradation of complete electrical system for drive units of beetle Charger, wagon tippler, apron feeder, covneyors (Conv. 2C, 3A, 4A, 8A, 9), crushers/ wobbler feeder No. 1 &amp; 3 and Stacker/Reclaimer No. 1 in CHP-1 (4 x 210 MW)</v>
      </c>
      <c r="C3326" s="9">
        <f t="shared" si="1096"/>
        <v>0</v>
      </c>
      <c r="D3326" s="65" t="str">
        <f t="shared" si="1096"/>
        <v>-</v>
      </c>
      <c r="E3326" s="58">
        <f t="shared" si="1096"/>
        <v>0</v>
      </c>
      <c r="F3326" s="58">
        <f t="shared" si="1097"/>
        <v>20</v>
      </c>
      <c r="G3326" s="58">
        <f t="shared" si="1098"/>
        <v>20</v>
      </c>
      <c r="H3326" s="58">
        <f t="shared" si="1099"/>
        <v>0</v>
      </c>
      <c r="I3326" s="123">
        <f>'F4.2'!AB344</f>
        <v>0</v>
      </c>
      <c r="J3326" s="123">
        <f>'F4.2'!AV344</f>
        <v>0</v>
      </c>
      <c r="K3326" s="58"/>
      <c r="L3326" s="58"/>
      <c r="M3326" s="58">
        <f t="shared" si="1093"/>
        <v>0</v>
      </c>
      <c r="N3326" s="58">
        <f t="shared" si="1100"/>
        <v>0</v>
      </c>
    </row>
    <row r="3327" spans="1:14" ht="47.25" hidden="1" outlineLevel="1" x14ac:dyDescent="0.25">
      <c r="A3327" s="9">
        <f t="shared" si="1095"/>
        <v>43</v>
      </c>
      <c r="B3327" s="215" t="str">
        <f t="shared" si="1094"/>
        <v>DPR fo Capacity restoration of bunkering stream from Conv. 5A to 7A/B/C/D including shuttle conveyors in CHP-I (4 x 210 MW)</v>
      </c>
      <c r="C3327" s="9">
        <f t="shared" si="1096"/>
        <v>0</v>
      </c>
      <c r="D3327" s="65" t="str">
        <f t="shared" si="1096"/>
        <v>-</v>
      </c>
      <c r="E3327" s="58">
        <f t="shared" si="1096"/>
        <v>0</v>
      </c>
      <c r="F3327" s="58">
        <f t="shared" si="1097"/>
        <v>0</v>
      </c>
      <c r="G3327" s="58">
        <f t="shared" si="1098"/>
        <v>0</v>
      </c>
      <c r="H3327" s="58">
        <f t="shared" si="1099"/>
        <v>0</v>
      </c>
      <c r="I3327" s="123">
        <f>'F4.2'!AB345</f>
        <v>0</v>
      </c>
      <c r="J3327" s="123">
        <f>'F4.2'!AV345</f>
        <v>0</v>
      </c>
      <c r="K3327" s="58"/>
      <c r="L3327" s="58"/>
      <c r="M3327" s="58">
        <f t="shared" si="1093"/>
        <v>0</v>
      </c>
      <c r="N3327" s="58">
        <f t="shared" si="1100"/>
        <v>0</v>
      </c>
    </row>
    <row r="3328" spans="1:14" ht="60" hidden="1" outlineLevel="1" x14ac:dyDescent="0.25">
      <c r="A3328" s="9">
        <f t="shared" si="1095"/>
        <v>43.1</v>
      </c>
      <c r="B3328" s="194" t="str">
        <f t="shared" si="1094"/>
        <v xml:space="preserve">Work of complete revamping/ refurbishment, capacity restoration and upgradation for conveyor system from Conv. 5A, 6B, 7A, 7B, 7C, 7D and Shuttle Conv. 1 to 4 in CHP-I (4 x 210 MW) </v>
      </c>
      <c r="C3328" s="9">
        <f t="shared" si="1096"/>
        <v>0</v>
      </c>
      <c r="D3328" s="65" t="str">
        <f t="shared" si="1096"/>
        <v>-</v>
      </c>
      <c r="E3328" s="58">
        <f t="shared" si="1096"/>
        <v>0</v>
      </c>
      <c r="F3328" s="58">
        <f t="shared" si="1097"/>
        <v>25</v>
      </c>
      <c r="G3328" s="58">
        <f t="shared" si="1098"/>
        <v>25</v>
      </c>
      <c r="H3328" s="58">
        <f t="shared" si="1099"/>
        <v>0</v>
      </c>
      <c r="I3328" s="123">
        <f>'F4.2'!AB346</f>
        <v>0</v>
      </c>
      <c r="J3328" s="123">
        <f>'F4.2'!AV346</f>
        <v>0</v>
      </c>
      <c r="K3328" s="58"/>
      <c r="L3328" s="58"/>
      <c r="M3328" s="58">
        <f t="shared" si="1093"/>
        <v>0</v>
      </c>
      <c r="N3328" s="58">
        <f t="shared" si="1100"/>
        <v>0</v>
      </c>
    </row>
    <row r="3329" spans="1:14" ht="105" hidden="1" outlineLevel="1" x14ac:dyDescent="0.25">
      <c r="A3329" s="13">
        <f t="shared" si="1095"/>
        <v>43.2</v>
      </c>
      <c r="B3329" s="194" t="str">
        <f t="shared" si="1094"/>
        <v>Design, development, modification, manufacturing, supply, erection and commissioning of modular chutes for Conv.Conv. 4D to 5A/B , 5A to 6B, Conv. 6B to 7A &amp; 7B, Conv. 7B to 7D upto shuttle conveyor, Conv. 7A to 7C upto shuttle conveyor by using Anti-wear Tungsten Carbide Plates in CHP-I (4 x 210 MW), TPS Khaperkheda</v>
      </c>
      <c r="C3329" s="9">
        <f t="shared" si="1096"/>
        <v>0</v>
      </c>
      <c r="D3329" s="65" t="str">
        <f t="shared" si="1096"/>
        <v>-</v>
      </c>
      <c r="E3329" s="58">
        <f t="shared" si="1096"/>
        <v>0</v>
      </c>
      <c r="F3329" s="58">
        <f t="shared" si="1097"/>
        <v>10</v>
      </c>
      <c r="G3329" s="58">
        <f t="shared" si="1098"/>
        <v>10</v>
      </c>
      <c r="H3329" s="58">
        <f t="shared" si="1099"/>
        <v>0</v>
      </c>
      <c r="I3329" s="123">
        <f>'F4.2'!AB347</f>
        <v>0</v>
      </c>
      <c r="J3329" s="123">
        <f>'F4.2'!AV347</f>
        <v>0</v>
      </c>
      <c r="K3329" s="58"/>
      <c r="L3329" s="58"/>
      <c r="M3329" s="58">
        <f t="shared" si="1093"/>
        <v>0</v>
      </c>
      <c r="N3329" s="58">
        <f t="shared" si="1100"/>
        <v>0</v>
      </c>
    </row>
    <row r="3330" spans="1:14" ht="60" hidden="1" outlineLevel="1" x14ac:dyDescent="0.25">
      <c r="A3330" s="9">
        <f t="shared" si="1095"/>
        <v>43.3</v>
      </c>
      <c r="B3330" s="194" t="str">
        <f t="shared" si="1094"/>
        <v>Design, Supply, Erection, Commissioning and Upgradation of complete electrical system for drive units of covneyors (Conv. 5A, 6B, 7A/B/C/D &amp; Shuttle Conv. 1 to 4 in CHP-1 (4 x 210 MW)</v>
      </c>
      <c r="C3330" s="9">
        <f t="shared" si="1096"/>
        <v>0</v>
      </c>
      <c r="D3330" s="65" t="str">
        <f t="shared" si="1096"/>
        <v>-</v>
      </c>
      <c r="E3330" s="58">
        <f t="shared" si="1096"/>
        <v>0</v>
      </c>
      <c r="F3330" s="58">
        <f t="shared" si="1097"/>
        <v>10</v>
      </c>
      <c r="G3330" s="58">
        <f t="shared" si="1098"/>
        <v>10</v>
      </c>
      <c r="H3330" s="58">
        <f t="shared" si="1099"/>
        <v>0</v>
      </c>
      <c r="I3330" s="123">
        <f>'F4.2'!AB348</f>
        <v>0</v>
      </c>
      <c r="J3330" s="123">
        <f>'F4.2'!AV348</f>
        <v>0</v>
      </c>
      <c r="K3330" s="58"/>
      <c r="L3330" s="58"/>
      <c r="M3330" s="58">
        <f t="shared" si="1093"/>
        <v>0</v>
      </c>
      <c r="N3330" s="58">
        <f t="shared" si="1100"/>
        <v>0</v>
      </c>
    </row>
    <row r="3331" spans="1:14" ht="63" hidden="1" outlineLevel="1" x14ac:dyDescent="0.25">
      <c r="A3331" s="9">
        <f t="shared" si="1095"/>
        <v>44</v>
      </c>
      <c r="B3331" s="215" t="str">
        <f t="shared" si="1094"/>
        <v>Work of capacity restoration of unloading stream from Beetle Charger No. 2 to Stacker/Reclaimer No. 2 for perfromance improvement of CHP-I (4 x 210 MW).</v>
      </c>
      <c r="C3331" s="9">
        <f t="shared" si="1096"/>
        <v>0</v>
      </c>
      <c r="D3331" s="65" t="str">
        <f t="shared" si="1096"/>
        <v>-</v>
      </c>
      <c r="E3331" s="58">
        <f t="shared" si="1096"/>
        <v>0</v>
      </c>
      <c r="F3331" s="58">
        <f t="shared" si="1097"/>
        <v>0</v>
      </c>
      <c r="G3331" s="58">
        <f t="shared" si="1098"/>
        <v>0</v>
      </c>
      <c r="H3331" s="58">
        <f t="shared" si="1099"/>
        <v>0</v>
      </c>
      <c r="I3331" s="123">
        <f>'F4.2'!AB349</f>
        <v>0</v>
      </c>
      <c r="J3331" s="123">
        <f>'F4.2'!AV349</f>
        <v>0</v>
      </c>
      <c r="K3331" s="58"/>
      <c r="L3331" s="58"/>
      <c r="M3331" s="58">
        <f t="shared" si="1093"/>
        <v>0</v>
      </c>
      <c r="N3331" s="58">
        <f t="shared" si="1100"/>
        <v>0</v>
      </c>
    </row>
    <row r="3332" spans="1:14" ht="45" hidden="1" outlineLevel="1" x14ac:dyDescent="0.25">
      <c r="A3332" s="9">
        <f t="shared" si="1095"/>
        <v>44.1</v>
      </c>
      <c r="B3332" s="194" t="str">
        <f t="shared" si="1094"/>
        <v xml:space="preserve">Work of complete revamping/ refurbishment, capacity restoration and upgradation for beetle charger No. 2 </v>
      </c>
      <c r="C3332" s="9">
        <f t="shared" si="1096"/>
        <v>0</v>
      </c>
      <c r="D3332" s="65" t="str">
        <f t="shared" si="1096"/>
        <v>-</v>
      </c>
      <c r="E3332" s="58">
        <f t="shared" si="1096"/>
        <v>0</v>
      </c>
      <c r="F3332" s="58">
        <f t="shared" si="1097"/>
        <v>3</v>
      </c>
      <c r="G3332" s="58">
        <f t="shared" si="1098"/>
        <v>3</v>
      </c>
      <c r="H3332" s="58">
        <f t="shared" si="1099"/>
        <v>0</v>
      </c>
      <c r="I3332" s="123">
        <f>'F4.2'!AB350</f>
        <v>0</v>
      </c>
      <c r="J3332" s="123">
        <f>'F4.2'!AV350</f>
        <v>0</v>
      </c>
      <c r="K3332" s="58"/>
      <c r="L3332" s="58"/>
      <c r="M3332" s="58">
        <f t="shared" si="1093"/>
        <v>0</v>
      </c>
      <c r="N3332" s="58">
        <f t="shared" si="1100"/>
        <v>0</v>
      </c>
    </row>
    <row r="3333" spans="1:14" ht="45" hidden="1" outlineLevel="1" x14ac:dyDescent="0.25">
      <c r="A3333" s="9">
        <f t="shared" si="1095"/>
        <v>44.2</v>
      </c>
      <c r="B3333" s="194" t="str">
        <f t="shared" si="1094"/>
        <v xml:space="preserve">Work of complete revamping/ refurbishment, capacity restoration and upgradation for Wagon Tippler No. 2 </v>
      </c>
      <c r="C3333" s="9">
        <f t="shared" si="1096"/>
        <v>0</v>
      </c>
      <c r="D3333" s="65" t="str">
        <f t="shared" si="1096"/>
        <v>-</v>
      </c>
      <c r="E3333" s="58">
        <f t="shared" si="1096"/>
        <v>0</v>
      </c>
      <c r="F3333" s="58">
        <f t="shared" si="1097"/>
        <v>6</v>
      </c>
      <c r="G3333" s="58">
        <f t="shared" si="1098"/>
        <v>6</v>
      </c>
      <c r="H3333" s="58">
        <f t="shared" si="1099"/>
        <v>0</v>
      </c>
      <c r="I3333" s="123">
        <f>'F4.2'!AB351</f>
        <v>0</v>
      </c>
      <c r="J3333" s="123">
        <f>'F4.2'!AV351</f>
        <v>0</v>
      </c>
      <c r="K3333" s="58"/>
      <c r="L3333" s="58"/>
      <c r="M3333" s="58">
        <f t="shared" si="1093"/>
        <v>0</v>
      </c>
      <c r="N3333" s="58">
        <f t="shared" si="1100"/>
        <v>0</v>
      </c>
    </row>
    <row r="3334" spans="1:14" ht="45" hidden="1" outlineLevel="1" x14ac:dyDescent="0.25">
      <c r="A3334" s="9">
        <f t="shared" si="1095"/>
        <v>44.3</v>
      </c>
      <c r="B3334" s="194" t="str">
        <f t="shared" si="1094"/>
        <v xml:space="preserve">Work of complete revamping/ refurbishment, capacity restoration and upgradation for Apron Feeder No. 2 </v>
      </c>
      <c r="C3334" s="9">
        <f t="shared" ref="C3334:E3353" si="1101">C2908</f>
        <v>0</v>
      </c>
      <c r="D3334" s="65" t="str">
        <f t="shared" si="1101"/>
        <v>-</v>
      </c>
      <c r="E3334" s="58">
        <f t="shared" si="1101"/>
        <v>0</v>
      </c>
      <c r="F3334" s="58">
        <f t="shared" si="1097"/>
        <v>3</v>
      </c>
      <c r="G3334" s="58">
        <f t="shared" si="1098"/>
        <v>3</v>
      </c>
      <c r="H3334" s="58">
        <f t="shared" si="1099"/>
        <v>0</v>
      </c>
      <c r="I3334" s="123">
        <f>'F4.2'!AB352</f>
        <v>0</v>
      </c>
      <c r="J3334" s="123">
        <f>'F4.2'!AV352</f>
        <v>0</v>
      </c>
      <c r="K3334" s="58"/>
      <c r="L3334" s="58"/>
      <c r="M3334" s="58">
        <f t="shared" si="1093"/>
        <v>0</v>
      </c>
      <c r="N3334" s="58">
        <f t="shared" si="1100"/>
        <v>0</v>
      </c>
    </row>
    <row r="3335" spans="1:14" ht="45" hidden="1" outlineLevel="1" x14ac:dyDescent="0.25">
      <c r="A3335" s="13">
        <f t="shared" si="1095"/>
        <v>44.4</v>
      </c>
      <c r="B3335" s="194" t="str">
        <f t="shared" si="1094"/>
        <v xml:space="preserve">Work of complete revamping/ refurbishment, capacity restoration and upgradation for conveyor system from Conv. 2D, 3B, 4B, 8B, 10 </v>
      </c>
      <c r="C3335" s="9">
        <f t="shared" si="1101"/>
        <v>0</v>
      </c>
      <c r="D3335" s="65" t="str">
        <f t="shared" si="1101"/>
        <v>-</v>
      </c>
      <c r="E3335" s="58">
        <f t="shared" si="1101"/>
        <v>0</v>
      </c>
      <c r="F3335" s="58">
        <f t="shared" si="1097"/>
        <v>25</v>
      </c>
      <c r="G3335" s="58">
        <f t="shared" si="1098"/>
        <v>25</v>
      </c>
      <c r="H3335" s="58">
        <f t="shared" si="1099"/>
        <v>0</v>
      </c>
      <c r="I3335" s="123">
        <f>'F4.2'!AB353</f>
        <v>0</v>
      </c>
      <c r="J3335" s="123">
        <f>'F4.2'!AV353</f>
        <v>0</v>
      </c>
      <c r="K3335" s="58"/>
      <c r="L3335" s="58"/>
      <c r="M3335" s="58">
        <f t="shared" si="1093"/>
        <v>0</v>
      </c>
      <c r="N3335" s="58">
        <f t="shared" si="1100"/>
        <v>0</v>
      </c>
    </row>
    <row r="3336" spans="1:14" ht="45" hidden="1" outlineLevel="1" x14ac:dyDescent="0.25">
      <c r="A3336" s="13">
        <f t="shared" si="1095"/>
        <v>44.5</v>
      </c>
      <c r="B3336" s="194" t="str">
        <f t="shared" si="1094"/>
        <v xml:space="preserve">Work of complete revamping/ refurbishment, capacity restoration and upgradation for impact crusher and wobbler feeder No. 2 &amp; 4 </v>
      </c>
      <c r="C3336" s="9">
        <f t="shared" si="1101"/>
        <v>0</v>
      </c>
      <c r="D3336" s="65" t="str">
        <f t="shared" si="1101"/>
        <v>-</v>
      </c>
      <c r="E3336" s="58">
        <f t="shared" si="1101"/>
        <v>0</v>
      </c>
      <c r="F3336" s="58">
        <f t="shared" si="1097"/>
        <v>7</v>
      </c>
      <c r="G3336" s="58">
        <f t="shared" si="1098"/>
        <v>7</v>
      </c>
      <c r="H3336" s="58">
        <f t="shared" si="1099"/>
        <v>0</v>
      </c>
      <c r="I3336" s="123">
        <f>'F4.2'!AB354</f>
        <v>0</v>
      </c>
      <c r="J3336" s="123">
        <f>'F4.2'!AV354</f>
        <v>0</v>
      </c>
      <c r="K3336" s="58"/>
      <c r="L3336" s="58"/>
      <c r="M3336" s="58">
        <f t="shared" si="1093"/>
        <v>0</v>
      </c>
      <c r="N3336" s="58">
        <f t="shared" si="1100"/>
        <v>0</v>
      </c>
    </row>
    <row r="3337" spans="1:14" ht="45" hidden="1" outlineLevel="1" x14ac:dyDescent="0.25">
      <c r="A3337" s="9">
        <f t="shared" si="1095"/>
        <v>44.6</v>
      </c>
      <c r="B3337" s="194" t="str">
        <f t="shared" si="1094"/>
        <v>Work of complete revamping/ refurbishment, capacity restoration and upgradation for Stacker/Reclaimer No. 2.</v>
      </c>
      <c r="C3337" s="9">
        <f t="shared" si="1101"/>
        <v>0</v>
      </c>
      <c r="D3337" s="65" t="str">
        <f t="shared" si="1101"/>
        <v>-</v>
      </c>
      <c r="E3337" s="58">
        <f t="shared" si="1101"/>
        <v>0</v>
      </c>
      <c r="F3337" s="58">
        <f t="shared" si="1097"/>
        <v>10</v>
      </c>
      <c r="G3337" s="58">
        <f t="shared" si="1098"/>
        <v>10</v>
      </c>
      <c r="H3337" s="58">
        <f t="shared" si="1099"/>
        <v>0</v>
      </c>
      <c r="I3337" s="123">
        <f>'F4.2'!AB355</f>
        <v>0</v>
      </c>
      <c r="J3337" s="123">
        <f>'F4.2'!AV355</f>
        <v>0</v>
      </c>
      <c r="K3337" s="58"/>
      <c r="L3337" s="58"/>
      <c r="M3337" s="58">
        <f t="shared" si="1093"/>
        <v>0</v>
      </c>
      <c r="N3337" s="58">
        <f t="shared" si="1100"/>
        <v>0</v>
      </c>
    </row>
    <row r="3338" spans="1:14" ht="90" hidden="1" outlineLevel="1" x14ac:dyDescent="0.25">
      <c r="A3338" s="9">
        <f t="shared" si="1095"/>
        <v>44.7</v>
      </c>
      <c r="B3338" s="194" t="str">
        <f t="shared" si="1094"/>
        <v>Design, development, modification, manufacturing, supply, erection and commissioning of modular chutes for Conv. 2D to 3B, Conv. 3B to 4B, Conv. 4B to 8B and Conv. 10 by using Anti-wear Tungsten Carbide Plates in CHP-I (4 x 210 MW), TPS Khaperkheda</v>
      </c>
      <c r="C3338" s="9">
        <f t="shared" si="1101"/>
        <v>0</v>
      </c>
      <c r="D3338" s="65" t="str">
        <f t="shared" si="1101"/>
        <v>-</v>
      </c>
      <c r="E3338" s="58">
        <f t="shared" si="1101"/>
        <v>0</v>
      </c>
      <c r="F3338" s="58">
        <f t="shared" si="1097"/>
        <v>10</v>
      </c>
      <c r="G3338" s="58">
        <f t="shared" si="1098"/>
        <v>10</v>
      </c>
      <c r="H3338" s="58">
        <f t="shared" si="1099"/>
        <v>0</v>
      </c>
      <c r="I3338" s="123">
        <f>'F4.2'!AB356</f>
        <v>0</v>
      </c>
      <c r="J3338" s="123">
        <f>'F4.2'!AV356</f>
        <v>0</v>
      </c>
      <c r="K3338" s="58"/>
      <c r="L3338" s="58"/>
      <c r="M3338" s="58">
        <f t="shared" si="1093"/>
        <v>0</v>
      </c>
      <c r="N3338" s="58">
        <f t="shared" si="1100"/>
        <v>0</v>
      </c>
    </row>
    <row r="3339" spans="1:14" ht="90" hidden="1" outlineLevel="1" x14ac:dyDescent="0.25">
      <c r="A3339" s="9">
        <f t="shared" si="1095"/>
        <v>44.8</v>
      </c>
      <c r="B3339" s="194" t="str">
        <f t="shared" si="1094"/>
        <v>Design, Supply, Erection, Commissioning and Upgradation of complete electrical system for drive units of beetle Charger, wagon tippler, apron feeder, covneyors (Conv. 2D, 3B, 4B, 8B, 10), crushers/ wobbler feeder No. 2 &amp; 4 and Stacker/Reclaimer No. 2 in CHP-1 (4 x 210 MW)</v>
      </c>
      <c r="C3339" s="9">
        <f t="shared" si="1101"/>
        <v>0</v>
      </c>
      <c r="D3339" s="65" t="str">
        <f t="shared" si="1101"/>
        <v>-</v>
      </c>
      <c r="E3339" s="58">
        <f t="shared" si="1101"/>
        <v>0</v>
      </c>
      <c r="F3339" s="58">
        <f t="shared" si="1097"/>
        <v>10</v>
      </c>
      <c r="G3339" s="58">
        <f t="shared" si="1098"/>
        <v>10</v>
      </c>
      <c r="H3339" s="58">
        <f t="shared" si="1099"/>
        <v>0</v>
      </c>
      <c r="I3339" s="123">
        <f>'F4.2'!AB357</f>
        <v>0</v>
      </c>
      <c r="J3339" s="123">
        <f>'F4.2'!AV357</f>
        <v>0</v>
      </c>
      <c r="K3339" s="58"/>
      <c r="L3339" s="58"/>
      <c r="M3339" s="58">
        <f t="shared" si="1093"/>
        <v>0</v>
      </c>
      <c r="N3339" s="58">
        <f t="shared" si="1100"/>
        <v>0</v>
      </c>
    </row>
    <row r="3340" spans="1:14" ht="63" hidden="1" outlineLevel="1" x14ac:dyDescent="0.25">
      <c r="A3340" s="27">
        <f t="shared" si="1095"/>
        <v>45</v>
      </c>
      <c r="B3340" s="215" t="str">
        <f t="shared" si="1094"/>
        <v>Work of capacity restoration of bunkering stream from Conv. 1A/B, 2A/B, 5B to 7E/F/G/H including shuttle conveyors in CHP-I (4 x 210 MW)</v>
      </c>
      <c r="C3340" s="9">
        <f t="shared" si="1101"/>
        <v>0</v>
      </c>
      <c r="D3340" s="65" t="str">
        <f t="shared" si="1101"/>
        <v>-</v>
      </c>
      <c r="E3340" s="58">
        <f t="shared" si="1101"/>
        <v>0</v>
      </c>
      <c r="F3340" s="58">
        <f t="shared" si="1097"/>
        <v>0</v>
      </c>
      <c r="G3340" s="58">
        <f t="shared" si="1098"/>
        <v>0</v>
      </c>
      <c r="H3340" s="58">
        <f t="shared" si="1099"/>
        <v>0</v>
      </c>
      <c r="I3340" s="123">
        <f>'F4.2'!AB358</f>
        <v>0</v>
      </c>
      <c r="J3340" s="123">
        <f>'F4.2'!AV358</f>
        <v>0</v>
      </c>
      <c r="K3340" s="58"/>
      <c r="L3340" s="58"/>
      <c r="M3340" s="58">
        <f t="shared" si="1093"/>
        <v>0</v>
      </c>
      <c r="N3340" s="58">
        <f t="shared" si="1100"/>
        <v>0</v>
      </c>
    </row>
    <row r="3341" spans="1:14" ht="60" hidden="1" outlineLevel="1" x14ac:dyDescent="0.25">
      <c r="A3341" s="9">
        <f t="shared" si="1095"/>
        <v>45.1</v>
      </c>
      <c r="B3341" s="194" t="str">
        <f t="shared" si="1094"/>
        <v>Work of complete revamping/ refurbishment, capacity restoration and upgradation for conveyor system from Conv. 1A/B, 2A/B, 5B, 6A, 7E, 7F, 7G, 7H and Shuttle Conv. 5 to 8 in CHP-I (4 x 210 MW)</v>
      </c>
      <c r="C3341" s="9">
        <f t="shared" si="1101"/>
        <v>0</v>
      </c>
      <c r="D3341" s="65" t="str">
        <f t="shared" si="1101"/>
        <v>-</v>
      </c>
      <c r="E3341" s="58">
        <f t="shared" si="1101"/>
        <v>0</v>
      </c>
      <c r="F3341" s="58">
        <f t="shared" si="1097"/>
        <v>30</v>
      </c>
      <c r="G3341" s="58">
        <f t="shared" si="1098"/>
        <v>30</v>
      </c>
      <c r="H3341" s="58">
        <f t="shared" si="1099"/>
        <v>0</v>
      </c>
      <c r="I3341" s="123">
        <f>'F4.2'!AB359</f>
        <v>0</v>
      </c>
      <c r="J3341" s="123">
        <f>'F4.2'!AV359</f>
        <v>0</v>
      </c>
      <c r="K3341" s="58"/>
      <c r="L3341" s="58"/>
      <c r="M3341" s="58">
        <f t="shared" si="1093"/>
        <v>0</v>
      </c>
      <c r="N3341" s="58">
        <f t="shared" si="1100"/>
        <v>0</v>
      </c>
    </row>
    <row r="3342" spans="1:14" ht="120" hidden="1" outlineLevel="1" x14ac:dyDescent="0.25">
      <c r="A3342" s="13">
        <f t="shared" si="1095"/>
        <v>45.2</v>
      </c>
      <c r="B3342" s="194" t="str">
        <f t="shared" si="1094"/>
        <v>Design, development, modification, manufacturing, supply, erection and commissioning of modular chutes for Conv. 1A/b to 2A/B,Conv. 4C to 5A/B, Conv. 5B to 6A, Conv. 6A to 7E &amp; 7F, Conv. 7E to 7G upto shuttle conveyor, Conv. 7F to 7H upto shuttle conveyor by using Anti-wear Tungsten Carbide Plates in CHP-I (4 x 210 MW), TPS Khaperkheda</v>
      </c>
      <c r="C3342" s="9">
        <f t="shared" si="1101"/>
        <v>0</v>
      </c>
      <c r="D3342" s="65" t="str">
        <f t="shared" si="1101"/>
        <v>-</v>
      </c>
      <c r="E3342" s="58">
        <f t="shared" si="1101"/>
        <v>0</v>
      </c>
      <c r="F3342" s="58">
        <f t="shared" si="1097"/>
        <v>15</v>
      </c>
      <c r="G3342" s="58">
        <f t="shared" si="1098"/>
        <v>15</v>
      </c>
      <c r="H3342" s="58">
        <f t="shared" si="1099"/>
        <v>0</v>
      </c>
      <c r="I3342" s="123">
        <f>'F4.2'!AB360</f>
        <v>0</v>
      </c>
      <c r="J3342" s="123">
        <f>'F4.2'!AV360</f>
        <v>0</v>
      </c>
      <c r="K3342" s="58"/>
      <c r="L3342" s="58"/>
      <c r="M3342" s="58">
        <f t="shared" si="1093"/>
        <v>0</v>
      </c>
      <c r="N3342" s="58">
        <f t="shared" si="1100"/>
        <v>0</v>
      </c>
    </row>
    <row r="3343" spans="1:14" ht="75" hidden="1" outlineLevel="1" x14ac:dyDescent="0.25">
      <c r="A3343" s="13">
        <f t="shared" si="1095"/>
        <v>45.3</v>
      </c>
      <c r="B3343" s="194" t="str">
        <f t="shared" si="1094"/>
        <v>Design, Supply, Erection, Commissioning and Upgradation of complete electrical system for drive units of conveyor system from Conv. 1A/B, 2A/B, 5B, 6A, 7E, 7F, 7G, 7H and Shuttle Conv. 5 to 8 in CHP-1 (4 x 210 MW)</v>
      </c>
      <c r="C3343" s="9">
        <f t="shared" si="1101"/>
        <v>0</v>
      </c>
      <c r="D3343" s="65" t="str">
        <f t="shared" si="1101"/>
        <v>-</v>
      </c>
      <c r="E3343" s="58">
        <f t="shared" si="1101"/>
        <v>0</v>
      </c>
      <c r="F3343" s="58">
        <f t="shared" si="1097"/>
        <v>20</v>
      </c>
      <c r="G3343" s="58">
        <f t="shared" si="1098"/>
        <v>20</v>
      </c>
      <c r="H3343" s="58">
        <f t="shared" si="1099"/>
        <v>0</v>
      </c>
      <c r="I3343" s="123">
        <f>'F4.2'!AB361</f>
        <v>0</v>
      </c>
      <c r="J3343" s="123">
        <f>'F4.2'!AV361</f>
        <v>0</v>
      </c>
      <c r="K3343" s="58"/>
      <c r="L3343" s="58"/>
      <c r="M3343" s="58">
        <f t="shared" si="1093"/>
        <v>0</v>
      </c>
      <c r="N3343" s="58">
        <f t="shared" si="1100"/>
        <v>0</v>
      </c>
    </row>
    <row r="3344" spans="1:14" ht="60" hidden="1" outlineLevel="1" x14ac:dyDescent="0.25">
      <c r="A3344" s="9">
        <f t="shared" si="1095"/>
        <v>45.4</v>
      </c>
      <c r="B3344" s="194" t="str">
        <f t="shared" si="1094"/>
        <v xml:space="preserve">Work of complete revamping/ refurbishment, capacity restoration and upgradation for Paddel Feeder No. 1 to 4 and truck hopper in CHP-I (4 x 210 MW) </v>
      </c>
      <c r="C3344" s="9">
        <f t="shared" si="1101"/>
        <v>0</v>
      </c>
      <c r="D3344" s="65" t="str">
        <f t="shared" si="1101"/>
        <v>-</v>
      </c>
      <c r="E3344" s="58">
        <f t="shared" si="1101"/>
        <v>0</v>
      </c>
      <c r="F3344" s="58">
        <f t="shared" si="1097"/>
        <v>10</v>
      </c>
      <c r="G3344" s="58">
        <f t="shared" si="1098"/>
        <v>10</v>
      </c>
      <c r="H3344" s="58">
        <f t="shared" si="1099"/>
        <v>0</v>
      </c>
      <c r="I3344" s="123">
        <f>'F4.2'!AB362</f>
        <v>0</v>
      </c>
      <c r="J3344" s="123">
        <f>'F4.2'!AV362</f>
        <v>0</v>
      </c>
      <c r="K3344" s="58"/>
      <c r="L3344" s="58"/>
      <c r="M3344" s="58">
        <f t="shared" si="1093"/>
        <v>0</v>
      </c>
      <c r="N3344" s="58">
        <f t="shared" si="1100"/>
        <v>0</v>
      </c>
    </row>
    <row r="3345" spans="1:14" ht="94.5" hidden="1" outlineLevel="1" x14ac:dyDescent="0.25">
      <c r="A3345" s="27">
        <f t="shared" si="1095"/>
        <v>46</v>
      </c>
      <c r="B3345" s="27" t="str">
        <f t="shared" si="1094"/>
        <v>Renovation and upgradation of various electrical system for CHP-I (4 x 210 MW) improvement &amp; 
Renovation and upgradation of various electrical system for CHP-I (4 x 210 MW) improvement.</v>
      </c>
      <c r="C3345" s="9">
        <f t="shared" si="1101"/>
        <v>0</v>
      </c>
      <c r="D3345" s="65" t="str">
        <f t="shared" si="1101"/>
        <v>-</v>
      </c>
      <c r="E3345" s="58">
        <f t="shared" si="1101"/>
        <v>0</v>
      </c>
      <c r="F3345" s="58">
        <f t="shared" si="1097"/>
        <v>0</v>
      </c>
      <c r="G3345" s="58">
        <f t="shared" si="1098"/>
        <v>0</v>
      </c>
      <c r="H3345" s="58">
        <f t="shared" si="1099"/>
        <v>0</v>
      </c>
      <c r="I3345" s="123">
        <f>'F4.2'!AB363</f>
        <v>0</v>
      </c>
      <c r="J3345" s="123">
        <f>'F4.2'!AV363</f>
        <v>0</v>
      </c>
      <c r="K3345" s="58"/>
      <c r="L3345" s="58"/>
      <c r="M3345" s="58">
        <f t="shared" si="1093"/>
        <v>0</v>
      </c>
      <c r="N3345" s="58">
        <f t="shared" si="1100"/>
        <v>0</v>
      </c>
    </row>
    <row r="3346" spans="1:14" ht="30" hidden="1" outlineLevel="1" x14ac:dyDescent="0.25">
      <c r="A3346" s="9">
        <f t="shared" si="1095"/>
        <v>46.1</v>
      </c>
      <c r="B3346" s="194" t="str">
        <f t="shared" si="1094"/>
        <v xml:space="preserve">Design, development and upgradation with circuit breaker VFD of various LT MCC of CHP-I. </v>
      </c>
      <c r="C3346" s="9">
        <f t="shared" si="1101"/>
        <v>0</v>
      </c>
      <c r="D3346" s="65" t="str">
        <f t="shared" si="1101"/>
        <v>-</v>
      </c>
      <c r="E3346" s="58">
        <f t="shared" si="1101"/>
        <v>0</v>
      </c>
      <c r="F3346" s="58">
        <f t="shared" si="1097"/>
        <v>17</v>
      </c>
      <c r="G3346" s="58">
        <f t="shared" si="1098"/>
        <v>17</v>
      </c>
      <c r="H3346" s="58">
        <f t="shared" si="1099"/>
        <v>0</v>
      </c>
      <c r="I3346" s="123">
        <f>'F4.2'!AB364</f>
        <v>0</v>
      </c>
      <c r="J3346" s="123">
        <f>'F4.2'!AV364</f>
        <v>0</v>
      </c>
      <c r="K3346" s="58"/>
      <c r="L3346" s="58"/>
      <c r="M3346" s="58">
        <f t="shared" si="1093"/>
        <v>0</v>
      </c>
      <c r="N3346" s="58">
        <f t="shared" si="1100"/>
        <v>0</v>
      </c>
    </row>
    <row r="3347" spans="1:14" ht="60" hidden="1" outlineLevel="1" x14ac:dyDescent="0.25">
      <c r="A3347" s="9">
        <f t="shared" si="1095"/>
        <v>46.2</v>
      </c>
      <c r="B3347" s="194" t="str">
        <f t="shared" si="1094"/>
        <v>Design, Supply, Installation, Commissioning and Testing of Energy Chain System for Paddle Feeder, Shuttle Conveyor and Stacker/Reclaimers in CHP-1 (4 x 210 MW), Khaperkheda TPS.</v>
      </c>
      <c r="C3347" s="9">
        <f t="shared" si="1101"/>
        <v>0</v>
      </c>
      <c r="D3347" s="65" t="str">
        <f t="shared" si="1101"/>
        <v>-</v>
      </c>
      <c r="E3347" s="58">
        <f t="shared" si="1101"/>
        <v>0</v>
      </c>
      <c r="F3347" s="58">
        <f t="shared" si="1097"/>
        <v>10</v>
      </c>
      <c r="G3347" s="58">
        <f t="shared" si="1098"/>
        <v>10</v>
      </c>
      <c r="H3347" s="58">
        <f t="shared" si="1099"/>
        <v>0</v>
      </c>
      <c r="I3347" s="123">
        <f>'F4.2'!AB365</f>
        <v>0</v>
      </c>
      <c r="J3347" s="123">
        <f>'F4.2'!AV365</f>
        <v>0</v>
      </c>
      <c r="K3347" s="58"/>
      <c r="L3347" s="58"/>
      <c r="M3347" s="58">
        <f t="shared" si="1093"/>
        <v>0</v>
      </c>
      <c r="N3347" s="58">
        <f t="shared" si="1100"/>
        <v>0</v>
      </c>
    </row>
    <row r="3348" spans="1:14" ht="45" hidden="1" outlineLevel="1" x14ac:dyDescent="0.25">
      <c r="A3348" s="13">
        <f t="shared" si="1095"/>
        <v>46.3</v>
      </c>
      <c r="B3348" s="194" t="str">
        <f t="shared" si="1094"/>
        <v>Upgradation of relay logic system with PLC &amp; SCADA in CHP-I control room and Wagon Tipplers in CHP-1 (4 x 210 MW), Khaperkheda TPS.</v>
      </c>
      <c r="C3348" s="9">
        <f t="shared" si="1101"/>
        <v>0</v>
      </c>
      <c r="D3348" s="65" t="str">
        <f t="shared" si="1101"/>
        <v>-</v>
      </c>
      <c r="E3348" s="58">
        <f t="shared" si="1101"/>
        <v>0</v>
      </c>
      <c r="F3348" s="58">
        <f t="shared" si="1097"/>
        <v>8</v>
      </c>
      <c r="G3348" s="58">
        <f t="shared" si="1098"/>
        <v>8</v>
      </c>
      <c r="H3348" s="58">
        <f t="shared" si="1099"/>
        <v>0</v>
      </c>
      <c r="I3348" s="123">
        <f>'F4.2'!AB366</f>
        <v>0</v>
      </c>
      <c r="J3348" s="123">
        <f>'F4.2'!AV366</f>
        <v>0</v>
      </c>
      <c r="K3348" s="58"/>
      <c r="L3348" s="58"/>
      <c r="M3348" s="58">
        <f t="shared" si="1093"/>
        <v>0</v>
      </c>
      <c r="N3348" s="58">
        <f t="shared" si="1100"/>
        <v>0</v>
      </c>
    </row>
    <row r="3349" spans="1:14" ht="45" hidden="1" outlineLevel="1" x14ac:dyDescent="0.25">
      <c r="A3349" s="13">
        <f t="shared" si="1095"/>
        <v>46.4</v>
      </c>
      <c r="B3349" s="194" t="str">
        <f t="shared" si="1094"/>
        <v>Complete upgradation of conveyor lighting system with energey efficient LED lights for CHP-1 (4 x 210 MW), Khaperkheda TPS.</v>
      </c>
      <c r="C3349" s="9">
        <f t="shared" si="1101"/>
        <v>0</v>
      </c>
      <c r="D3349" s="65" t="str">
        <f t="shared" si="1101"/>
        <v>-</v>
      </c>
      <c r="E3349" s="58">
        <f t="shared" si="1101"/>
        <v>0</v>
      </c>
      <c r="F3349" s="58">
        <f t="shared" si="1097"/>
        <v>8</v>
      </c>
      <c r="G3349" s="58">
        <f t="shared" si="1098"/>
        <v>8</v>
      </c>
      <c r="H3349" s="58">
        <f t="shared" si="1099"/>
        <v>0</v>
      </c>
      <c r="I3349" s="123">
        <f>'F4.2'!AB367</f>
        <v>0</v>
      </c>
      <c r="J3349" s="123">
        <f>'F4.2'!AV367</f>
        <v>0</v>
      </c>
      <c r="K3349" s="58"/>
      <c r="L3349" s="58"/>
      <c r="M3349" s="58">
        <f t="shared" si="1093"/>
        <v>0</v>
      </c>
      <c r="N3349" s="58">
        <f t="shared" si="1100"/>
        <v>0</v>
      </c>
    </row>
    <row r="3350" spans="1:14" ht="60" hidden="1" outlineLevel="1" x14ac:dyDescent="0.25">
      <c r="A3350" s="9">
        <f t="shared" si="1095"/>
        <v>46.5</v>
      </c>
      <c r="B3350" s="194" t="str">
        <f t="shared" si="1094"/>
        <v>Providing, installation, testing commissioning, maintenance and operation of explosion proof &amp; weather proof surveillance system at CHP-I (4 X 210 MW), TPS Khaperkheda.</v>
      </c>
      <c r="C3350" s="9">
        <f t="shared" si="1101"/>
        <v>0</v>
      </c>
      <c r="D3350" s="65" t="str">
        <f t="shared" si="1101"/>
        <v>-</v>
      </c>
      <c r="E3350" s="58">
        <f t="shared" si="1101"/>
        <v>0</v>
      </c>
      <c r="F3350" s="58">
        <f t="shared" si="1097"/>
        <v>6</v>
      </c>
      <c r="G3350" s="58">
        <f t="shared" si="1098"/>
        <v>6</v>
      </c>
      <c r="H3350" s="58">
        <f t="shared" si="1099"/>
        <v>0</v>
      </c>
      <c r="I3350" s="123">
        <f>'F4.2'!AB368</f>
        <v>0</v>
      </c>
      <c r="J3350" s="123">
        <f>'F4.2'!AV368</f>
        <v>0</v>
      </c>
      <c r="K3350" s="58"/>
      <c r="L3350" s="58"/>
      <c r="M3350" s="58">
        <f t="shared" si="1093"/>
        <v>0</v>
      </c>
      <c r="N3350" s="58">
        <f t="shared" si="1100"/>
        <v>0</v>
      </c>
    </row>
    <row r="3351" spans="1:14" ht="45" hidden="1" outlineLevel="1" x14ac:dyDescent="0.25">
      <c r="A3351" s="9">
        <f t="shared" si="1095"/>
        <v>46.6</v>
      </c>
      <c r="B3351" s="194" t="str">
        <f t="shared" si="1094"/>
        <v>Complete revamping/refurbishment, upgradation and modification of various EOT cranes &amp; hoist installed at CHP-I (4 x 210 MW), TPS Khaperkheda.</v>
      </c>
      <c r="C3351" s="9">
        <f t="shared" si="1101"/>
        <v>0</v>
      </c>
      <c r="D3351" s="65" t="str">
        <f t="shared" si="1101"/>
        <v>-</v>
      </c>
      <c r="E3351" s="58">
        <f t="shared" si="1101"/>
        <v>0</v>
      </c>
      <c r="F3351" s="58">
        <f t="shared" si="1097"/>
        <v>12</v>
      </c>
      <c r="G3351" s="58">
        <f t="shared" si="1098"/>
        <v>12</v>
      </c>
      <c r="H3351" s="58">
        <f t="shared" si="1099"/>
        <v>0</v>
      </c>
      <c r="I3351" s="123">
        <f>'F4.2'!AB369</f>
        <v>0</v>
      </c>
      <c r="J3351" s="123">
        <f>'F4.2'!AV369</f>
        <v>0</v>
      </c>
      <c r="K3351" s="58"/>
      <c r="L3351" s="58"/>
      <c r="M3351" s="58">
        <f t="shared" si="1093"/>
        <v>0</v>
      </c>
      <c r="N3351" s="58">
        <f t="shared" si="1100"/>
        <v>0</v>
      </c>
    </row>
    <row r="3352" spans="1:14" ht="47.25" hidden="1" outlineLevel="1" x14ac:dyDescent="0.25">
      <c r="A3352" s="27">
        <f t="shared" si="1095"/>
        <v>47</v>
      </c>
      <c r="B3352" s="215" t="str">
        <f t="shared" si="1094"/>
        <v>Procurement of various capacity SAN make locomotives and BEML make loader &amp; bulldozer for CHP-I (4 x 210 MW)</v>
      </c>
      <c r="C3352" s="9">
        <f t="shared" si="1101"/>
        <v>0</v>
      </c>
      <c r="D3352" s="65" t="str">
        <f t="shared" si="1101"/>
        <v>-</v>
      </c>
      <c r="E3352" s="58">
        <f t="shared" si="1101"/>
        <v>0</v>
      </c>
      <c r="F3352" s="58">
        <f t="shared" si="1097"/>
        <v>0</v>
      </c>
      <c r="G3352" s="58">
        <f t="shared" si="1098"/>
        <v>0</v>
      </c>
      <c r="H3352" s="58">
        <f t="shared" si="1099"/>
        <v>0</v>
      </c>
      <c r="I3352" s="123">
        <f>'F4.2'!AB370</f>
        <v>0</v>
      </c>
      <c r="J3352" s="123">
        <f>'F4.2'!AV370</f>
        <v>0</v>
      </c>
      <c r="K3352" s="58"/>
      <c r="L3352" s="58"/>
      <c r="M3352" s="58">
        <f t="shared" si="1093"/>
        <v>0</v>
      </c>
      <c r="N3352" s="58">
        <f t="shared" si="1100"/>
        <v>0</v>
      </c>
    </row>
    <row r="3353" spans="1:14" ht="45" hidden="1" outlineLevel="1" x14ac:dyDescent="0.25">
      <c r="A3353" s="9">
        <f t="shared" si="1095"/>
        <v>47.1</v>
      </c>
      <c r="B3353" s="194" t="str">
        <f t="shared" si="1094"/>
        <v xml:space="preserve">Procurement of various capacity SAN make locomotives and BEML make loader &amp; bulldozer for CHP-I (4 x 210 MW) </v>
      </c>
      <c r="C3353" s="9">
        <f t="shared" si="1101"/>
        <v>0</v>
      </c>
      <c r="D3353" s="65" t="str">
        <f t="shared" si="1101"/>
        <v>-</v>
      </c>
      <c r="E3353" s="58">
        <f t="shared" si="1101"/>
        <v>0</v>
      </c>
      <c r="F3353" s="58">
        <f t="shared" si="1097"/>
        <v>25</v>
      </c>
      <c r="G3353" s="58">
        <f t="shared" si="1098"/>
        <v>25</v>
      </c>
      <c r="H3353" s="58">
        <f t="shared" si="1099"/>
        <v>0</v>
      </c>
      <c r="I3353" s="123">
        <f>'F4.2'!AB371</f>
        <v>0</v>
      </c>
      <c r="J3353" s="123">
        <f>'F4.2'!AV371</f>
        <v>0</v>
      </c>
      <c r="K3353" s="58"/>
      <c r="L3353" s="58"/>
      <c r="M3353" s="58">
        <f t="shared" si="1093"/>
        <v>0</v>
      </c>
      <c r="N3353" s="58">
        <f t="shared" si="1100"/>
        <v>0</v>
      </c>
    </row>
    <row r="3354" spans="1:14" ht="31.5" hidden="1" outlineLevel="1" x14ac:dyDescent="0.25">
      <c r="A3354" s="27">
        <f t="shared" si="1095"/>
        <v>48</v>
      </c>
      <c r="B3354" s="27" t="str">
        <f t="shared" si="1094"/>
        <v>CHP Improvement Schemesfor 4x 210 MW units</v>
      </c>
      <c r="C3354" s="9">
        <f t="shared" ref="C3354:E3373" si="1102">C2928</f>
        <v>0</v>
      </c>
      <c r="D3354" s="65" t="str">
        <f t="shared" si="1102"/>
        <v>-</v>
      </c>
      <c r="E3354" s="58">
        <f t="shared" si="1102"/>
        <v>0</v>
      </c>
      <c r="F3354" s="58">
        <f t="shared" si="1097"/>
        <v>0</v>
      </c>
      <c r="G3354" s="58">
        <f t="shared" si="1098"/>
        <v>0</v>
      </c>
      <c r="H3354" s="58">
        <f t="shared" si="1099"/>
        <v>0</v>
      </c>
      <c r="I3354" s="123">
        <f>'F4.2'!AB372</f>
        <v>0</v>
      </c>
      <c r="J3354" s="123">
        <f>'F4.2'!AV372</f>
        <v>0</v>
      </c>
      <c r="K3354" s="58"/>
      <c r="L3354" s="58"/>
      <c r="M3354" s="58">
        <f t="shared" si="1093"/>
        <v>0</v>
      </c>
      <c r="N3354" s="58">
        <f t="shared" si="1100"/>
        <v>0</v>
      </c>
    </row>
    <row r="3355" spans="1:14" ht="45" hidden="1" outlineLevel="1" x14ac:dyDescent="0.25">
      <c r="A3355" s="9">
        <f t="shared" si="1095"/>
        <v>48.1</v>
      </c>
      <c r="B3355" s="194" t="str">
        <f t="shared" si="1094"/>
        <v>Design, manufacture, supply and installation of suspended magnet for bunkering belts at CHP-I (4 x 210 MW), TPS Khaperkheda.</v>
      </c>
      <c r="C3355" s="9">
        <f t="shared" si="1102"/>
        <v>0</v>
      </c>
      <c r="D3355" s="65" t="str">
        <f t="shared" si="1102"/>
        <v>-</v>
      </c>
      <c r="E3355" s="58">
        <f t="shared" si="1102"/>
        <v>0</v>
      </c>
      <c r="F3355" s="58">
        <f t="shared" si="1097"/>
        <v>4</v>
      </c>
      <c r="G3355" s="58">
        <f t="shared" si="1098"/>
        <v>4</v>
      </c>
      <c r="H3355" s="58">
        <f t="shared" si="1099"/>
        <v>0</v>
      </c>
      <c r="I3355" s="123">
        <f>'F4.2'!AB373</f>
        <v>0</v>
      </c>
      <c r="J3355" s="123">
        <f>'F4.2'!AV373</f>
        <v>0</v>
      </c>
      <c r="K3355" s="58"/>
      <c r="L3355" s="58"/>
      <c r="M3355" s="58">
        <f t="shared" si="1093"/>
        <v>0</v>
      </c>
      <c r="N3355" s="58">
        <f t="shared" si="1100"/>
        <v>0</v>
      </c>
    </row>
    <row r="3356" spans="1:14" ht="45" hidden="1" outlineLevel="1" x14ac:dyDescent="0.25">
      <c r="A3356" s="9">
        <f t="shared" si="1095"/>
        <v>48.2</v>
      </c>
      <c r="B3356" s="194" t="str">
        <f t="shared" si="1094"/>
        <v>Design, manufacture, supply and installation of travel drive system for shuttle conveyors and conveyors at CHP-I (4 x 210 MW), TPS Khaperkheda.</v>
      </c>
      <c r="C3356" s="9">
        <f t="shared" si="1102"/>
        <v>0</v>
      </c>
      <c r="D3356" s="65" t="str">
        <f t="shared" si="1102"/>
        <v>-</v>
      </c>
      <c r="E3356" s="58">
        <f t="shared" si="1102"/>
        <v>0</v>
      </c>
      <c r="F3356" s="58">
        <f t="shared" si="1097"/>
        <v>5</v>
      </c>
      <c r="G3356" s="58">
        <f t="shared" si="1098"/>
        <v>5</v>
      </c>
      <c r="H3356" s="58">
        <f t="shared" si="1099"/>
        <v>0</v>
      </c>
      <c r="I3356" s="123">
        <f>'F4.2'!AB374</f>
        <v>0</v>
      </c>
      <c r="J3356" s="123">
        <f>'F4.2'!AV374</f>
        <v>0</v>
      </c>
      <c r="K3356" s="58"/>
      <c r="L3356" s="58"/>
      <c r="M3356" s="58">
        <f t="shared" si="1093"/>
        <v>0</v>
      </c>
      <c r="N3356" s="58">
        <f t="shared" si="1100"/>
        <v>0</v>
      </c>
    </row>
    <row r="3357" spans="1:14" ht="60" hidden="1" outlineLevel="1" x14ac:dyDescent="0.25">
      <c r="A3357" s="9">
        <f t="shared" si="1095"/>
        <v>48.3</v>
      </c>
      <c r="B3357" s="194" t="str">
        <f t="shared" si="1094"/>
        <v>Renovation including replacement of Power &amp; Control cables with  automation &amp; upgradation of Stacker Reclaimer No. 2 in CHP-I (4 X 210MW), TPS Khaperkheda."</v>
      </c>
      <c r="C3357" s="9">
        <f t="shared" si="1102"/>
        <v>0</v>
      </c>
      <c r="D3357" s="65" t="str">
        <f t="shared" si="1102"/>
        <v>-</v>
      </c>
      <c r="E3357" s="58">
        <f t="shared" si="1102"/>
        <v>0</v>
      </c>
      <c r="F3357" s="58">
        <f t="shared" si="1097"/>
        <v>8</v>
      </c>
      <c r="G3357" s="58">
        <f t="shared" si="1098"/>
        <v>8</v>
      </c>
      <c r="H3357" s="58">
        <f t="shared" si="1099"/>
        <v>0</v>
      </c>
      <c r="I3357" s="123">
        <f>'F4.2'!AB375</f>
        <v>0</v>
      </c>
      <c r="J3357" s="123">
        <f>'F4.2'!AV375</f>
        <v>0</v>
      </c>
      <c r="K3357" s="58"/>
      <c r="L3357" s="58"/>
      <c r="M3357" s="58">
        <f t="shared" si="1093"/>
        <v>0</v>
      </c>
      <c r="N3357" s="58">
        <f t="shared" si="1100"/>
        <v>0</v>
      </c>
    </row>
    <row r="3358" spans="1:14" ht="45" hidden="1" outlineLevel="1" x14ac:dyDescent="0.25">
      <c r="A3358" s="9">
        <f t="shared" si="1095"/>
        <v>48.4</v>
      </c>
      <c r="B3358" s="194" t="str">
        <f t="shared" si="1094"/>
        <v xml:space="preserve">Complete reconditionding &amp; upgradation of LT MCC installed at Unit No. 3 &amp; 4 bunker auxiliareis in CHP-I (4 x 210 MW) </v>
      </c>
      <c r="C3358" s="9">
        <f t="shared" si="1102"/>
        <v>0</v>
      </c>
      <c r="D3358" s="65" t="str">
        <f t="shared" si="1102"/>
        <v>-</v>
      </c>
      <c r="E3358" s="58">
        <f t="shared" si="1102"/>
        <v>0</v>
      </c>
      <c r="F3358" s="58">
        <f t="shared" si="1097"/>
        <v>7</v>
      </c>
      <c r="G3358" s="58">
        <f t="shared" si="1098"/>
        <v>7</v>
      </c>
      <c r="H3358" s="58">
        <f t="shared" si="1099"/>
        <v>0</v>
      </c>
      <c r="I3358" s="123">
        <f>'F4.2'!AB376</f>
        <v>0</v>
      </c>
      <c r="J3358" s="123">
        <f>'F4.2'!AV376</f>
        <v>0</v>
      </c>
      <c r="K3358" s="58"/>
      <c r="L3358" s="58"/>
      <c r="M3358" s="58">
        <f t="shared" si="1093"/>
        <v>0</v>
      </c>
      <c r="N3358" s="58">
        <f t="shared" si="1100"/>
        <v>0</v>
      </c>
    </row>
    <row r="3359" spans="1:14" ht="30" hidden="1" outlineLevel="1" x14ac:dyDescent="0.25">
      <c r="A3359" s="9">
        <f t="shared" si="1095"/>
        <v>48.5</v>
      </c>
      <c r="B3359" s="194" t="str">
        <f t="shared" si="1094"/>
        <v xml:space="preserve">Complete reconditionding &amp; upgradation of outdoor lighting system in CHP-I (4 x 210 MW) </v>
      </c>
      <c r="C3359" s="9">
        <f t="shared" si="1102"/>
        <v>0</v>
      </c>
      <c r="D3359" s="65" t="str">
        <f t="shared" si="1102"/>
        <v>-</v>
      </c>
      <c r="E3359" s="58">
        <f t="shared" si="1102"/>
        <v>0</v>
      </c>
      <c r="F3359" s="58">
        <f t="shared" si="1097"/>
        <v>8</v>
      </c>
      <c r="G3359" s="58">
        <f t="shared" si="1098"/>
        <v>8</v>
      </c>
      <c r="H3359" s="58">
        <f t="shared" si="1099"/>
        <v>0</v>
      </c>
      <c r="I3359" s="123">
        <f>'F4.2'!AB377</f>
        <v>0</v>
      </c>
      <c r="J3359" s="123">
        <f>'F4.2'!AV377</f>
        <v>0</v>
      </c>
      <c r="K3359" s="58"/>
      <c r="L3359" s="58"/>
      <c r="M3359" s="58">
        <f t="shared" si="1093"/>
        <v>0</v>
      </c>
      <c r="N3359" s="58">
        <f t="shared" si="1100"/>
        <v>0</v>
      </c>
    </row>
    <row r="3360" spans="1:14" ht="45" hidden="1" outlineLevel="1" x14ac:dyDescent="0.25">
      <c r="A3360" s="9">
        <f t="shared" si="1095"/>
        <v>48.6</v>
      </c>
      <c r="B3360" s="194" t="str">
        <f t="shared" si="1094"/>
        <v xml:space="preserve">Complete reconditionding &amp; upgradation of HT breaker, control circuits &amp; protection relays in CHP-I (4 x 210 MW) </v>
      </c>
      <c r="C3360" s="9">
        <f t="shared" si="1102"/>
        <v>0</v>
      </c>
      <c r="D3360" s="65" t="str">
        <f t="shared" si="1102"/>
        <v>-</v>
      </c>
      <c r="E3360" s="58">
        <f t="shared" si="1102"/>
        <v>0</v>
      </c>
      <c r="F3360" s="58">
        <f t="shared" si="1097"/>
        <v>3</v>
      </c>
      <c r="G3360" s="58">
        <f t="shared" si="1098"/>
        <v>3</v>
      </c>
      <c r="H3360" s="58">
        <f t="shared" si="1099"/>
        <v>0</v>
      </c>
      <c r="I3360" s="123">
        <f>'F4.2'!AB378</f>
        <v>0</v>
      </c>
      <c r="J3360" s="123">
        <f>'F4.2'!AV378</f>
        <v>0</v>
      </c>
      <c r="K3360" s="58"/>
      <c r="L3360" s="58"/>
      <c r="M3360" s="58">
        <f t="shared" si="1093"/>
        <v>0</v>
      </c>
      <c r="N3360" s="58">
        <f t="shared" si="1100"/>
        <v>0</v>
      </c>
    </row>
    <row r="3361" spans="1:14" ht="60" hidden="1" outlineLevel="1" x14ac:dyDescent="0.25">
      <c r="A3361" s="9">
        <f t="shared" si="1095"/>
        <v>48.7</v>
      </c>
      <c r="B3361" s="194" t="str">
        <f t="shared" si="1094"/>
        <v>Complete revamping/refurbishment, upgradation and modification of various monorail hoists &amp; winch machine  installed at CHP-I (4 x 210 MW), TPS Khaperkheda.</v>
      </c>
      <c r="C3361" s="9">
        <f t="shared" si="1102"/>
        <v>0</v>
      </c>
      <c r="D3361" s="65" t="str">
        <f t="shared" si="1102"/>
        <v>-</v>
      </c>
      <c r="E3361" s="58">
        <f t="shared" si="1102"/>
        <v>0</v>
      </c>
      <c r="F3361" s="58">
        <f t="shared" si="1097"/>
        <v>10</v>
      </c>
      <c r="G3361" s="58">
        <f t="shared" si="1098"/>
        <v>10</v>
      </c>
      <c r="H3361" s="58">
        <f t="shared" si="1099"/>
        <v>0</v>
      </c>
      <c r="I3361" s="123">
        <f>'F4.2'!AB379</f>
        <v>0</v>
      </c>
      <c r="J3361" s="123">
        <f>'F4.2'!AV379</f>
        <v>0</v>
      </c>
      <c r="K3361" s="58"/>
      <c r="L3361" s="58"/>
      <c r="M3361" s="58">
        <f t="shared" si="1093"/>
        <v>0</v>
      </c>
      <c r="N3361" s="58">
        <f t="shared" si="1100"/>
        <v>0</v>
      </c>
    </row>
    <row r="3362" spans="1:14" ht="30" hidden="1" outlineLevel="1" x14ac:dyDescent="0.25">
      <c r="A3362" s="9">
        <f t="shared" si="1095"/>
        <v>48.8</v>
      </c>
      <c r="B3362" s="194" t="str">
        <f t="shared" si="1094"/>
        <v xml:space="preserve">Procurement of hydra 14 Ton above capacity and heavy vehicles for CHP- I &amp; II. </v>
      </c>
      <c r="C3362" s="9">
        <f t="shared" si="1102"/>
        <v>0</v>
      </c>
      <c r="D3362" s="65" t="str">
        <f t="shared" si="1102"/>
        <v>-</v>
      </c>
      <c r="E3362" s="58">
        <f t="shared" si="1102"/>
        <v>0</v>
      </c>
      <c r="F3362" s="58">
        <f t="shared" si="1097"/>
        <v>5</v>
      </c>
      <c r="G3362" s="58">
        <f t="shared" si="1098"/>
        <v>5</v>
      </c>
      <c r="H3362" s="58">
        <f t="shared" si="1099"/>
        <v>0</v>
      </c>
      <c r="I3362" s="123">
        <f>'F4.2'!AB380</f>
        <v>0</v>
      </c>
      <c r="J3362" s="123">
        <f>'F4.2'!AV380</f>
        <v>0</v>
      </c>
      <c r="K3362" s="58"/>
      <c r="L3362" s="58"/>
      <c r="M3362" s="58">
        <f t="shared" si="1093"/>
        <v>0</v>
      </c>
      <c r="N3362" s="58">
        <f t="shared" si="1100"/>
        <v>0</v>
      </c>
    </row>
    <row r="3363" spans="1:14" ht="31.5" hidden="1" outlineLevel="1" x14ac:dyDescent="0.25">
      <c r="A3363" s="27">
        <f t="shared" si="1095"/>
        <v>49</v>
      </c>
      <c r="B3363" s="215" t="str">
        <f t="shared" si="1094"/>
        <v>Installation of Real Time Coal Analyzer at all TPS of Mahagenco</v>
      </c>
      <c r="C3363" s="9">
        <f t="shared" si="1102"/>
        <v>0</v>
      </c>
      <c r="D3363" s="65" t="str">
        <f t="shared" si="1102"/>
        <v>-</v>
      </c>
      <c r="E3363" s="58">
        <f t="shared" si="1102"/>
        <v>0</v>
      </c>
      <c r="F3363" s="58">
        <f t="shared" si="1097"/>
        <v>0</v>
      </c>
      <c r="G3363" s="58">
        <f t="shared" si="1098"/>
        <v>0</v>
      </c>
      <c r="H3363" s="58">
        <f t="shared" si="1099"/>
        <v>0</v>
      </c>
      <c r="I3363" s="123">
        <f>'F4.2'!AB381</f>
        <v>0</v>
      </c>
      <c r="J3363" s="123">
        <f>'F4.2'!AV381</f>
        <v>0</v>
      </c>
      <c r="K3363" s="58"/>
      <c r="L3363" s="58"/>
      <c r="M3363" s="58">
        <f t="shared" si="1093"/>
        <v>0</v>
      </c>
      <c r="N3363" s="58">
        <f t="shared" si="1100"/>
        <v>0</v>
      </c>
    </row>
    <row r="3364" spans="1:14" ht="30" hidden="1" outlineLevel="1" x14ac:dyDescent="0.25">
      <c r="A3364" s="9">
        <f t="shared" si="1095"/>
        <v>49.1</v>
      </c>
      <c r="B3364" s="194" t="str">
        <f t="shared" si="1094"/>
        <v>Installation of Real time Coal  Analyzer at Khaperkheda TPS</v>
      </c>
      <c r="C3364" s="9">
        <f t="shared" si="1102"/>
        <v>0</v>
      </c>
      <c r="D3364" s="65" t="str">
        <f t="shared" si="1102"/>
        <v>-</v>
      </c>
      <c r="E3364" s="58">
        <f t="shared" si="1102"/>
        <v>0</v>
      </c>
      <c r="F3364" s="58">
        <f t="shared" si="1097"/>
        <v>31.42</v>
      </c>
      <c r="G3364" s="58">
        <f t="shared" si="1098"/>
        <v>31.42</v>
      </c>
      <c r="H3364" s="58">
        <f t="shared" si="1099"/>
        <v>0</v>
      </c>
      <c r="I3364" s="123">
        <f>'F4.2'!AB382</f>
        <v>0</v>
      </c>
      <c r="J3364" s="123">
        <f>'F4.2'!AV382</f>
        <v>0</v>
      </c>
      <c r="K3364" s="58"/>
      <c r="L3364" s="58"/>
      <c r="M3364" s="58">
        <f t="shared" si="1093"/>
        <v>0</v>
      </c>
      <c r="N3364" s="58">
        <f t="shared" si="1100"/>
        <v>0</v>
      </c>
    </row>
    <row r="3365" spans="1:14" ht="31.5" hidden="1" outlineLevel="1" x14ac:dyDescent="0.25">
      <c r="A3365" s="27">
        <f t="shared" si="1095"/>
        <v>50</v>
      </c>
      <c r="B3365" s="215" t="str">
        <f t="shared" si="1094"/>
        <v xml:space="preserve">Railway expenses for refurbishment of  OHE lines at CHP-I (4 x 210 MW) </v>
      </c>
      <c r="C3365" s="9">
        <f t="shared" si="1102"/>
        <v>0</v>
      </c>
      <c r="D3365" s="65" t="str">
        <f t="shared" si="1102"/>
        <v>-</v>
      </c>
      <c r="E3365" s="58">
        <f t="shared" si="1102"/>
        <v>0</v>
      </c>
      <c r="F3365" s="58">
        <f t="shared" si="1097"/>
        <v>0</v>
      </c>
      <c r="G3365" s="58">
        <f t="shared" si="1098"/>
        <v>0</v>
      </c>
      <c r="H3365" s="58">
        <f t="shared" si="1099"/>
        <v>0</v>
      </c>
      <c r="I3365" s="123">
        <f>'F4.2'!AB383</f>
        <v>0</v>
      </c>
      <c r="J3365" s="123">
        <f>'F4.2'!AV383</f>
        <v>0</v>
      </c>
      <c r="K3365" s="58"/>
      <c r="L3365" s="58"/>
      <c r="M3365" s="58">
        <f t="shared" si="1093"/>
        <v>0</v>
      </c>
      <c r="N3365" s="58">
        <f t="shared" si="1100"/>
        <v>0</v>
      </c>
    </row>
    <row r="3366" spans="1:14" ht="30" hidden="1" outlineLevel="1" x14ac:dyDescent="0.25">
      <c r="A3366" s="9">
        <f t="shared" si="1095"/>
        <v>50.1</v>
      </c>
      <c r="B3366" s="195" t="str">
        <f t="shared" si="1094"/>
        <v xml:space="preserve">Railway expenses for refurbishment of  OHE lines at CHP-I (4 x 210 MW) </v>
      </c>
      <c r="C3366" s="9">
        <f t="shared" si="1102"/>
        <v>0</v>
      </c>
      <c r="D3366" s="65" t="str">
        <f t="shared" si="1102"/>
        <v>-</v>
      </c>
      <c r="E3366" s="58">
        <f t="shared" si="1102"/>
        <v>0</v>
      </c>
      <c r="F3366" s="58">
        <f t="shared" si="1097"/>
        <v>26</v>
      </c>
      <c r="G3366" s="58">
        <f t="shared" si="1098"/>
        <v>26</v>
      </c>
      <c r="H3366" s="58">
        <f t="shared" si="1099"/>
        <v>0</v>
      </c>
      <c r="I3366" s="123">
        <f>'F4.2'!AB384</f>
        <v>0</v>
      </c>
      <c r="J3366" s="123">
        <f>'F4.2'!AV384</f>
        <v>0</v>
      </c>
      <c r="K3366" s="58"/>
      <c r="L3366" s="58"/>
      <c r="M3366" s="58">
        <f t="shared" si="1093"/>
        <v>0</v>
      </c>
      <c r="N3366" s="58">
        <f t="shared" si="1100"/>
        <v>0</v>
      </c>
    </row>
    <row r="3367" spans="1:14" ht="15.75" hidden="1" outlineLevel="1" x14ac:dyDescent="0.25">
      <c r="A3367" s="31">
        <f t="shared" si="1095"/>
        <v>0</v>
      </c>
      <c r="B3367" s="127">
        <f t="shared" si="1094"/>
        <v>0</v>
      </c>
      <c r="C3367" s="9">
        <f t="shared" si="1102"/>
        <v>0</v>
      </c>
      <c r="D3367" s="65" t="str">
        <f t="shared" si="1102"/>
        <v>-</v>
      </c>
      <c r="E3367" s="58">
        <f t="shared" si="1102"/>
        <v>0</v>
      </c>
      <c r="F3367" s="58">
        <f t="shared" si="1097"/>
        <v>0</v>
      </c>
      <c r="G3367" s="58">
        <f t="shared" si="1098"/>
        <v>0</v>
      </c>
      <c r="H3367" s="58">
        <f t="shared" si="1099"/>
        <v>0</v>
      </c>
      <c r="I3367" s="123">
        <f>'F4.2'!AB385</f>
        <v>0</v>
      </c>
      <c r="J3367" s="123">
        <f>'F4.2'!AV385</f>
        <v>0</v>
      </c>
      <c r="K3367" s="58"/>
      <c r="L3367" s="58"/>
      <c r="M3367" s="58">
        <f t="shared" si="1093"/>
        <v>0</v>
      </c>
      <c r="N3367" s="58">
        <f t="shared" si="1100"/>
        <v>0</v>
      </c>
    </row>
    <row r="3368" spans="1:14" ht="15.75" hidden="1" outlineLevel="1" x14ac:dyDescent="0.25">
      <c r="A3368" s="9">
        <f t="shared" si="1095"/>
        <v>0</v>
      </c>
      <c r="B3368" s="194">
        <f t="shared" si="1094"/>
        <v>0</v>
      </c>
      <c r="C3368" s="9">
        <f t="shared" si="1102"/>
        <v>0</v>
      </c>
      <c r="D3368" s="65" t="str">
        <f t="shared" si="1102"/>
        <v>-</v>
      </c>
      <c r="E3368" s="58">
        <f t="shared" si="1102"/>
        <v>0</v>
      </c>
      <c r="F3368" s="58">
        <f t="shared" si="1097"/>
        <v>0</v>
      </c>
      <c r="G3368" s="58">
        <f t="shared" si="1098"/>
        <v>0</v>
      </c>
      <c r="H3368" s="58">
        <f t="shared" si="1099"/>
        <v>0</v>
      </c>
      <c r="I3368" s="123">
        <f>'F4.2'!AB386</f>
        <v>0</v>
      </c>
      <c r="J3368" s="123">
        <f>'F4.2'!AV386</f>
        <v>0</v>
      </c>
      <c r="K3368" s="58"/>
      <c r="L3368" s="58"/>
      <c r="M3368" s="58">
        <f t="shared" si="1093"/>
        <v>0</v>
      </c>
      <c r="N3368" s="58">
        <f t="shared" si="1100"/>
        <v>0</v>
      </c>
    </row>
    <row r="3369" spans="1:14" ht="15.75" hidden="1" outlineLevel="1" x14ac:dyDescent="0.25">
      <c r="A3369" s="9">
        <f t="shared" si="1095"/>
        <v>0</v>
      </c>
      <c r="B3369" s="160">
        <f t="shared" si="1094"/>
        <v>0</v>
      </c>
      <c r="C3369" s="9">
        <f t="shared" si="1102"/>
        <v>0</v>
      </c>
      <c r="D3369" s="65" t="str">
        <f t="shared" si="1102"/>
        <v>-</v>
      </c>
      <c r="E3369" s="58">
        <f t="shared" si="1102"/>
        <v>0</v>
      </c>
      <c r="F3369" s="58">
        <f t="shared" si="1097"/>
        <v>0</v>
      </c>
      <c r="G3369" s="58">
        <f t="shared" si="1098"/>
        <v>0</v>
      </c>
      <c r="H3369" s="58">
        <f t="shared" si="1099"/>
        <v>0</v>
      </c>
      <c r="I3369" s="123">
        <f>'F4.2'!AB387</f>
        <v>0</v>
      </c>
      <c r="J3369" s="123">
        <f>'F4.2'!AV387</f>
        <v>0</v>
      </c>
      <c r="K3369" s="58"/>
      <c r="L3369" s="58"/>
      <c r="M3369" s="58">
        <f t="shared" si="1093"/>
        <v>0</v>
      </c>
      <c r="N3369" s="58">
        <f t="shared" si="1100"/>
        <v>0</v>
      </c>
    </row>
    <row r="3370" spans="1:14" ht="15.75" hidden="1" outlineLevel="1" x14ac:dyDescent="0.25">
      <c r="A3370" s="9">
        <f t="shared" si="1095"/>
        <v>0</v>
      </c>
      <c r="B3370" s="74" t="str">
        <f t="shared" si="1094"/>
        <v>B) Non-DPR Schemes</v>
      </c>
      <c r="C3370" s="9">
        <f t="shared" si="1102"/>
        <v>0</v>
      </c>
      <c r="D3370" s="65" t="str">
        <f t="shared" si="1102"/>
        <v>-</v>
      </c>
      <c r="E3370" s="58">
        <f t="shared" si="1102"/>
        <v>0</v>
      </c>
      <c r="F3370" s="58">
        <f t="shared" si="1097"/>
        <v>0</v>
      </c>
      <c r="G3370" s="58">
        <f t="shared" si="1098"/>
        <v>0</v>
      </c>
      <c r="H3370" s="58">
        <f t="shared" si="1099"/>
        <v>0</v>
      </c>
      <c r="I3370" s="123">
        <f>'F4.2'!AB388</f>
        <v>0</v>
      </c>
      <c r="J3370" s="123">
        <f>'F4.2'!AV388</f>
        <v>0</v>
      </c>
      <c r="K3370" s="58"/>
      <c r="L3370" s="58"/>
      <c r="M3370" s="58">
        <f t="shared" si="1093"/>
        <v>0</v>
      </c>
      <c r="N3370" s="58">
        <f t="shared" si="1100"/>
        <v>0</v>
      </c>
    </row>
    <row r="3371" spans="1:14" ht="45" hidden="1" outlineLevel="1" x14ac:dyDescent="0.25">
      <c r="A3371" s="31">
        <f t="shared" si="1095"/>
        <v>1</v>
      </c>
      <c r="B3371" s="194" t="str">
        <f t="shared" si="1094"/>
        <v>PROCUREMENT COMPLETE Gear BOX ASSEMBLIES FOR 803 1/2 HP &amp; XRP 883 COAL MILLS OF UNIT NO. 1&amp; 2 AT KHAPERKHEDA TPS.</v>
      </c>
      <c r="C3371" s="9" t="str">
        <f t="shared" si="1102"/>
        <v>N.A.</v>
      </c>
      <c r="D3371" s="65" t="str">
        <f t="shared" si="1102"/>
        <v>-</v>
      </c>
      <c r="E3371" s="58">
        <f t="shared" si="1102"/>
        <v>0</v>
      </c>
      <c r="F3371" s="58">
        <f t="shared" si="1097"/>
        <v>4.5548000000000002</v>
      </c>
      <c r="G3371" s="58">
        <f t="shared" si="1098"/>
        <v>4.5548000000000002</v>
      </c>
      <c r="H3371" s="58">
        <f t="shared" si="1099"/>
        <v>0</v>
      </c>
      <c r="I3371" s="123">
        <f>'F4.2'!AB389</f>
        <v>0</v>
      </c>
      <c r="J3371" s="123">
        <f>'F4.2'!AV389</f>
        <v>0</v>
      </c>
      <c r="K3371" s="58"/>
      <c r="L3371" s="58"/>
      <c r="M3371" s="58">
        <f t="shared" si="1093"/>
        <v>0</v>
      </c>
      <c r="N3371" s="58">
        <f t="shared" si="1100"/>
        <v>0</v>
      </c>
    </row>
    <row r="3372" spans="1:14" ht="45" hidden="1" outlineLevel="1" x14ac:dyDescent="0.25">
      <c r="A3372" s="31">
        <f t="shared" si="1095"/>
        <v>2</v>
      </c>
      <c r="B3372" s="219" t="str">
        <f t="shared" si="1094"/>
        <v>Supply Erection and commissioning of Oil Cooled Suspended magnets at Conv 6A &amp; 6B at Khaperkheda TPS.</v>
      </c>
      <c r="C3372" s="9" t="str">
        <f t="shared" si="1102"/>
        <v>N.A.</v>
      </c>
      <c r="D3372" s="65" t="str">
        <f t="shared" si="1102"/>
        <v>-</v>
      </c>
      <c r="E3372" s="58">
        <f t="shared" si="1102"/>
        <v>0</v>
      </c>
      <c r="F3372" s="58">
        <f t="shared" si="1097"/>
        <v>1.1483524000000001</v>
      </c>
      <c r="G3372" s="58">
        <f t="shared" si="1098"/>
        <v>1.1483524000000001</v>
      </c>
      <c r="H3372" s="58">
        <f t="shared" si="1099"/>
        <v>0</v>
      </c>
      <c r="I3372" s="123">
        <f>'F4.2'!AB390</f>
        <v>0</v>
      </c>
      <c r="J3372" s="123">
        <f>'F4.2'!AV390</f>
        <v>0</v>
      </c>
      <c r="K3372" s="58"/>
      <c r="L3372" s="58"/>
      <c r="M3372" s="58">
        <f t="shared" ref="M3372:M3412" si="1103">SUM(J3372:L3372)</f>
        <v>0</v>
      </c>
      <c r="N3372" s="58">
        <f t="shared" si="1100"/>
        <v>0</v>
      </c>
    </row>
    <row r="3373" spans="1:14" ht="45" hidden="1" outlineLevel="1" x14ac:dyDescent="0.25">
      <c r="A3373" s="31">
        <f t="shared" si="1095"/>
        <v>3</v>
      </c>
      <c r="B3373" s="219" t="str">
        <f t="shared" si="1094"/>
        <v>Procurment of new 02 Ambulance Van  &amp; 2 Truck for KPKD TPS(Asset Nos. 170100512,             170100513,        170100514,         170100515)</v>
      </c>
      <c r="C3373" s="9" t="str">
        <f t="shared" si="1102"/>
        <v>N.A.</v>
      </c>
      <c r="D3373" s="65" t="str">
        <f t="shared" si="1102"/>
        <v>-</v>
      </c>
      <c r="E3373" s="58">
        <f t="shared" si="1102"/>
        <v>0</v>
      </c>
      <c r="F3373" s="58">
        <f t="shared" si="1097"/>
        <v>0.41055119800000001</v>
      </c>
      <c r="G3373" s="58">
        <f t="shared" si="1098"/>
        <v>0.41055119800000001</v>
      </c>
      <c r="H3373" s="58">
        <f t="shared" si="1099"/>
        <v>0</v>
      </c>
      <c r="I3373" s="123">
        <f>'F4.2'!AB391</f>
        <v>0</v>
      </c>
      <c r="J3373" s="123">
        <f>'F4.2'!AV391</f>
        <v>0</v>
      </c>
      <c r="K3373" s="58"/>
      <c r="L3373" s="58"/>
      <c r="M3373" s="58">
        <f t="shared" si="1103"/>
        <v>0</v>
      </c>
      <c r="N3373" s="58">
        <f t="shared" si="1100"/>
        <v>0</v>
      </c>
    </row>
    <row r="3374" spans="1:14" ht="15.75" hidden="1" outlineLevel="1" x14ac:dyDescent="0.25">
      <c r="A3374" s="31">
        <f t="shared" si="1095"/>
        <v>4</v>
      </c>
      <c r="B3374" s="217" t="str">
        <f t="shared" ref="B3374:B3408" si="1104">B2948</f>
        <v>GEHO PUMP (Valve housing assembly)</v>
      </c>
      <c r="C3374" s="9" t="str">
        <f t="shared" ref="C3374:E3393" si="1105">C2948</f>
        <v>N.A.</v>
      </c>
      <c r="D3374" s="65" t="str">
        <f t="shared" si="1105"/>
        <v>-</v>
      </c>
      <c r="E3374" s="58">
        <f t="shared" si="1105"/>
        <v>0</v>
      </c>
      <c r="F3374" s="58">
        <f t="shared" si="1097"/>
        <v>8.7932900670000009</v>
      </c>
      <c r="G3374" s="58">
        <f t="shared" si="1098"/>
        <v>8.7932900670000009</v>
      </c>
      <c r="H3374" s="58">
        <f t="shared" si="1099"/>
        <v>0</v>
      </c>
      <c r="I3374" s="123">
        <f>'F4.2'!AB392</f>
        <v>0</v>
      </c>
      <c r="J3374" s="123">
        <f>'F4.2'!AV392</f>
        <v>0</v>
      </c>
      <c r="K3374" s="58"/>
      <c r="L3374" s="58"/>
      <c r="M3374" s="58">
        <f t="shared" si="1103"/>
        <v>0</v>
      </c>
      <c r="N3374" s="58">
        <f t="shared" si="1100"/>
        <v>0</v>
      </c>
    </row>
    <row r="3375" spans="1:14" ht="30" hidden="1" outlineLevel="1" x14ac:dyDescent="0.25">
      <c r="A3375" s="208">
        <f t="shared" si="1095"/>
        <v>5</v>
      </c>
      <c r="B3375" s="218" t="str">
        <f t="shared" si="1104"/>
        <v>RESTORATION OF AHP OUTLET TO ESP INLET DUCTS U#1&amp;2(Unit #2 Part only)</v>
      </c>
      <c r="C3375" s="9" t="str">
        <f t="shared" si="1105"/>
        <v>N.A.</v>
      </c>
      <c r="D3375" s="65" t="str">
        <f t="shared" si="1105"/>
        <v>-</v>
      </c>
      <c r="E3375" s="58">
        <f t="shared" si="1105"/>
        <v>0</v>
      </c>
      <c r="F3375" s="58">
        <f t="shared" si="1097"/>
        <v>7.004179336</v>
      </c>
      <c r="G3375" s="58">
        <f t="shared" si="1098"/>
        <v>7.004179336</v>
      </c>
      <c r="H3375" s="58">
        <f t="shared" si="1099"/>
        <v>0</v>
      </c>
      <c r="I3375" s="123">
        <f>'F4.2'!AB393</f>
        <v>0</v>
      </c>
      <c r="J3375" s="123">
        <f>'F4.2'!AV393</f>
        <v>0</v>
      </c>
      <c r="K3375" s="58"/>
      <c r="L3375" s="58"/>
      <c r="M3375" s="58">
        <f t="shared" si="1103"/>
        <v>0</v>
      </c>
      <c r="N3375" s="58">
        <f t="shared" si="1100"/>
        <v>0</v>
      </c>
    </row>
    <row r="3376" spans="1:14" ht="30" hidden="1" outlineLevel="1" x14ac:dyDescent="0.25">
      <c r="A3376" s="31">
        <f t="shared" si="1095"/>
        <v>6</v>
      </c>
      <c r="B3376" s="194" t="str">
        <f t="shared" si="1104"/>
        <v>ABC powder type and foam type composite Fire Extinguisher</v>
      </c>
      <c r="C3376" s="9" t="str">
        <f t="shared" si="1105"/>
        <v>N.A.</v>
      </c>
      <c r="D3376" s="65" t="str">
        <f t="shared" si="1105"/>
        <v>-</v>
      </c>
      <c r="E3376" s="58">
        <f t="shared" si="1105"/>
        <v>0</v>
      </c>
      <c r="F3376" s="58">
        <f t="shared" si="1097"/>
        <v>0.71399994599999994</v>
      </c>
      <c r="G3376" s="58">
        <f t="shared" si="1098"/>
        <v>0.71399994599999994</v>
      </c>
      <c r="H3376" s="58">
        <f t="shared" si="1099"/>
        <v>0</v>
      </c>
      <c r="I3376" s="123">
        <f>'F4.2'!AB394</f>
        <v>0</v>
      </c>
      <c r="J3376" s="123">
        <f>'F4.2'!AV394</f>
        <v>0</v>
      </c>
      <c r="K3376" s="58"/>
      <c r="L3376" s="58"/>
      <c r="M3376" s="58">
        <f t="shared" si="1103"/>
        <v>0</v>
      </c>
      <c r="N3376" s="58">
        <f t="shared" si="1100"/>
        <v>0</v>
      </c>
    </row>
    <row r="3377" spans="1:14" ht="15.75" hidden="1" outlineLevel="1" x14ac:dyDescent="0.25">
      <c r="A3377" s="31">
        <f t="shared" si="1095"/>
        <v>7</v>
      </c>
      <c r="B3377" s="217" t="str">
        <f t="shared" si="1104"/>
        <v>FFEQUIP  HYDRAULIC JACK (BM-I)</v>
      </c>
      <c r="C3377" s="9" t="str">
        <f t="shared" si="1105"/>
        <v>N.A.</v>
      </c>
      <c r="D3377" s="65" t="str">
        <f t="shared" si="1105"/>
        <v>-</v>
      </c>
      <c r="E3377" s="58">
        <f t="shared" si="1105"/>
        <v>0</v>
      </c>
      <c r="F3377" s="58">
        <f t="shared" si="1097"/>
        <v>0.57696099999999995</v>
      </c>
      <c r="G3377" s="58">
        <f t="shared" si="1098"/>
        <v>0.57696099999999995</v>
      </c>
      <c r="H3377" s="58">
        <f t="shared" si="1099"/>
        <v>0</v>
      </c>
      <c r="I3377" s="123">
        <f>'F4.2'!AB395</f>
        <v>0</v>
      </c>
      <c r="J3377" s="123">
        <f>'F4.2'!AV395</f>
        <v>0</v>
      </c>
      <c r="K3377" s="58"/>
      <c r="L3377" s="58"/>
      <c r="M3377" s="58">
        <f t="shared" si="1103"/>
        <v>0</v>
      </c>
      <c r="N3377" s="58">
        <f t="shared" si="1100"/>
        <v>0</v>
      </c>
    </row>
    <row r="3378" spans="1:14" ht="15.75" hidden="1" outlineLevel="1" x14ac:dyDescent="0.25">
      <c r="A3378" s="31">
        <f t="shared" ref="A3378:A3408" si="1106">A2952</f>
        <v>8</v>
      </c>
      <c r="B3378" s="217" t="str">
        <f t="shared" si="1104"/>
        <v>MOBILE COAL SAMPLING EQUIP-AUGER (FMC) CHP-I</v>
      </c>
      <c r="C3378" s="9" t="str">
        <f t="shared" si="1105"/>
        <v>N.A.</v>
      </c>
      <c r="D3378" s="65" t="str">
        <f t="shared" si="1105"/>
        <v>-</v>
      </c>
      <c r="E3378" s="58">
        <f t="shared" si="1105"/>
        <v>0</v>
      </c>
      <c r="F3378" s="58">
        <f t="shared" ref="F3378:F3412" si="1107">F2952+I2952</f>
        <v>1.5823799999999999</v>
      </c>
      <c r="G3378" s="58">
        <f t="shared" ref="G3378:G3412" si="1108">G2952+M2952</f>
        <v>1.5823799999999999</v>
      </c>
      <c r="H3378" s="58">
        <f t="shared" si="1099"/>
        <v>0</v>
      </c>
      <c r="I3378" s="123">
        <f>'F4.2'!AB396</f>
        <v>0</v>
      </c>
      <c r="J3378" s="123">
        <f>'F4.2'!AV396</f>
        <v>0</v>
      </c>
      <c r="K3378" s="58"/>
      <c r="L3378" s="58"/>
      <c r="M3378" s="58">
        <f t="shared" si="1103"/>
        <v>0</v>
      </c>
      <c r="N3378" s="58">
        <f t="shared" si="1100"/>
        <v>0</v>
      </c>
    </row>
    <row r="3379" spans="1:14" ht="60" hidden="1" outlineLevel="1" x14ac:dyDescent="0.25">
      <c r="A3379" s="31">
        <f t="shared" si="1106"/>
        <v>9</v>
      </c>
      <c r="B3379" s="194" t="str">
        <f t="shared" si="1104"/>
        <v>Replacement of ash slurry disposal pump to improve performance &amp; capacity enhancement of ash slurry disposal system at AHP-1 Khaperkheda TPS</v>
      </c>
      <c r="C3379" s="9">
        <f t="shared" si="1105"/>
        <v>0</v>
      </c>
      <c r="D3379" s="65" t="str">
        <f t="shared" si="1105"/>
        <v>-</v>
      </c>
      <c r="E3379" s="58">
        <f t="shared" si="1105"/>
        <v>0</v>
      </c>
      <c r="F3379" s="58">
        <f t="shared" si="1107"/>
        <v>4.92</v>
      </c>
      <c r="G3379" s="58">
        <f t="shared" si="1108"/>
        <v>4.92</v>
      </c>
      <c r="H3379" s="58">
        <f t="shared" ref="H3379:H3412" si="1109">F3379-G3379</f>
        <v>0</v>
      </c>
      <c r="I3379" s="123">
        <f>'F4.2'!AB397</f>
        <v>0</v>
      </c>
      <c r="J3379" s="123">
        <f>'F4.2'!AV397</f>
        <v>0</v>
      </c>
      <c r="K3379" s="58"/>
      <c r="L3379" s="58"/>
      <c r="M3379" s="58">
        <f t="shared" si="1103"/>
        <v>0</v>
      </c>
      <c r="N3379" s="58">
        <f t="shared" ref="N3379:N3412" si="1110">H3379+I3379-M3379</f>
        <v>0</v>
      </c>
    </row>
    <row r="3380" spans="1:14" ht="45" hidden="1" outlineLevel="1" x14ac:dyDescent="0.25">
      <c r="A3380" s="31">
        <f t="shared" si="1106"/>
        <v>10</v>
      </c>
      <c r="B3380" s="194" t="str">
        <f t="shared" si="1104"/>
        <v>Procurement of Pillow Block Dodge Bearing Assemblies (Expansion &amp; Non-Expansion) for PA fans in Unit- n1 to 4, at Khaperkheda TPS</v>
      </c>
      <c r="C3380" s="9">
        <f t="shared" si="1105"/>
        <v>0</v>
      </c>
      <c r="D3380" s="65" t="str">
        <f t="shared" si="1105"/>
        <v>-</v>
      </c>
      <c r="E3380" s="58">
        <f t="shared" si="1105"/>
        <v>0</v>
      </c>
      <c r="F3380" s="58">
        <f t="shared" si="1107"/>
        <v>5.1100000000000003</v>
      </c>
      <c r="G3380" s="58">
        <f t="shared" si="1108"/>
        <v>5.1100000000000003</v>
      </c>
      <c r="H3380" s="58">
        <f t="shared" si="1109"/>
        <v>0</v>
      </c>
      <c r="I3380" s="123">
        <f>'F4.2'!AB398</f>
        <v>0</v>
      </c>
      <c r="J3380" s="123">
        <f>'F4.2'!AV398</f>
        <v>0</v>
      </c>
      <c r="K3380" s="58"/>
      <c r="L3380" s="58"/>
      <c r="M3380" s="58">
        <f t="shared" si="1103"/>
        <v>0</v>
      </c>
      <c r="N3380" s="58">
        <f t="shared" si="1110"/>
        <v>0</v>
      </c>
    </row>
    <row r="3381" spans="1:14" ht="45" hidden="1" outlineLevel="1" x14ac:dyDescent="0.25">
      <c r="A3381" s="31">
        <f t="shared" si="1106"/>
        <v>11</v>
      </c>
      <c r="B3381" s="194" t="str">
        <f t="shared" si="1104"/>
        <v>Replacement of Economizer outlet to APH outlet common duct in unit no. 3 (210MW), Khaperkheda TPS</v>
      </c>
      <c r="C3381" s="9">
        <f t="shared" si="1105"/>
        <v>0</v>
      </c>
      <c r="D3381" s="65" t="str">
        <f t="shared" si="1105"/>
        <v>-</v>
      </c>
      <c r="E3381" s="58">
        <f t="shared" si="1105"/>
        <v>0</v>
      </c>
      <c r="F3381" s="58">
        <f t="shared" si="1107"/>
        <v>6.24</v>
      </c>
      <c r="G3381" s="58">
        <f t="shared" si="1108"/>
        <v>6.24</v>
      </c>
      <c r="H3381" s="58">
        <f t="shared" si="1109"/>
        <v>0</v>
      </c>
      <c r="I3381" s="123">
        <f>'F4.2'!AB399</f>
        <v>0</v>
      </c>
      <c r="J3381" s="123">
        <f>'F4.2'!AV399</f>
        <v>0</v>
      </c>
      <c r="K3381" s="58"/>
      <c r="L3381" s="58"/>
      <c r="M3381" s="58">
        <f t="shared" si="1103"/>
        <v>0</v>
      </c>
      <c r="N3381" s="58">
        <f t="shared" si="1110"/>
        <v>0</v>
      </c>
    </row>
    <row r="3382" spans="1:14" ht="60" hidden="1" outlineLevel="1" x14ac:dyDescent="0.25">
      <c r="A3382" s="31">
        <f t="shared" si="1106"/>
        <v>12</v>
      </c>
      <c r="B3382" s="194" t="str">
        <f t="shared" si="1104"/>
        <v>PROCUREMENT OF OIL COOLED  SUSPENSION MAGNET FOR 210MW AND MODIFICATION &amp; REPLACEMENT OF VIBRATING FEEDER WITH VIBRATING TRANSFER CHUTE FOR 210MW</v>
      </c>
      <c r="C3382" s="9">
        <f t="shared" si="1105"/>
        <v>0</v>
      </c>
      <c r="D3382" s="65" t="str">
        <f t="shared" si="1105"/>
        <v>-</v>
      </c>
      <c r="E3382" s="58">
        <f t="shared" si="1105"/>
        <v>0</v>
      </c>
      <c r="F3382" s="58">
        <f t="shared" si="1107"/>
        <v>3.09</v>
      </c>
      <c r="G3382" s="58">
        <f t="shared" si="1108"/>
        <v>3.09</v>
      </c>
      <c r="H3382" s="58">
        <f t="shared" si="1109"/>
        <v>0</v>
      </c>
      <c r="I3382" s="123">
        <f>'F4.2'!AB400</f>
        <v>0</v>
      </c>
      <c r="J3382" s="123">
        <f>'F4.2'!AV400</f>
        <v>0</v>
      </c>
      <c r="K3382" s="58"/>
      <c r="L3382" s="58"/>
      <c r="M3382" s="58">
        <f t="shared" si="1103"/>
        <v>0</v>
      </c>
      <c r="N3382" s="58">
        <f t="shared" si="1110"/>
        <v>0</v>
      </c>
    </row>
    <row r="3383" spans="1:14" ht="45" hidden="1" outlineLevel="1" x14ac:dyDescent="0.25">
      <c r="A3383" s="31">
        <f t="shared" si="1106"/>
        <v>13</v>
      </c>
      <c r="B3383" s="194" t="str">
        <f t="shared" si="1104"/>
        <v>DESIGN,ENGINEERING,MODIFICATION ,ERECTION AND COMMISSIONING OF DRIVE UNIT ARRANGEMENT FOR CONVEYOR 10 AT CHP1</v>
      </c>
      <c r="C3383" s="9">
        <f t="shared" si="1105"/>
        <v>0</v>
      </c>
      <c r="D3383" s="65" t="str">
        <f t="shared" si="1105"/>
        <v>-</v>
      </c>
      <c r="E3383" s="58">
        <f t="shared" si="1105"/>
        <v>0</v>
      </c>
      <c r="F3383" s="58">
        <f t="shared" si="1107"/>
        <v>1.65</v>
      </c>
      <c r="G3383" s="58">
        <f t="shared" si="1108"/>
        <v>1.65</v>
      </c>
      <c r="H3383" s="58">
        <f t="shared" si="1109"/>
        <v>0</v>
      </c>
      <c r="I3383" s="123">
        <f>'F4.2'!AB401</f>
        <v>0</v>
      </c>
      <c r="J3383" s="123">
        <f>'F4.2'!AV401</f>
        <v>0</v>
      </c>
      <c r="K3383" s="58"/>
      <c r="L3383" s="58"/>
      <c r="M3383" s="58">
        <f t="shared" si="1103"/>
        <v>0</v>
      </c>
      <c r="N3383" s="58">
        <f t="shared" si="1110"/>
        <v>0</v>
      </c>
    </row>
    <row r="3384" spans="1:14" ht="30" hidden="1" outlineLevel="1" x14ac:dyDescent="0.25">
      <c r="A3384" s="31">
        <f t="shared" si="1106"/>
        <v>14</v>
      </c>
      <c r="B3384" s="194" t="str">
        <f t="shared" si="1104"/>
        <v>ENERGY EFFICIENT PLANT LIGHTING AND COLONY LIGHTING MODIFICATIONS</v>
      </c>
      <c r="C3384" s="9">
        <f t="shared" si="1105"/>
        <v>0</v>
      </c>
      <c r="D3384" s="65" t="str">
        <f t="shared" si="1105"/>
        <v>-</v>
      </c>
      <c r="E3384" s="58">
        <f t="shared" si="1105"/>
        <v>0</v>
      </c>
      <c r="F3384" s="58">
        <f t="shared" si="1107"/>
        <v>21.04</v>
      </c>
      <c r="G3384" s="58">
        <f t="shared" si="1108"/>
        <v>21.04</v>
      </c>
      <c r="H3384" s="58">
        <f t="shared" si="1109"/>
        <v>0</v>
      </c>
      <c r="I3384" s="123">
        <f>'F4.2'!AB402</f>
        <v>0</v>
      </c>
      <c r="J3384" s="123">
        <f>'F4.2'!AV402</f>
        <v>0</v>
      </c>
      <c r="K3384" s="58"/>
      <c r="L3384" s="58"/>
      <c r="M3384" s="58">
        <f t="shared" si="1103"/>
        <v>0</v>
      </c>
      <c r="N3384" s="58">
        <f t="shared" si="1110"/>
        <v>0</v>
      </c>
    </row>
    <row r="3385" spans="1:14" ht="45" hidden="1" outlineLevel="1" x14ac:dyDescent="0.25">
      <c r="A3385" s="31">
        <f t="shared" si="1106"/>
        <v>15</v>
      </c>
      <c r="B3385" s="194" t="str">
        <f t="shared" si="1104"/>
        <v>Supply installation testing and commisioning of various battery sets at unit No 1 &amp; 2 of Khaperkheda TPS</v>
      </c>
      <c r="C3385" s="9">
        <f t="shared" si="1105"/>
        <v>0</v>
      </c>
      <c r="D3385" s="65" t="str">
        <f t="shared" si="1105"/>
        <v>-</v>
      </c>
      <c r="E3385" s="58">
        <f t="shared" si="1105"/>
        <v>0</v>
      </c>
      <c r="F3385" s="58">
        <f t="shared" si="1107"/>
        <v>9.31</v>
      </c>
      <c r="G3385" s="58">
        <f t="shared" si="1108"/>
        <v>9.31</v>
      </c>
      <c r="H3385" s="58">
        <f t="shared" si="1109"/>
        <v>0</v>
      </c>
      <c r="I3385" s="123">
        <f>'F4.2'!AB403</f>
        <v>0</v>
      </c>
      <c r="J3385" s="123">
        <f>'F4.2'!AV403</f>
        <v>0</v>
      </c>
      <c r="K3385" s="58"/>
      <c r="L3385" s="58"/>
      <c r="M3385" s="58">
        <f t="shared" si="1103"/>
        <v>0</v>
      </c>
      <c r="N3385" s="58">
        <f t="shared" si="1110"/>
        <v>0</v>
      </c>
    </row>
    <row r="3386" spans="1:14" ht="60" hidden="1" outlineLevel="1" x14ac:dyDescent="0.25">
      <c r="A3386" s="31">
        <f t="shared" si="1106"/>
        <v>16</v>
      </c>
      <c r="B3386" s="194" t="str">
        <f t="shared" si="1104"/>
        <v>Revamping and modification of existing alarm and protection system from fire and provide rapid extinguishing Clean Agent (CA) system at Unit #1 &amp; 2 (210 MW) units, KPKD TPS</v>
      </c>
      <c r="C3386" s="9">
        <f t="shared" si="1105"/>
        <v>0</v>
      </c>
      <c r="D3386" s="65" t="str">
        <f t="shared" si="1105"/>
        <v>-</v>
      </c>
      <c r="E3386" s="58">
        <f t="shared" si="1105"/>
        <v>0</v>
      </c>
      <c r="F3386" s="58">
        <f t="shared" si="1107"/>
        <v>8.2100000000000009</v>
      </c>
      <c r="G3386" s="58">
        <f t="shared" si="1108"/>
        <v>8.2100000000000009</v>
      </c>
      <c r="H3386" s="58">
        <f t="shared" si="1109"/>
        <v>0</v>
      </c>
      <c r="I3386" s="123">
        <f>'F4.2'!AB404</f>
        <v>0</v>
      </c>
      <c r="J3386" s="123">
        <f>'F4.2'!AV404</f>
        <v>0</v>
      </c>
      <c r="K3386" s="58"/>
      <c r="L3386" s="58"/>
      <c r="M3386" s="58">
        <f t="shared" si="1103"/>
        <v>0</v>
      </c>
      <c r="N3386" s="58">
        <f t="shared" si="1110"/>
        <v>0</v>
      </c>
    </row>
    <row r="3387" spans="1:14" ht="30" hidden="1" outlineLevel="1" x14ac:dyDescent="0.25">
      <c r="A3387" s="31">
        <f t="shared" si="1106"/>
        <v>17</v>
      </c>
      <c r="B3387" s="194" t="str">
        <f t="shared" si="1104"/>
        <v>Supply of electronic modules for Procontrol DCS system in unit 1 to 4 of 210 MW Khaperkheda TPS</v>
      </c>
      <c r="C3387" s="9">
        <f t="shared" si="1105"/>
        <v>0</v>
      </c>
      <c r="D3387" s="65" t="str">
        <f t="shared" si="1105"/>
        <v>-</v>
      </c>
      <c r="E3387" s="58">
        <f t="shared" si="1105"/>
        <v>0</v>
      </c>
      <c r="F3387" s="58">
        <f t="shared" si="1107"/>
        <v>1.18</v>
      </c>
      <c r="G3387" s="58">
        <f t="shared" si="1108"/>
        <v>1.18</v>
      </c>
      <c r="H3387" s="58">
        <f t="shared" si="1109"/>
        <v>0</v>
      </c>
      <c r="I3387" s="123">
        <f>'F4.2'!AB405</f>
        <v>0</v>
      </c>
      <c r="J3387" s="123">
        <f>'F4.2'!AV405</f>
        <v>0</v>
      </c>
      <c r="K3387" s="58"/>
      <c r="L3387" s="58"/>
      <c r="M3387" s="58">
        <f t="shared" si="1103"/>
        <v>0</v>
      </c>
      <c r="N3387" s="58">
        <f t="shared" si="1110"/>
        <v>0</v>
      </c>
    </row>
    <row r="3388" spans="1:14" ht="30" hidden="1" outlineLevel="1" x14ac:dyDescent="0.25">
      <c r="A3388" s="31">
        <f t="shared" si="1106"/>
        <v>18</v>
      </c>
      <c r="B3388" s="194" t="str">
        <f t="shared" si="1104"/>
        <v>Revamping &amp; UPGRADATION of SWAS system in unit 3 &amp; 4 of 210 MW Khaperkheda TPS</v>
      </c>
      <c r="C3388" s="9">
        <f t="shared" si="1105"/>
        <v>0</v>
      </c>
      <c r="D3388" s="65" t="str">
        <f t="shared" si="1105"/>
        <v>-</v>
      </c>
      <c r="E3388" s="58">
        <f t="shared" si="1105"/>
        <v>0</v>
      </c>
      <c r="F3388" s="58">
        <f t="shared" si="1107"/>
        <v>8.56</v>
      </c>
      <c r="G3388" s="58">
        <f t="shared" si="1108"/>
        <v>8.56</v>
      </c>
      <c r="H3388" s="58">
        <f t="shared" si="1109"/>
        <v>0</v>
      </c>
      <c r="I3388" s="123">
        <f>'F4.2'!AB406</f>
        <v>0</v>
      </c>
      <c r="J3388" s="123">
        <f>'F4.2'!AV406</f>
        <v>0</v>
      </c>
      <c r="K3388" s="58"/>
      <c r="L3388" s="58"/>
      <c r="M3388" s="58">
        <f t="shared" si="1103"/>
        <v>0</v>
      </c>
      <c r="N3388" s="58">
        <f t="shared" si="1110"/>
        <v>0</v>
      </c>
    </row>
    <row r="3389" spans="1:14" ht="30" hidden="1" outlineLevel="1" x14ac:dyDescent="0.25">
      <c r="A3389" s="31">
        <f t="shared" si="1106"/>
        <v>19</v>
      </c>
      <c r="B3389" s="194" t="str">
        <f t="shared" si="1104"/>
        <v>Upgradation of process instrumentation in unit 1 to 2 of 210 MW Khaperkheda TPS</v>
      </c>
      <c r="C3389" s="9">
        <f t="shared" si="1105"/>
        <v>0</v>
      </c>
      <c r="D3389" s="65" t="str">
        <f t="shared" si="1105"/>
        <v>-</v>
      </c>
      <c r="E3389" s="58">
        <f t="shared" si="1105"/>
        <v>0</v>
      </c>
      <c r="F3389" s="58">
        <f t="shared" si="1107"/>
        <v>4.6399999999999997</v>
      </c>
      <c r="G3389" s="58">
        <f t="shared" si="1108"/>
        <v>4.6399999999999997</v>
      </c>
      <c r="H3389" s="58">
        <f t="shared" si="1109"/>
        <v>0</v>
      </c>
      <c r="I3389" s="123">
        <f>'F4.2'!AB407</f>
        <v>0</v>
      </c>
      <c r="J3389" s="123">
        <f>'F4.2'!AV407</f>
        <v>0</v>
      </c>
      <c r="K3389" s="58"/>
      <c r="L3389" s="58"/>
      <c r="M3389" s="58">
        <f t="shared" si="1103"/>
        <v>0</v>
      </c>
      <c r="N3389" s="58">
        <f t="shared" si="1110"/>
        <v>0</v>
      </c>
    </row>
    <row r="3390" spans="1:14" ht="30" hidden="1" outlineLevel="1" x14ac:dyDescent="0.25">
      <c r="A3390" s="31">
        <f t="shared" si="1106"/>
        <v>20</v>
      </c>
      <c r="B3390" s="194" t="str">
        <f t="shared" si="1104"/>
        <v>Replacement of flue gas duct from air heater outlet to esp inlet for U 1 &amp; 2 (S+W)</v>
      </c>
      <c r="C3390" s="9">
        <f t="shared" si="1105"/>
        <v>0</v>
      </c>
      <c r="D3390" s="65" t="str">
        <f t="shared" si="1105"/>
        <v>-</v>
      </c>
      <c r="E3390" s="58">
        <f t="shared" si="1105"/>
        <v>0</v>
      </c>
      <c r="F3390" s="58">
        <f t="shared" si="1107"/>
        <v>8.0299999999999994</v>
      </c>
      <c r="G3390" s="58">
        <f t="shared" si="1108"/>
        <v>8.0299999999999994</v>
      </c>
      <c r="H3390" s="58">
        <f t="shared" si="1109"/>
        <v>0</v>
      </c>
      <c r="I3390" s="123">
        <f>'F4.2'!AB408</f>
        <v>0</v>
      </c>
      <c r="J3390" s="123">
        <f>'F4.2'!AV408</f>
        <v>0</v>
      </c>
      <c r="K3390" s="58"/>
      <c r="L3390" s="58"/>
      <c r="M3390" s="58">
        <f t="shared" si="1103"/>
        <v>0</v>
      </c>
      <c r="N3390" s="58">
        <f t="shared" si="1110"/>
        <v>0</v>
      </c>
    </row>
    <row r="3391" spans="1:14" ht="45" hidden="1" outlineLevel="1" x14ac:dyDescent="0.25">
      <c r="A3391" s="31">
        <f t="shared" si="1106"/>
        <v>21</v>
      </c>
      <c r="B3391" s="194" t="str">
        <f t="shared" si="1104"/>
        <v>PROCUREMENT OF COMPLETE ROTOR ASSEMBLY FOR NDZV 31 SIDOR IN UNIT NO. 1 &amp; 2 KHAPERKHEDA TPS (ID FAN).</v>
      </c>
      <c r="C3391" s="9">
        <f t="shared" si="1105"/>
        <v>0</v>
      </c>
      <c r="D3391" s="65" t="str">
        <f t="shared" si="1105"/>
        <v>-</v>
      </c>
      <c r="E3391" s="58">
        <f t="shared" si="1105"/>
        <v>0</v>
      </c>
      <c r="F3391" s="58">
        <f t="shared" si="1107"/>
        <v>14.52</v>
      </c>
      <c r="G3391" s="58">
        <f t="shared" si="1108"/>
        <v>14.52</v>
      </c>
      <c r="H3391" s="58">
        <f t="shared" si="1109"/>
        <v>0</v>
      </c>
      <c r="I3391" s="123">
        <f>'F4.2'!AB409</f>
        <v>0</v>
      </c>
      <c r="J3391" s="123">
        <f>'F4.2'!AV409</f>
        <v>0</v>
      </c>
      <c r="K3391" s="58"/>
      <c r="L3391" s="58"/>
      <c r="M3391" s="58">
        <f t="shared" si="1103"/>
        <v>0</v>
      </c>
      <c r="N3391" s="58">
        <f t="shared" si="1110"/>
        <v>0</v>
      </c>
    </row>
    <row r="3392" spans="1:14" ht="30" hidden="1" outlineLevel="1" x14ac:dyDescent="0.25">
      <c r="A3392" s="31">
        <f t="shared" si="1106"/>
        <v>22</v>
      </c>
      <c r="B3392" s="194" t="str">
        <f t="shared" si="1104"/>
        <v>UPGRADATION OF BELT CONVEYOR CAPACITY OF 2C &amp;2D AND 8A &amp; 8B AT CHP1</v>
      </c>
      <c r="C3392" s="9">
        <f t="shared" si="1105"/>
        <v>0</v>
      </c>
      <c r="D3392" s="65" t="str">
        <f t="shared" si="1105"/>
        <v>-</v>
      </c>
      <c r="E3392" s="58">
        <f t="shared" si="1105"/>
        <v>0</v>
      </c>
      <c r="F3392" s="58">
        <f t="shared" si="1107"/>
        <v>3.94</v>
      </c>
      <c r="G3392" s="58">
        <f t="shared" si="1108"/>
        <v>3.94</v>
      </c>
      <c r="H3392" s="58">
        <f t="shared" si="1109"/>
        <v>0</v>
      </c>
      <c r="I3392" s="123">
        <f>'F4.2'!AB410</f>
        <v>0</v>
      </c>
      <c r="J3392" s="123">
        <f>'F4.2'!AV410</f>
        <v>0</v>
      </c>
      <c r="K3392" s="58"/>
      <c r="L3392" s="58"/>
      <c r="M3392" s="58">
        <f t="shared" si="1103"/>
        <v>0</v>
      </c>
      <c r="N3392" s="58">
        <f t="shared" si="1110"/>
        <v>0</v>
      </c>
    </row>
    <row r="3393" spans="1:14" ht="45" hidden="1" outlineLevel="1" x14ac:dyDescent="0.25">
      <c r="A3393" s="31">
        <f t="shared" si="1106"/>
        <v>23</v>
      </c>
      <c r="B3393" s="194" t="str">
        <f t="shared" si="1104"/>
        <v>WORK OF DESIGN,ENGINEERING,ERECTION AND UPGRADATION OF  DRIVE UNITS OF BELT CONVEYOR 3A &amp; 3BAT CHP1</v>
      </c>
      <c r="C3393" s="9">
        <f t="shared" si="1105"/>
        <v>0</v>
      </c>
      <c r="D3393" s="65" t="str">
        <f t="shared" si="1105"/>
        <v>-</v>
      </c>
      <c r="E3393" s="58">
        <f t="shared" si="1105"/>
        <v>0</v>
      </c>
      <c r="F3393" s="58">
        <f t="shared" si="1107"/>
        <v>8.34</v>
      </c>
      <c r="G3393" s="58">
        <f t="shared" si="1108"/>
        <v>8.34</v>
      </c>
      <c r="H3393" s="58">
        <f t="shared" si="1109"/>
        <v>0</v>
      </c>
      <c r="I3393" s="123">
        <f>'F4.2'!AB411</f>
        <v>0</v>
      </c>
      <c r="J3393" s="123">
        <f>'F4.2'!AV411</f>
        <v>0</v>
      </c>
      <c r="K3393" s="58"/>
      <c r="L3393" s="58"/>
      <c r="M3393" s="58">
        <f t="shared" si="1103"/>
        <v>0</v>
      </c>
      <c r="N3393" s="58">
        <f t="shared" si="1110"/>
        <v>0</v>
      </c>
    </row>
    <row r="3394" spans="1:14" ht="30" hidden="1" outlineLevel="1" x14ac:dyDescent="0.25">
      <c r="A3394" s="31">
        <f t="shared" si="1106"/>
        <v>24</v>
      </c>
      <c r="B3394" s="194" t="str">
        <f t="shared" si="1104"/>
        <v>Procurement of 1500 KW ID Fan Synchronous Motor at Unit 3 &amp; 4 Khaperkheda TPS.</v>
      </c>
      <c r="C3394" s="9">
        <f t="shared" ref="C3394:E3408" si="1111">C2968</f>
        <v>0</v>
      </c>
      <c r="D3394" s="65" t="str">
        <f t="shared" si="1111"/>
        <v>-</v>
      </c>
      <c r="E3394" s="58">
        <f t="shared" si="1111"/>
        <v>0</v>
      </c>
      <c r="F3394" s="58">
        <f t="shared" si="1107"/>
        <v>3.12</v>
      </c>
      <c r="G3394" s="58">
        <f t="shared" si="1108"/>
        <v>3.12</v>
      </c>
      <c r="H3394" s="58">
        <f t="shared" si="1109"/>
        <v>0</v>
      </c>
      <c r="I3394" s="123">
        <f>'F4.2'!AB412</f>
        <v>0</v>
      </c>
      <c r="J3394" s="123">
        <f>'F4.2'!AV412</f>
        <v>0</v>
      </c>
      <c r="K3394" s="58"/>
      <c r="L3394" s="58"/>
      <c r="M3394" s="58">
        <f t="shared" si="1103"/>
        <v>0</v>
      </c>
      <c r="N3394" s="58">
        <f t="shared" si="1110"/>
        <v>0</v>
      </c>
    </row>
    <row r="3395" spans="1:14" ht="45" hidden="1" outlineLevel="1" x14ac:dyDescent="0.25">
      <c r="A3395" s="31">
        <f t="shared" si="1106"/>
        <v>25</v>
      </c>
      <c r="B3395" s="194" t="str">
        <f t="shared" si="1104"/>
        <v>Procurement of Steam and Water Analysis System(SWAS) for Unit 1&amp;2 (210MW) KPKD TPS, Khaperkheda.</v>
      </c>
      <c r="C3395" s="9">
        <f t="shared" si="1111"/>
        <v>0</v>
      </c>
      <c r="D3395" s="65" t="str">
        <f t="shared" si="1111"/>
        <v>-</v>
      </c>
      <c r="E3395" s="58">
        <f t="shared" si="1111"/>
        <v>0</v>
      </c>
      <c r="F3395" s="58">
        <f t="shared" si="1107"/>
        <v>9.65</v>
      </c>
      <c r="G3395" s="58">
        <f t="shared" si="1108"/>
        <v>9.65</v>
      </c>
      <c r="H3395" s="58">
        <f t="shared" si="1109"/>
        <v>0</v>
      </c>
      <c r="I3395" s="123">
        <f>'F4.2'!AB413</f>
        <v>0</v>
      </c>
      <c r="J3395" s="123">
        <f>'F4.2'!AV413</f>
        <v>0</v>
      </c>
      <c r="K3395" s="58"/>
      <c r="L3395" s="58"/>
      <c r="M3395" s="58">
        <f t="shared" si="1103"/>
        <v>0</v>
      </c>
      <c r="N3395" s="58">
        <f t="shared" si="1110"/>
        <v>0</v>
      </c>
    </row>
    <row r="3396" spans="1:14" ht="45" hidden="1" outlineLevel="1" x14ac:dyDescent="0.25">
      <c r="A3396" s="31">
        <f t="shared" si="1106"/>
        <v>26</v>
      </c>
      <c r="B3396" s="194" t="str">
        <f t="shared" si="1104"/>
        <v>Supply and replacement of complete PVC fills of cell of cooling tower of unit 1-4 (210 MW) at Khaperkheda TPS</v>
      </c>
      <c r="C3396" s="9">
        <f t="shared" si="1111"/>
        <v>0</v>
      </c>
      <c r="D3396" s="65" t="str">
        <f t="shared" si="1111"/>
        <v>-</v>
      </c>
      <c r="E3396" s="58">
        <f t="shared" si="1111"/>
        <v>0</v>
      </c>
      <c r="F3396" s="58">
        <f t="shared" si="1107"/>
        <v>8.52</v>
      </c>
      <c r="G3396" s="58">
        <f t="shared" si="1108"/>
        <v>8.52</v>
      </c>
      <c r="H3396" s="58">
        <f t="shared" si="1109"/>
        <v>0</v>
      </c>
      <c r="I3396" s="123">
        <f>'F4.2'!AB414</f>
        <v>0</v>
      </c>
      <c r="J3396" s="123">
        <f>'F4.2'!AV414</f>
        <v>0</v>
      </c>
      <c r="K3396" s="58"/>
      <c r="L3396" s="58"/>
      <c r="M3396" s="58">
        <f t="shared" si="1103"/>
        <v>0</v>
      </c>
      <c r="N3396" s="58">
        <f t="shared" si="1110"/>
        <v>0</v>
      </c>
    </row>
    <row r="3397" spans="1:14" ht="30" hidden="1" outlineLevel="1" x14ac:dyDescent="0.25">
      <c r="A3397" s="31">
        <f t="shared" si="1106"/>
        <v>27</v>
      </c>
      <c r="B3397" s="220" t="str">
        <f t="shared" si="1104"/>
        <v>PROCUREMENT OF FD FAN (BHEL AP 1-20/11) ASSEMBLY FOR UNIT 1 TO 4 ATKHAPERKHEDA TPS.</v>
      </c>
      <c r="C3397" s="9">
        <f t="shared" si="1111"/>
        <v>0</v>
      </c>
      <c r="D3397" s="65" t="str">
        <f t="shared" si="1111"/>
        <v>-</v>
      </c>
      <c r="E3397" s="58">
        <f t="shared" si="1111"/>
        <v>0</v>
      </c>
      <c r="F3397" s="58">
        <f t="shared" si="1107"/>
        <v>4.37</v>
      </c>
      <c r="G3397" s="58">
        <f t="shared" si="1108"/>
        <v>4.37</v>
      </c>
      <c r="H3397" s="58">
        <f t="shared" si="1109"/>
        <v>0</v>
      </c>
      <c r="I3397" s="123">
        <f>'F4.2'!AB415</f>
        <v>0</v>
      </c>
      <c r="J3397" s="123">
        <f>'F4.2'!AV415</f>
        <v>0</v>
      </c>
      <c r="K3397" s="58"/>
      <c r="L3397" s="58"/>
      <c r="M3397" s="58">
        <f t="shared" si="1103"/>
        <v>0</v>
      </c>
      <c r="N3397" s="58">
        <f t="shared" si="1110"/>
        <v>0</v>
      </c>
    </row>
    <row r="3398" spans="1:14" ht="45" hidden="1" outlineLevel="1" x14ac:dyDescent="0.25">
      <c r="A3398" s="31">
        <f t="shared" si="1106"/>
        <v>28</v>
      </c>
      <c r="B3398" s="221" t="str">
        <f t="shared" si="1104"/>
        <v>CHP performance improvement scheme for capacity restoration of drive units installed at CHP-1 (4 x 210 MW), TPS Khaperkheda.</v>
      </c>
      <c r="C3398" s="9">
        <f t="shared" si="1111"/>
        <v>0</v>
      </c>
      <c r="D3398" s="65" t="str">
        <f t="shared" si="1111"/>
        <v>-</v>
      </c>
      <c r="E3398" s="58">
        <f t="shared" si="1111"/>
        <v>0</v>
      </c>
      <c r="F3398" s="58">
        <f t="shared" si="1107"/>
        <v>14.5</v>
      </c>
      <c r="G3398" s="58">
        <f t="shared" si="1108"/>
        <v>14.5</v>
      </c>
      <c r="H3398" s="58">
        <f t="shared" si="1109"/>
        <v>0</v>
      </c>
      <c r="I3398" s="123">
        <f>'F4.2'!AB416</f>
        <v>0</v>
      </c>
      <c r="J3398" s="123">
        <f>'F4.2'!AV416</f>
        <v>0</v>
      </c>
      <c r="K3398" s="58"/>
      <c r="L3398" s="58"/>
      <c r="M3398" s="58">
        <f t="shared" si="1103"/>
        <v>0</v>
      </c>
      <c r="N3398" s="58">
        <f t="shared" si="1110"/>
        <v>0</v>
      </c>
    </row>
    <row r="3399" spans="1:14" ht="75" hidden="1" outlineLevel="1" x14ac:dyDescent="0.25">
      <c r="A3399" s="31">
        <f t="shared" si="1106"/>
        <v>29</v>
      </c>
      <c r="B3399" s="221" t="str">
        <f t="shared" si="1104"/>
        <v>Work of Design, Supply, Erection, Commissioning and Upgradation of complete electrical system for drive units of belt conveyor 8A &amp; 8B and belt conveyor 2C &amp; 2D at CHP-1 (4 x 210 MW), Khaperkheda TPS.</v>
      </c>
      <c r="C3399" s="9">
        <f t="shared" si="1111"/>
        <v>0</v>
      </c>
      <c r="D3399" s="65" t="str">
        <f t="shared" si="1111"/>
        <v>-</v>
      </c>
      <c r="E3399" s="58">
        <f t="shared" si="1111"/>
        <v>0</v>
      </c>
      <c r="F3399" s="58">
        <f t="shared" si="1107"/>
        <v>2.15</v>
      </c>
      <c r="G3399" s="58">
        <f t="shared" si="1108"/>
        <v>2.15</v>
      </c>
      <c r="H3399" s="58">
        <f t="shared" si="1109"/>
        <v>0</v>
      </c>
      <c r="I3399" s="123">
        <f>'F4.2'!AB417</f>
        <v>0</v>
      </c>
      <c r="J3399" s="123">
        <f>'F4.2'!AV417</f>
        <v>0</v>
      </c>
      <c r="K3399" s="58"/>
      <c r="L3399" s="58"/>
      <c r="M3399" s="58">
        <f t="shared" si="1103"/>
        <v>0</v>
      </c>
      <c r="N3399" s="58">
        <f t="shared" si="1110"/>
        <v>0</v>
      </c>
    </row>
    <row r="3400" spans="1:14" ht="75" hidden="1" outlineLevel="1" x14ac:dyDescent="0.25">
      <c r="A3400" s="31">
        <f t="shared" si="1106"/>
        <v>30</v>
      </c>
      <c r="B3400" s="221" t="str">
        <f t="shared" si="1104"/>
        <v>WORK OF DESING,SUPPLY ,ERECTION,COMMISSIONG AND UPGRADATION OF COMPLETE ELECTRICAL SYSTEM FOR DRIVE UNITS OF BELT CONVEYOR 3A &amp; 3B AND BELT CONVEYOR 4A,4B,4C &amp; 4D AT CHP1 Khaperkheda TPS.</v>
      </c>
      <c r="C3400" s="9">
        <f t="shared" si="1111"/>
        <v>0</v>
      </c>
      <c r="D3400" s="65" t="str">
        <f t="shared" si="1111"/>
        <v>-</v>
      </c>
      <c r="E3400" s="58">
        <f t="shared" si="1111"/>
        <v>0</v>
      </c>
      <c r="F3400" s="58">
        <f t="shared" si="1107"/>
        <v>2.29</v>
      </c>
      <c r="G3400" s="58">
        <f t="shared" si="1108"/>
        <v>2.29</v>
      </c>
      <c r="H3400" s="58">
        <f t="shared" si="1109"/>
        <v>0</v>
      </c>
      <c r="I3400" s="123">
        <f>'F4.2'!AB418</f>
        <v>0</v>
      </c>
      <c r="J3400" s="123">
        <f>'F4.2'!AV418</f>
        <v>0</v>
      </c>
      <c r="K3400" s="58"/>
      <c r="L3400" s="58"/>
      <c r="M3400" s="58">
        <f t="shared" si="1103"/>
        <v>0</v>
      </c>
      <c r="N3400" s="58">
        <f t="shared" si="1110"/>
        <v>0</v>
      </c>
    </row>
    <row r="3401" spans="1:14" ht="45" hidden="1" outlineLevel="1" x14ac:dyDescent="0.25">
      <c r="A3401" s="31">
        <f t="shared" si="1106"/>
        <v>31</v>
      </c>
      <c r="B3401" s="222" t="str">
        <f t="shared" si="1104"/>
        <v>Supply, Installation, &amp; Commissioning of Instruments at coal Testing Lab, WTP-I, TPS Khaperkheda.</v>
      </c>
      <c r="C3401" s="9">
        <f t="shared" si="1111"/>
        <v>0</v>
      </c>
      <c r="D3401" s="65" t="str">
        <f t="shared" si="1111"/>
        <v>-</v>
      </c>
      <c r="E3401" s="58">
        <f t="shared" si="1111"/>
        <v>0</v>
      </c>
      <c r="F3401" s="58">
        <f t="shared" si="1107"/>
        <v>0.45</v>
      </c>
      <c r="G3401" s="58">
        <f t="shared" si="1108"/>
        <v>0.45</v>
      </c>
      <c r="H3401" s="58">
        <f t="shared" si="1109"/>
        <v>0</v>
      </c>
      <c r="I3401" s="123">
        <f>'F4.2'!AB419</f>
        <v>0</v>
      </c>
      <c r="J3401" s="123">
        <f>'F4.2'!AV419</f>
        <v>0</v>
      </c>
      <c r="K3401" s="58"/>
      <c r="L3401" s="58"/>
      <c r="M3401" s="58">
        <f t="shared" si="1103"/>
        <v>0</v>
      </c>
      <c r="N3401" s="58">
        <f t="shared" si="1110"/>
        <v>0</v>
      </c>
    </row>
    <row r="3402" spans="1:14" ht="60" hidden="1" outlineLevel="1" x14ac:dyDescent="0.25">
      <c r="A3402" s="31">
        <f t="shared" si="1106"/>
        <v>32</v>
      </c>
      <c r="B3402" s="221" t="str">
        <f t="shared" si="1104"/>
        <v>Supply, Installation &amp; Commissioning and Refurbishment of asbestos based H2 Generator and compressor to convert it to non-asbestos based H2 Generator for Unit 1 to 5, Khaperkheda TPS.</v>
      </c>
      <c r="C3402" s="9">
        <f t="shared" si="1111"/>
        <v>0</v>
      </c>
      <c r="D3402" s="65" t="str">
        <f t="shared" si="1111"/>
        <v>-</v>
      </c>
      <c r="E3402" s="58">
        <f t="shared" si="1111"/>
        <v>0</v>
      </c>
      <c r="F3402" s="58">
        <f t="shared" si="1107"/>
        <v>7.65</v>
      </c>
      <c r="G3402" s="58">
        <f t="shared" si="1108"/>
        <v>7.65</v>
      </c>
      <c r="H3402" s="58">
        <f t="shared" si="1109"/>
        <v>0</v>
      </c>
      <c r="I3402" s="123">
        <f>'F4.2'!AB420</f>
        <v>0</v>
      </c>
      <c r="J3402" s="123">
        <f>'F4.2'!AV420</f>
        <v>0</v>
      </c>
      <c r="K3402" s="58"/>
      <c r="L3402" s="58"/>
      <c r="M3402" s="58">
        <f t="shared" si="1103"/>
        <v>0</v>
      </c>
      <c r="N3402" s="58">
        <f t="shared" si="1110"/>
        <v>0</v>
      </c>
    </row>
    <row r="3403" spans="1:14" ht="30" hidden="1" outlineLevel="1" x14ac:dyDescent="0.25">
      <c r="A3403" s="31">
        <f t="shared" si="1106"/>
        <v>33</v>
      </c>
      <c r="B3403" s="221" t="str">
        <f t="shared" si="1104"/>
        <v>construction of bituminous macadam roads at Prakashnagar Colony TPS Khaperkheda</v>
      </c>
      <c r="C3403" s="9">
        <f t="shared" si="1111"/>
        <v>0</v>
      </c>
      <c r="D3403" s="65" t="str">
        <f t="shared" si="1111"/>
        <v>-</v>
      </c>
      <c r="E3403" s="58">
        <f t="shared" si="1111"/>
        <v>0</v>
      </c>
      <c r="F3403" s="58">
        <f t="shared" si="1107"/>
        <v>5.4</v>
      </c>
      <c r="G3403" s="58">
        <f t="shared" si="1108"/>
        <v>5.4</v>
      </c>
      <c r="H3403" s="58">
        <f t="shared" si="1109"/>
        <v>0</v>
      </c>
      <c r="I3403" s="123">
        <f>'F4.2'!AB421</f>
        <v>0</v>
      </c>
      <c r="J3403" s="123">
        <f>'F4.2'!AV421</f>
        <v>0</v>
      </c>
      <c r="K3403" s="58"/>
      <c r="L3403" s="58"/>
      <c r="M3403" s="58">
        <f t="shared" si="1103"/>
        <v>0</v>
      </c>
      <c r="N3403" s="58">
        <f t="shared" si="1110"/>
        <v>0</v>
      </c>
    </row>
    <row r="3404" spans="1:14" ht="60" hidden="1" outlineLevel="1" x14ac:dyDescent="0.25">
      <c r="A3404" s="31">
        <f t="shared" si="1106"/>
        <v>34</v>
      </c>
      <c r="B3404" s="221" t="str">
        <f t="shared" si="1104"/>
        <v>Work of attending additional works based on structural report at Induced Draft Cooling Towers (IDCT) unit 1,2,3 &amp; 4 at 4 x 210MW, TPS, Khaperkheda</v>
      </c>
      <c r="C3404" s="9">
        <f t="shared" si="1111"/>
        <v>0</v>
      </c>
      <c r="D3404" s="65" t="str">
        <f t="shared" si="1111"/>
        <v>-</v>
      </c>
      <c r="E3404" s="58">
        <f t="shared" si="1111"/>
        <v>0</v>
      </c>
      <c r="F3404" s="58">
        <f t="shared" si="1107"/>
        <v>1.21</v>
      </c>
      <c r="G3404" s="58">
        <f t="shared" si="1108"/>
        <v>1.21</v>
      </c>
      <c r="H3404" s="58">
        <f t="shared" si="1109"/>
        <v>0</v>
      </c>
      <c r="I3404" s="123">
        <f>'F4.2'!AB422</f>
        <v>0</v>
      </c>
      <c r="J3404" s="123">
        <f>'F4.2'!AV422</f>
        <v>0</v>
      </c>
      <c r="K3404" s="58"/>
      <c r="L3404" s="58"/>
      <c r="M3404" s="58">
        <f t="shared" si="1103"/>
        <v>0</v>
      </c>
      <c r="N3404" s="58">
        <f t="shared" si="1110"/>
        <v>0</v>
      </c>
    </row>
    <row r="3405" spans="1:14" ht="15.75" hidden="1" outlineLevel="1" x14ac:dyDescent="0.25">
      <c r="A3405" s="31">
        <f t="shared" si="1106"/>
        <v>35</v>
      </c>
      <c r="B3405" s="221" t="str">
        <f t="shared" si="1104"/>
        <v>VIBRATION ANALYSER</v>
      </c>
      <c r="C3405" s="9">
        <f t="shared" si="1111"/>
        <v>0</v>
      </c>
      <c r="D3405" s="65" t="str">
        <f t="shared" si="1111"/>
        <v>-</v>
      </c>
      <c r="E3405" s="58">
        <f t="shared" si="1111"/>
        <v>0</v>
      </c>
      <c r="F3405" s="58">
        <f t="shared" si="1107"/>
        <v>0.5</v>
      </c>
      <c r="G3405" s="58">
        <f t="shared" si="1108"/>
        <v>0.5</v>
      </c>
      <c r="H3405" s="58">
        <f t="shared" si="1109"/>
        <v>0</v>
      </c>
      <c r="I3405" s="123">
        <f>'F4.2'!AB423</f>
        <v>0</v>
      </c>
      <c r="J3405" s="123">
        <f>'F4.2'!AV423</f>
        <v>0</v>
      </c>
      <c r="K3405" s="58"/>
      <c r="L3405" s="58"/>
      <c r="M3405" s="58">
        <f t="shared" si="1103"/>
        <v>0</v>
      </c>
      <c r="N3405" s="58">
        <f t="shared" si="1110"/>
        <v>0</v>
      </c>
    </row>
    <row r="3406" spans="1:14" ht="30" hidden="1" outlineLevel="1" x14ac:dyDescent="0.25">
      <c r="A3406" s="31">
        <f t="shared" si="1106"/>
        <v>36</v>
      </c>
      <c r="B3406" s="221" t="str">
        <f t="shared" si="1104"/>
        <v>Upgradation of GEHO pump instrumentation for AHP Unit No. 3 &amp; 4 (210 MW) at Khaperkheda TPS</v>
      </c>
      <c r="C3406" s="9">
        <f t="shared" si="1111"/>
        <v>0</v>
      </c>
      <c r="D3406" s="65" t="str">
        <f t="shared" si="1111"/>
        <v>-</v>
      </c>
      <c r="E3406" s="58">
        <f t="shared" si="1111"/>
        <v>0</v>
      </c>
      <c r="F3406" s="58">
        <f t="shared" si="1107"/>
        <v>1.27</v>
      </c>
      <c r="G3406" s="58">
        <f t="shared" si="1108"/>
        <v>1.27</v>
      </c>
      <c r="H3406" s="58">
        <f t="shared" si="1109"/>
        <v>0</v>
      </c>
      <c r="I3406" s="123">
        <f>'F4.2'!AB424</f>
        <v>0</v>
      </c>
      <c r="J3406" s="123">
        <f>'F4.2'!AV424</f>
        <v>0</v>
      </c>
      <c r="K3406" s="58"/>
      <c r="L3406" s="58"/>
      <c r="M3406" s="58">
        <f t="shared" si="1103"/>
        <v>0</v>
      </c>
      <c r="N3406" s="58">
        <f t="shared" si="1110"/>
        <v>0</v>
      </c>
    </row>
    <row r="3407" spans="1:14" ht="15.75" hidden="1" outlineLevel="1" x14ac:dyDescent="0.25">
      <c r="A3407" s="31">
        <f t="shared" si="1106"/>
        <v>37</v>
      </c>
      <c r="B3407" s="221" t="str">
        <f t="shared" si="1104"/>
        <v>Refurbishment of HPT module for Unit 1 &amp; 2</v>
      </c>
      <c r="C3407" s="9">
        <f t="shared" si="1111"/>
        <v>0</v>
      </c>
      <c r="D3407" s="65" t="str">
        <f t="shared" si="1111"/>
        <v>-</v>
      </c>
      <c r="E3407" s="58">
        <f t="shared" si="1111"/>
        <v>0</v>
      </c>
      <c r="F3407" s="58">
        <f t="shared" si="1107"/>
        <v>5</v>
      </c>
      <c r="G3407" s="58">
        <f t="shared" si="1108"/>
        <v>5</v>
      </c>
      <c r="H3407" s="58">
        <f t="shared" si="1109"/>
        <v>0</v>
      </c>
      <c r="I3407" s="123">
        <f>'F4.2'!AB425</f>
        <v>0</v>
      </c>
      <c r="J3407" s="123">
        <f>'F4.2'!AV425</f>
        <v>0</v>
      </c>
      <c r="K3407" s="58"/>
      <c r="L3407" s="58"/>
      <c r="M3407" s="58">
        <f t="shared" si="1103"/>
        <v>0</v>
      </c>
      <c r="N3407" s="58">
        <f t="shared" si="1110"/>
        <v>0</v>
      </c>
    </row>
    <row r="3408" spans="1:14" ht="15.75" hidden="1" outlineLevel="1" x14ac:dyDescent="0.25">
      <c r="A3408" s="31">
        <f t="shared" si="1106"/>
        <v>38</v>
      </c>
      <c r="B3408" s="223" t="str">
        <f t="shared" si="1104"/>
        <v>General Asset Furniture</v>
      </c>
      <c r="C3408" s="9" t="str">
        <f t="shared" si="1111"/>
        <v>N.A.</v>
      </c>
      <c r="D3408" s="65" t="str">
        <f t="shared" si="1111"/>
        <v>-</v>
      </c>
      <c r="E3408" s="58">
        <f t="shared" si="1111"/>
        <v>0</v>
      </c>
      <c r="F3408" s="58">
        <f t="shared" si="1107"/>
        <v>0.86177222399999998</v>
      </c>
      <c r="G3408" s="58">
        <f t="shared" si="1108"/>
        <v>0.86177222399999998</v>
      </c>
      <c r="H3408" s="58">
        <f t="shared" si="1109"/>
        <v>0</v>
      </c>
      <c r="I3408" s="123">
        <f>'F4.2'!AB426</f>
        <v>0</v>
      </c>
      <c r="J3408" s="123">
        <f>'F4.2'!AV426</f>
        <v>0</v>
      </c>
      <c r="K3408" s="58"/>
      <c r="L3408" s="58"/>
      <c r="M3408" s="58">
        <f t="shared" si="1103"/>
        <v>0</v>
      </c>
      <c r="N3408" s="58">
        <f t="shared" si="1110"/>
        <v>0</v>
      </c>
    </row>
    <row r="3409" spans="1:14" ht="15.75" hidden="1" outlineLevel="1" x14ac:dyDescent="0.25">
      <c r="A3409" s="31">
        <f t="shared" ref="A3409:E3409" si="1112">A2983</f>
        <v>39</v>
      </c>
      <c r="B3409" s="223" t="str">
        <f t="shared" si="1112"/>
        <v>General Asset AC, Fans, Air coolers, water filter etc.</v>
      </c>
      <c r="C3409" s="9" t="str">
        <f t="shared" si="1112"/>
        <v>N.A.</v>
      </c>
      <c r="D3409" s="65" t="str">
        <f t="shared" si="1112"/>
        <v>-</v>
      </c>
      <c r="E3409" s="58">
        <f t="shared" si="1112"/>
        <v>0</v>
      </c>
      <c r="F3409" s="58">
        <f t="shared" si="1107"/>
        <v>0.5360822449999999</v>
      </c>
      <c r="G3409" s="58">
        <f t="shared" si="1108"/>
        <v>0.41552164499999994</v>
      </c>
      <c r="H3409" s="58">
        <f t="shared" si="1109"/>
        <v>0.12056059999999996</v>
      </c>
      <c r="I3409" s="123">
        <f>'F4.2'!AB427</f>
        <v>0</v>
      </c>
      <c r="J3409" s="123">
        <f>'F4.2'!AV427</f>
        <v>0</v>
      </c>
      <c r="K3409" s="58"/>
      <c r="L3409" s="58"/>
      <c r="M3409" s="58">
        <f t="shared" si="1103"/>
        <v>0</v>
      </c>
      <c r="N3409" s="58">
        <f t="shared" si="1110"/>
        <v>0.12056059999999996</v>
      </c>
    </row>
    <row r="3410" spans="1:14" ht="15.75" hidden="1" outlineLevel="1" x14ac:dyDescent="0.25">
      <c r="A3410" s="31">
        <f t="shared" ref="A3410:E3412" si="1113">A2984</f>
        <v>40</v>
      </c>
      <c r="B3410" s="223" t="str">
        <f t="shared" si="1113"/>
        <v>General Asset Computer, scanners, etc.</v>
      </c>
      <c r="C3410" s="9" t="str">
        <f t="shared" si="1113"/>
        <v>N.A.</v>
      </c>
      <c r="D3410" s="65" t="str">
        <f t="shared" si="1113"/>
        <v>-</v>
      </c>
      <c r="E3410" s="58">
        <f t="shared" si="1113"/>
        <v>0</v>
      </c>
      <c r="F3410" s="58">
        <f t="shared" si="1107"/>
        <v>2.559787364</v>
      </c>
      <c r="G3410" s="58">
        <f t="shared" si="1108"/>
        <v>1.946116271</v>
      </c>
      <c r="H3410" s="58">
        <f t="shared" si="1109"/>
        <v>0.613671093</v>
      </c>
      <c r="I3410" s="123">
        <f>'F4.2'!AB428</f>
        <v>0</v>
      </c>
      <c r="J3410" s="123">
        <f>'F4.2'!AV428</f>
        <v>0</v>
      </c>
      <c r="K3410" s="58"/>
      <c r="L3410" s="58"/>
      <c r="M3410" s="58">
        <f t="shared" si="1103"/>
        <v>0</v>
      </c>
      <c r="N3410" s="58">
        <f t="shared" si="1110"/>
        <v>0.613671093</v>
      </c>
    </row>
    <row r="3411" spans="1:14" ht="15.75" hidden="1" outlineLevel="1" x14ac:dyDescent="0.25">
      <c r="A3411" s="31">
        <f t="shared" si="1113"/>
        <v>41</v>
      </c>
      <c r="B3411" s="224" t="str">
        <f t="shared" si="1113"/>
        <v>Land aquired for rly siding</v>
      </c>
      <c r="C3411" s="9" t="str">
        <f t="shared" si="1113"/>
        <v>N.A.</v>
      </c>
      <c r="D3411" s="65" t="str">
        <f t="shared" si="1113"/>
        <v>-</v>
      </c>
      <c r="E3411" s="58">
        <f t="shared" si="1113"/>
        <v>0</v>
      </c>
      <c r="F3411" s="58">
        <f t="shared" si="1107"/>
        <v>0.40719939999999999</v>
      </c>
      <c r="G3411" s="58">
        <f t="shared" si="1108"/>
        <v>0.40719939999999999</v>
      </c>
      <c r="H3411" s="58">
        <f t="shared" si="1109"/>
        <v>0</v>
      </c>
      <c r="I3411" s="123">
        <f>'F4.2'!AB429</f>
        <v>0</v>
      </c>
      <c r="J3411" s="123">
        <f>'F4.2'!AV429</f>
        <v>0</v>
      </c>
      <c r="K3411" s="58"/>
      <c r="L3411" s="58"/>
      <c r="M3411" s="58">
        <f t="shared" si="1103"/>
        <v>0</v>
      </c>
      <c r="N3411" s="58">
        <f t="shared" si="1110"/>
        <v>0</v>
      </c>
    </row>
    <row r="3412" spans="1:14" ht="30" hidden="1" outlineLevel="1" x14ac:dyDescent="0.25">
      <c r="A3412" s="31">
        <f t="shared" si="1113"/>
        <v>42</v>
      </c>
      <c r="B3412" s="223" t="str">
        <f t="shared" si="1113"/>
        <v>RCC ROAD FROM ASH SILO TO 'D' POINT FOR BULKER MO</v>
      </c>
      <c r="C3412" s="9" t="str">
        <f t="shared" si="1113"/>
        <v>N.A.</v>
      </c>
      <c r="D3412" s="65" t="str">
        <f t="shared" si="1113"/>
        <v>-</v>
      </c>
      <c r="E3412" s="58">
        <f t="shared" si="1113"/>
        <v>0</v>
      </c>
      <c r="F3412" s="58">
        <f t="shared" si="1107"/>
        <v>0.9522529460000001</v>
      </c>
      <c r="G3412" s="58">
        <f t="shared" si="1108"/>
        <v>0.9522529460000001</v>
      </c>
      <c r="H3412" s="58">
        <f t="shared" si="1109"/>
        <v>0</v>
      </c>
      <c r="I3412" s="123">
        <f>'F4.2'!AB430</f>
        <v>0</v>
      </c>
      <c r="J3412" s="123">
        <f>'F4.2'!AV430</f>
        <v>0</v>
      </c>
      <c r="K3412" s="58"/>
      <c r="L3412" s="58"/>
      <c r="M3412" s="58">
        <f t="shared" si="1103"/>
        <v>0</v>
      </c>
      <c r="N3412" s="58">
        <f t="shared" si="1110"/>
        <v>0</v>
      </c>
    </row>
    <row r="3413" spans="1:14" ht="15.75" collapsed="1" x14ac:dyDescent="0.25">
      <c r="A3413" s="111"/>
      <c r="B3413" s="225" t="str">
        <f>B2987</f>
        <v>Total</v>
      </c>
      <c r="C3413" s="119"/>
      <c r="D3413" s="158"/>
      <c r="E3413" s="113"/>
      <c r="F3413" s="113">
        <f>SUM(F2994:F3412)</f>
        <v>3693.4668597696414</v>
      </c>
      <c r="G3413" s="113">
        <f>SUM(G2994:G3412)</f>
        <v>3743.2016482096415</v>
      </c>
      <c r="H3413" s="113">
        <f>SUM(H2994:H3412)</f>
        <v>-49.734788439999988</v>
      </c>
      <c r="I3413" s="113">
        <f t="shared" ref="I3413" si="1114">SUM(I2994:I3412)</f>
        <v>180.8</v>
      </c>
      <c r="J3413" s="113">
        <f t="shared" ref="J3413" si="1115">SUM(J2994:J3412)</f>
        <v>180.8</v>
      </c>
      <c r="K3413" s="113">
        <f>SUM(K2994:K3412)</f>
        <v>0</v>
      </c>
      <c r="L3413" s="113">
        <f>SUM(L2994:L3412)</f>
        <v>0</v>
      </c>
      <c r="M3413" s="113">
        <f>SUM(M2994:M3412)</f>
        <v>180.8</v>
      </c>
      <c r="N3413" s="113">
        <f>SUM(N2994:N3412)</f>
        <v>-49.734788439999988</v>
      </c>
    </row>
    <row r="3418" spans="1:14" x14ac:dyDescent="0.25">
      <c r="B3418" s="57" t="s">
        <v>265</v>
      </c>
    </row>
  </sheetData>
  <mergeCells count="11">
    <mergeCell ref="A4:A6"/>
    <mergeCell ref="B4:B6"/>
    <mergeCell ref="C4:C6"/>
    <mergeCell ref="D4:D6"/>
    <mergeCell ref="E4:E6"/>
    <mergeCell ref="N4:N6"/>
    <mergeCell ref="F4:F6"/>
    <mergeCell ref="G4:G6"/>
    <mergeCell ref="H4:H6"/>
    <mergeCell ref="I4:I6"/>
    <mergeCell ref="J4:M5"/>
  </mergeCells>
  <conditionalFormatting sqref="C10:C426">
    <cfRule type="containsText" dxfId="29" priority="29" operator="containsText" text="DPR not submitted">
      <formula>NOT(ISERROR(SEARCH("DPR not submitted",C10)))</formula>
    </cfRule>
    <cfRule type="containsText" dxfId="28" priority="30" operator="containsText" text="Yet to be approved">
      <formula>NOT(ISERROR(SEARCH("Yet to be approved",C10)))</formula>
    </cfRule>
  </conditionalFormatting>
  <conditionalFormatting sqref="C436:C551">
    <cfRule type="containsText" dxfId="27" priority="699" operator="containsText" text="Yet to be approved">
      <formula>NOT(ISERROR(SEARCH("Yet to be approved",C436)))</formula>
    </cfRule>
    <cfRule type="containsText" dxfId="26" priority="698" operator="containsText" text="DPR not submitted">
      <formula>NOT(ISERROR(SEARCH("DPR not submitted",C436)))</formula>
    </cfRule>
  </conditionalFormatting>
  <conditionalFormatting sqref="C553:C577">
    <cfRule type="containsText" dxfId="25" priority="564" operator="containsText" text="DPR not submitted">
      <formula>NOT(ISERROR(SEARCH("DPR not submitted",C553)))</formula>
    </cfRule>
    <cfRule type="containsText" dxfId="24" priority="565" operator="containsText" text="Yet to be approved">
      <formula>NOT(ISERROR(SEARCH("Yet to be approved",C553)))</formula>
    </cfRule>
  </conditionalFormatting>
  <conditionalFormatting sqref="C863:C978">
    <cfRule type="containsText" dxfId="23" priority="27" operator="containsText" text="DPR not submitted">
      <formula>NOT(ISERROR(SEARCH("DPR not submitted",C863)))</formula>
    </cfRule>
    <cfRule type="containsText" dxfId="22" priority="28" operator="containsText" text="Yet to be approved">
      <formula>NOT(ISERROR(SEARCH("Yet to be approved",C863)))</formula>
    </cfRule>
  </conditionalFormatting>
  <conditionalFormatting sqref="C980:C1004">
    <cfRule type="containsText" dxfId="21" priority="25" operator="containsText" text="DPR not submitted">
      <formula>NOT(ISERROR(SEARCH("DPR not submitted",C980)))</formula>
    </cfRule>
    <cfRule type="containsText" dxfId="20" priority="26" operator="containsText" text="Yet to be approved">
      <formula>NOT(ISERROR(SEARCH("Yet to be approved",C980)))</formula>
    </cfRule>
  </conditionalFormatting>
  <conditionalFormatting sqref="C1290:C1405">
    <cfRule type="containsText" dxfId="19" priority="23" operator="containsText" text="DPR not submitted">
      <formula>NOT(ISERROR(SEARCH("DPR not submitted",C1290)))</formula>
    </cfRule>
    <cfRule type="containsText" dxfId="18" priority="24" operator="containsText" text="Yet to be approved">
      <formula>NOT(ISERROR(SEARCH("Yet to be approved",C1290)))</formula>
    </cfRule>
  </conditionalFormatting>
  <conditionalFormatting sqref="C1407:C1431">
    <cfRule type="containsText" dxfId="17" priority="21" operator="containsText" text="DPR not submitted">
      <formula>NOT(ISERROR(SEARCH("DPR not submitted",C1407)))</formula>
    </cfRule>
    <cfRule type="containsText" dxfId="16" priority="22" operator="containsText" text="Yet to be approved">
      <formula>NOT(ISERROR(SEARCH("Yet to be approved",C1407)))</formula>
    </cfRule>
  </conditionalFormatting>
  <conditionalFormatting sqref="C1716:C1831">
    <cfRule type="containsText" dxfId="15" priority="15" operator="containsText" text="DPR not submitted">
      <formula>NOT(ISERROR(SEARCH("DPR not submitted",C1716)))</formula>
    </cfRule>
    <cfRule type="containsText" dxfId="14" priority="16" operator="containsText" text="Yet to be approved">
      <formula>NOT(ISERROR(SEARCH("Yet to be approved",C1716)))</formula>
    </cfRule>
  </conditionalFormatting>
  <conditionalFormatting sqref="C1833:C1857">
    <cfRule type="containsText" dxfId="13" priority="13" operator="containsText" text="DPR not submitted">
      <formula>NOT(ISERROR(SEARCH("DPR not submitted",C1833)))</formula>
    </cfRule>
    <cfRule type="containsText" dxfId="12" priority="14" operator="containsText" text="Yet to be approved">
      <formula>NOT(ISERROR(SEARCH("Yet to be approved",C1833)))</formula>
    </cfRule>
  </conditionalFormatting>
  <conditionalFormatting sqref="C2142:C2257">
    <cfRule type="containsText" dxfId="11" priority="11" operator="containsText" text="DPR not submitted">
      <formula>NOT(ISERROR(SEARCH("DPR not submitted",C2142)))</formula>
    </cfRule>
    <cfRule type="containsText" dxfId="10" priority="12" operator="containsText" text="Yet to be approved">
      <formula>NOT(ISERROR(SEARCH("Yet to be approved",C2142)))</formula>
    </cfRule>
  </conditionalFormatting>
  <conditionalFormatting sqref="C2259:C2283">
    <cfRule type="containsText" dxfId="9" priority="9" operator="containsText" text="DPR not submitted">
      <formula>NOT(ISERROR(SEARCH("DPR not submitted",C2259)))</formula>
    </cfRule>
    <cfRule type="containsText" dxfId="8" priority="10" operator="containsText" text="Yet to be approved">
      <formula>NOT(ISERROR(SEARCH("Yet to be approved",C2259)))</formula>
    </cfRule>
  </conditionalFormatting>
  <conditionalFormatting sqref="C2568:C2683">
    <cfRule type="containsText" dxfId="7" priority="7" operator="containsText" text="DPR not submitted">
      <formula>NOT(ISERROR(SEARCH("DPR not submitted",C2568)))</formula>
    </cfRule>
    <cfRule type="containsText" dxfId="6" priority="8" operator="containsText" text="Yet to be approved">
      <formula>NOT(ISERROR(SEARCH("Yet to be approved",C2568)))</formula>
    </cfRule>
  </conditionalFormatting>
  <conditionalFormatting sqref="C2685:C2709">
    <cfRule type="containsText" dxfId="5" priority="5" operator="containsText" text="DPR not submitted">
      <formula>NOT(ISERROR(SEARCH("DPR not submitted",C2685)))</formula>
    </cfRule>
    <cfRule type="containsText" dxfId="4" priority="6" operator="containsText" text="Yet to be approved">
      <formula>NOT(ISERROR(SEARCH("Yet to be approved",C2685)))</formula>
    </cfRule>
  </conditionalFormatting>
  <conditionalFormatting sqref="C2994:C3109">
    <cfRule type="containsText" dxfId="3" priority="3" operator="containsText" text="DPR not submitted">
      <formula>NOT(ISERROR(SEARCH("DPR not submitted",C2994)))</formula>
    </cfRule>
    <cfRule type="containsText" dxfId="2" priority="4" operator="containsText" text="Yet to be approved">
      <formula>NOT(ISERROR(SEARCH("Yet to be approved",C2994)))</formula>
    </cfRule>
  </conditionalFormatting>
  <conditionalFormatting sqref="C3111:C3135">
    <cfRule type="containsText" dxfId="1" priority="2" operator="containsText" text="Yet to be approved">
      <formula>NOT(ISERROR(SEARCH("Yet to be approved",C3111)))</formula>
    </cfRule>
    <cfRule type="containsText" dxfId="0" priority="1" operator="containsText" text="DPR not submitted">
      <formula>NOT(ISERROR(SEARCH("DPR not submitted",C3111)))</formula>
    </cfRule>
  </conditionalFormatting>
  <pageMargins left="0.39370078740157483" right="0.39370078740157483" top="0.39370078740157483" bottom="0.39370078740157483" header="0.23622047244094491" footer="0.23622047244094491"/>
  <pageSetup paperSize="9" scale="57" fitToHeight="100" pageOrder="overThenDown" orientation="landscape" blackAndWhite="1" r:id="rId1"/>
  <headerFooter alignWithMargins="0">
    <oddHeader>&amp;F</oddHeader>
  </headerFooter>
  <rowBreaks count="4" manualBreakCount="4">
    <brk id="857" max="13" man="1"/>
    <brk id="1283" max="13" man="1"/>
    <brk id="1709" max="13" man="1"/>
    <brk id="2135" max="1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F4</vt:lpstr>
      <vt:lpstr>F4.1</vt:lpstr>
      <vt:lpstr>F4.2</vt:lpstr>
      <vt:lpstr>F4.3</vt:lpstr>
      <vt:lpstr>F4.1!Print_Area</vt:lpstr>
      <vt:lpstr>F4.2!Print_Area</vt:lpstr>
      <vt:lpstr>F4.3!Print_Area</vt:lpstr>
      <vt:lpstr>'F4'!Print_Titles</vt:lpstr>
      <vt:lpstr>F4.1!Print_Titles</vt:lpstr>
      <vt:lpstr>F4.2!Print_Titles</vt:lpstr>
      <vt:lpstr>F4.3!Print_Titles</vt:lpstr>
    </vt:vector>
  </TitlesOfParts>
  <Company>HP</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CHETAN PATIL</cp:lastModifiedBy>
  <cp:revision/>
  <cp:lastPrinted>2024-07-15T12:07:04Z</cp:lastPrinted>
  <dcterms:created xsi:type="dcterms:W3CDTF">2021-06-11T08:59:15Z</dcterms:created>
  <dcterms:modified xsi:type="dcterms:W3CDTF">2024-11-21T14:36:33Z</dcterms:modified>
</cp:coreProperties>
</file>